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9294E36C-10FA-4D13-A29A-62372115D2F0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7" r:id="rId14"/>
    <pivotCache cacheId="13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B17" i="17" s="1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G55" i="8"/>
  <c r="S65" i="15" s="1"/>
  <c r="G54" i="8"/>
  <c r="G53" i="8"/>
  <c r="S57" i="15" s="1"/>
  <c r="G52" i="8"/>
  <c r="G51" i="8"/>
  <c r="S59" i="15" s="1"/>
  <c r="G50" i="8"/>
  <c r="S63" i="15" s="1"/>
  <c r="G49" i="8"/>
  <c r="S61" i="15" s="1"/>
  <c r="G48" i="8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P64" i="15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F14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L14" i="15" l="1"/>
  <c r="F11" i="17" s="1"/>
  <c r="F6" i="17"/>
  <c r="J14" i="15"/>
  <c r="D11" i="17" s="1"/>
  <c r="D6" i="17"/>
  <c r="N14" i="15"/>
  <c r="H11" i="17" s="1"/>
  <c r="H6" i="17"/>
  <c r="K48" i="15"/>
  <c r="S58" i="15"/>
  <c r="S60" i="15"/>
  <c r="S64" i="15"/>
  <c r="E14" i="15"/>
  <c r="P63" i="15"/>
  <c r="S46" i="15"/>
  <c r="S44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<sst xmlns="http://schemas.openxmlformats.org/spreadsheetml/2006/main" count="52520" uniqueCount="9878">
  <si>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</si>
  <si>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</si>
  <si>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</si>
  <si>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</si>
  <si>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</si>
  <si>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</si>
  <si>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</si>
  <si>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</si>
  <si>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</si>
  <si>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</si>
  <si>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</si>
  <si>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</si>
  <si>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</si>
  <si>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</si>
  <si>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</si>
  <si>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</si>
  <si>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</si>
  <si>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</si>
  <si>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</si>
  <si>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</si>
  <si>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</si>
  <si>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</si>
  <si>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</si>
  <si>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</si>
  <si>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</si>
  <si>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</si>
  <si>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</si>
  <si>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</si>
  <si>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</si>
  <si>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</si>
  <si>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</si>
  <si>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</si>
  <si>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</si>
  <si>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</si>
  <si>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</si>
  <si>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</si>
  <si>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</si>
  <si>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</si>
  <si>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</si>
  <si>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</si>
  <si>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</si>
  <si>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</si>
  <si>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</si>
  <si>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</si>
  <si>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</si>
  <si>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</si>
  <si>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</si>
  <si>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</si>
  <si>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</si>
  <si>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</si>
  <si>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</si>
  <si>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</si>
  <si>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</si>
  <si>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</si>
  <si>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</si>
  <si>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</si>
  <si>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</si>
  <si>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</si>
  <si>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</si>
  <si>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</si>
  <si>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</si>
  <si>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</si>
  <si>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</si>
  <si>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</si>
  <si>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</si>
  <si>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</si>
  <si>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</si>
  <si>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</si>
  <si>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</si>
  <si>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</si>
  <si>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</si>
  <si>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</si>
  <si>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</si>
  <si>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</si>
  <si>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</si>
  <si>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</si>
  <si>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</si>
  <si>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</si>
  <si>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</si>
  <si>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</si>
  <si>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</si>
  <si>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</si>
  <si>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</si>
  <si>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</si>
  <si>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</si>
  <si>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</si>
  <si>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</si>
  <si>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</si>
  <si>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</si>
  <si>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</si>
  <si>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</si>
  <si>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</si>
  <si>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</si>
  <si>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</si>
  <si>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</si>
  <si>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</si>
  <si>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</si>
  <si>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</si>
  <si>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</si>
  <si>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</si>
  <si>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</si>
  <si>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</si>
  <si>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</si>
  <si>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</si>
  <si>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</si>
  <si>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</si>
  <si>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</si>
  <si>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</si>
  <si>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</si>
  <si>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</si>
  <si>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</si>
  <si>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</si>
  <si>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</si>
  <si>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</si>
  <si>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</si>
  <si>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</si>
  <si>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</si>
  <si>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</si>
  <si>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</si>
  <si>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</si>
  <si>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</si>
  <si>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</si>
  <si>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</si>
  <si>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</si>
  <si>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</si>
  <si>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</si>
  <si>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</si>
  <si>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</si>
  <si>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</si>
  <si>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</si>
  <si>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</si>
  <si>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</si>
  <si>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</si>
  <si>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</si>
  <si>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</si>
  <si>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</si>
  <si>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</si>
  <si>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</si>
  <si>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</si>
  <si>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</si>
  <si>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</si>
  <si>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</si>
  <si>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</si>
  <si>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</si>
  <si>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</si>
  <si>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</si>
  <si>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</si>
  <si>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</si>
  <si>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</si>
  <si>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</si>
  <si>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</si>
  <si>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</si>
  <si>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</si>
  <si>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</si>
  <si>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</si>
  <si>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</si>
  <si>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</si>
  <si>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</si>
  <si>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</si>
  <si>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</si>
  <si>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</si>
  <si>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</si>
  <si>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</si>
  <si>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</si>
  <si>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</si>
  <si>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</si>
  <si>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</si>
  <si>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</si>
  <si>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</si>
  <si>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</si>
  <si>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</si>
  <si>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</si>
  <si>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</si>
  <si>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</si>
  <si>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</si>
  <si>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</si>
  <si>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</si>
  <si>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</si>
  <si>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</si>
  <si>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</si>
  <si>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</si>
  <si>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</si>
  <si>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</si>
  <si>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</si>
  <si>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</si>
  <si>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</si>
  <si>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</si>
  <si>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</si>
  <si>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</si>
  <si>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</si>
  <si>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</si>
  <si>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</si>
  <si>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</si>
  <si>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</si>
  <si>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</si>
  <si>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</si>
  <si>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</si>
  <si>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</si>
  <si>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</si>
  <si>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</si>
  <si>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</si>
  <si>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</si>
  <si>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</si>
  <si>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</si>
  <si>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</si>
  <si>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</si>
  <si>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</si>
  <si>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</si>
  <si>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</si>
  <si>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</si>
  <si>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</si>
  <si>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</si>
  <si>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</si>
  <si>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</si>
  <si>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</si>
  <si>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</si>
  <si>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</si>
  <si>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</si>
  <si>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</si>
  <si>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</si>
  <si>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</si>
  <si>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</si>
  <si>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</si>
  <si>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</si>
  <si>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</si>
  <si>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</si>
  <si>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</si>
  <si>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</si>
  <si>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</si>
  <si>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</si>
  <si>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</si>
  <si>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</si>
  <si>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</si>
  <si>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</si>
  <si>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</si>
  <si>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</si>
  <si>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</si>
  <si>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</si>
  <si>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</si>
  <si>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</si>
  <si>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</si>
  <si>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</si>
  <si>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</si>
  <si>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</si>
  <si>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</si>
  <si>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</si>
  <si>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SAMBIT SUMOROTO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</si>
  <si>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</si>
  <si>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</si>
  <si>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</si>
  <si>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</si>
  <si>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</si>
  <si>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</si>
  <si>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</si>
  <si>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</si>
  <si>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</si>
  <si>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</si>
  <si>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</si>
  <si>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</si>
  <si>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</si>
  <si>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</si>
  <si>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</si>
  <si>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</si>
  <si>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</si>
  <si>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</si>
  <si>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</si>
  <si>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SEMARANG TUGU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</si>
  <si>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</si>
  <si>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</si>
  <si>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</si>
  <si>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</si>
  <si>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</si>
  <si>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</si>
  <si>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</si>
  <si>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</si>
  <si>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</si>
  <si>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</si>
  <si>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</si>
  <si>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</si>
  <si>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</si>
  <si>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</si>
  <si>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</si>
  <si>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</si>
  <si>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</si>
  <si>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</si>
  <si>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</si>
  <si>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</si>
  <si>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</si>
  <si>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</si>
  <si>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</si>
  <si>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</si>
  <si>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</si>
  <si>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</si>
  <si>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</si>
  <si>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</si>
  <si>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</si>
  <si>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</si>
  <si>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</si>
  <si>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</si>
  <si>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</si>
  <si>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</si>
  <si>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</si>
  <si>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</si>
  <si>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</si>
  <si>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</si>
  <si>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</si>
  <si>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</si>
  <si>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</si>
  <si>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</si>
  <si>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</si>
  <si>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</si>
  <si>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</si>
  <si>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</si>
  <si>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</si>
  <si>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</si>
  <si>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</si>
  <si>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</si>
  <si>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</si>
  <si>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</si>
  <si>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</si>
  <si>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</si>
  <si>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</si>
  <si>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</si>
  <si>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</si>
  <si>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</si>
  <si>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</si>
  <si>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</si>
  <si>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</si>
  <si>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</si>
  <si>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</si>
  <si>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</si>
  <si>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</si>
  <si>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</si>
  <si>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</si>
  <si>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</si>
  <si>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</si>
  <si>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</si>
  <si>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</si>
  <si>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</si>
  <si>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</si>
  <si>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</si>
  <si>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</si>
  <si>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</si>
  <si>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</si>
  <si>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</si>
  <si>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</si>
  <si>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</si>
  <si>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</si>
  <si>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</si>
  <si>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</si>
  <si>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</si>
  <si>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</si>
  <si>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</si>
  <si>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</si>
  <si>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</si>
  <si>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</si>
  <si>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</si>
  <si>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</si>
  <si>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</si>
  <si>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</si>
  <si>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</si>
  <si>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</si>
  <si>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</si>
  <si>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</si>
  <si>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</si>
  <si>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</si>
  <si>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</si>
  <si>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</si>
  <si>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</si>
  <si>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</si>
  <si>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</si>
  <si>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</si>
  <si>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</si>
  <si>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</si>
  <si>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</si>
  <si>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</si>
  <si>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</si>
  <si>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</si>
  <si>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</si>
  <si>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</si>
  <si>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</si>
  <si>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</si>
  <si>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</si>
  <si>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</si>
  <si>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</si>
  <si>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</si>
  <si>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</si>
  <si>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</si>
  <si>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</si>
  <si>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</si>
  <si>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</si>
  <si>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</si>
  <si>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</si>
  <si>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</si>
  <si>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</si>
  <si>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</si>
  <si>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</si>
  <si>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</si>
  <si>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</si>
  <si>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</si>
  <si>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</si>
  <si>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</si>
  <si>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</si>
  <si>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</si>
  <si>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</si>
  <si>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</si>
  <si>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</si>
  <si>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</si>
  <si>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</si>
  <si>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</si>
  <si>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</si>
  <si>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</si>
  <si>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</si>
  <si>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</si>
  <si>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</si>
  <si>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</si>
  <si>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</si>
  <si>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</si>
  <si>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</si>
  <si>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</si>
  <si>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</si>
  <si>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</si>
  <si>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</si>
  <si>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</si>
  <si>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</si>
  <si>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</si>
  <si>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</si>
  <si>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</si>
  <si>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</si>
  <si>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</si>
  <si>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</si>
  <si>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</si>
  <si>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</si>
  <si>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</si>
  <si>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</si>
  <si>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</si>
  <si>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</si>
  <si>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</si>
  <si>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</si>
  <si>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</si>
  <si>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</si>
  <si>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</si>
  <si>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</si>
  <si>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</si>
  <si>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</si>
  <si>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</si>
  <si>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</si>
  <si>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</si>
  <si>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</si>
  <si>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</si>
  <si>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</si>
  <si>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</si>
  <si>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</si>
  <si>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</si>
  <si>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</si>
  <si>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</si>
  <si>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</si>
  <si>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</si>
  <si>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</si>
  <si>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</si>
  <si>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</si>
  <si>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</si>
  <si>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</si>
  <si>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</si>
  <si>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</si>
  <si>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</si>
  <si>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</si>
  <si>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</si>
  <si>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</si>
  <si>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</si>
  <si>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</si>
  <si>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</si>
  <si>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</si>
  <si>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</si>
  <si>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</si>
  <si>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</si>
  <si>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</si>
  <si>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</si>
  <si>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</si>
  <si>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</si>
  <si>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</si>
  <si>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</si>
  <si>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</si>
  <si>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</si>
  <si>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</si>
  <si>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</si>
  <si>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</si>
  <si>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</si>
  <si>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</si>
  <si>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</si>
  <si>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</si>
  <si>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</si>
  <si>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</si>
  <si>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</si>
  <si>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</si>
  <si>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</si>
  <si>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</si>
  <si>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</si>
  <si>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</si>
  <si>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</si>
  <si>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</si>
  <si>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</si>
  <si>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</si>
  <si>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</si>
  <si>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</si>
  <si>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</si>
  <si>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</si>
  <si>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</si>
  <si>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</si>
  <si>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</si>
  <si>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</si>
  <si>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</si>
  <si>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</si>
  <si>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</si>
  <si>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</si>
  <si>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</si>
  <si>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</si>
  <si>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</si>
  <si>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</si>
  <si>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</si>
  <si>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</si>
  <si>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</si>
  <si>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</si>
  <si>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</si>
  <si>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</si>
  <si>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</si>
  <si>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</si>
  <si>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</si>
  <si>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</si>
  <si>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</si>
  <si>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</si>
  <si>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</si>
  <si>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</si>
  <si>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</si>
  <si>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</si>
  <si>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</si>
  <si>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</si>
  <si>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</si>
  <si>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</si>
  <si>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</si>
  <si>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</si>
  <si>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</si>
  <si>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</si>
  <si>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</si>
  <si>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</si>
  <si>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</si>
  <si>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</si>
  <si>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</si>
  <si>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</si>
  <si>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</si>
  <si>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</si>
  <si>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</si>
  <si>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</si>
  <si>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WELERI</t>
  </si>
  <si>
    <t>HSI Bisnis PSB 70% - 100 Mbps</t>
  </si>
  <si>
    <t>KAPASAN</t>
  </si>
  <si>
    <t>BREBES</t>
  </si>
  <si>
    <t>BLIMBING</t>
  </si>
  <si>
    <t>PEMALANG</t>
  </si>
  <si>
    <t>CC - HD1A - INPROGRESS UNCONTACTED</t>
  </si>
  <si>
    <t>SLW</t>
  </si>
  <si>
    <t>KEBUMEN</t>
  </si>
  <si>
    <t>PML</t>
  </si>
  <si>
    <t>BMU</t>
  </si>
  <si>
    <t>BUMIAYU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</si>
  <si>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</si>
  <si>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</si>
  <si>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</si>
  <si>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</si>
  <si>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KEBONSARI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</si>
  <si>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</si>
  <si>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</si>
  <si>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</si>
  <si>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</si>
  <si>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</si>
  <si>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</si>
  <si>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</si>
  <si>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</si>
  <si>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</si>
  <si>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LOMBOK TIMUR</t>
  </si>
  <si>
    <t>SINGARJA</t>
  </si>
  <si>
    <t>SEMARAPURA</t>
  </si>
  <si>
    <t>102 | FOLLOW UP COMPLETED</t>
  </si>
  <si>
    <t>KAJEN</t>
  </si>
  <si>
    <t xml:space="preserve">| Jam pemasangan : 12.00 Info Tambahan : Hubungi pelanggan dulu sebelum ke lokasi terimakasih </t>
  </si>
  <si>
    <t>NGADILUWIH</t>
  </si>
  <si>
    <t>KLOJEN</t>
  </si>
  <si>
    <t>SUMBAWA BARAT</t>
  </si>
  <si>
    <t>LOMBOK TENGAH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</si>
  <si>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</si>
  <si>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</si>
  <si>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</si>
  <si>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</si>
  <si>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</si>
  <si>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</si>
  <si>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</si>
  <si>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</si>
  <si>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</si>
  <si>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</si>
  <si>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</si>
  <si>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</si>
  <si>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</si>
  <si>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</si>
  <si>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</si>
  <si>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</si>
  <si>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PANDAAN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</si>
  <si>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</si>
  <si>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</si>
  <si>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</si>
  <si>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</si>
  <si>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</si>
  <si>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</si>
  <si>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</si>
  <si>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AMBARAWA</t>
  </si>
  <si>
    <t>QC MIA - INVALID QUALITY CONTROL MIA</t>
  </si>
  <si>
    <t>GUBUG</t>
  </si>
  <si>
    <t>KTM</t>
  </si>
  <si>
    <t>KETANGGUNGAN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</si>
  <si>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</si>
  <si>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</si>
  <si>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</si>
  <si>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</si>
  <si>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</si>
  <si>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</si>
  <si>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</si>
  <si>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KENTUNGAN</t>
  </si>
  <si>
    <t>PGR</t>
  </si>
  <si>
    <t>KALIASEM</t>
  </si>
  <si>
    <t>SUMBAWA TIMUR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</si>
  <si>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</si>
  <si>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</si>
  <si>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WARU INJOKO</t>
  </si>
  <si>
    <t>SINGOSARI</t>
  </si>
  <si>
    <t>SMT</t>
  </si>
  <si>
    <t>JOHAR</t>
  </si>
  <si>
    <t>B2B Partner Management (PM)</t>
  </si>
  <si>
    <t>KRT</t>
  </si>
  <si>
    <t>KERTOSONO</t>
  </si>
  <si>
    <t>CEPU</t>
  </si>
  <si>
    <t>NOT COMPLY</t>
  </si>
  <si>
    <t>BBS</t>
  </si>
  <si>
    <t>KROYA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</si>
  <si>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</si>
  <si>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</si>
  <si>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</si>
  <si>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</si>
  <si>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</si>
  <si>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</si>
  <si>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</si>
  <si>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</si>
  <si>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</si>
  <si>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</si>
  <si>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JIMBARAN NUSA DUA</t>
  </si>
  <si>
    <t>HSI Bisnis Promo Februari Cuan 2026 PSB 70% - 50 Mbps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</si>
  <si>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</si>
  <si>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</si>
  <si>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</si>
  <si>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</si>
  <si>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</si>
  <si>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PARAKAN</t>
  </si>
  <si>
    <t>Tanggal Pemasangan :  FEBRUARI 2026  Info Tambahan : Hubungi pelanggan sebelum datang ke lokasi|RI2334|MYDITA</t>
  </si>
  <si>
    <t>BAMBE</t>
  </si>
  <si>
    <t>BENOA</t>
  </si>
  <si>
    <t>RDD</t>
  </si>
  <si>
    <t>RANDUDONGKAL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</si>
  <si>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</si>
  <si>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</si>
  <si>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</si>
  <si>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</si>
  <si>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</si>
  <si>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</si>
  <si>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</si>
  <si>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</si>
  <si>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</si>
  <si>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</si>
  <si>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</si>
  <si>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</si>
  <si>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</si>
  <si>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</si>
  <si>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</si>
  <si>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</si>
  <si>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</si>
  <si>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</si>
  <si>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</si>
  <si>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</si>
  <si>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</si>
  <si>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</si>
  <si>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</si>
  <si>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</si>
  <si>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</si>
  <si>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</si>
  <si>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</si>
  <si>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</si>
  <si>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</si>
  <si>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</si>
  <si>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</si>
  <si>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</si>
  <si>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</si>
  <si>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</si>
  <si>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</si>
  <si>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</si>
  <si>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</si>
  <si>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</si>
  <si>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</si>
  <si>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</si>
  <si>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</si>
  <si>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</si>
  <si>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</si>
  <si>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</si>
  <si>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</si>
  <si>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</si>
  <si>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</si>
  <si>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</si>
  <si>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</si>
  <si>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</si>
  <si>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</si>
  <si>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</si>
  <si>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</si>
  <si>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</si>
  <si>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</si>
  <si>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</si>
  <si>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</si>
  <si>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</si>
  <si>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</si>
  <si>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</si>
  <si>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</si>
  <si>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</si>
  <si>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</si>
  <si>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</si>
  <si>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</si>
  <si>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</si>
  <si>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</si>
  <si>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</si>
  <si>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</si>
  <si>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</si>
  <si>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</si>
  <si>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</si>
  <si>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</si>
  <si>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</si>
  <si>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</si>
  <si>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</si>
  <si>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</si>
  <si>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</si>
  <si>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</si>
  <si>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</si>
  <si>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</si>
  <si>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</si>
  <si>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</si>
  <si>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</si>
  <si>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</si>
  <si>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</si>
  <si>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</si>
  <si>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</si>
  <si>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</si>
  <si>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</si>
  <si>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</si>
  <si>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</si>
  <si>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</si>
  <si>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</si>
  <si>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</si>
  <si>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</si>
  <si>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</si>
  <si>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</si>
  <si>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</si>
  <si>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</si>
  <si>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</si>
  <si>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</si>
  <si>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</si>
  <si>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</si>
  <si>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</si>
  <si>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</si>
  <si>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</si>
  <si>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</si>
  <si>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</si>
  <si>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</si>
  <si>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</si>
  <si>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</si>
  <si>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</si>
  <si>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</si>
  <si>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</si>
  <si>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</si>
  <si>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</si>
  <si>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</si>
  <si>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</si>
  <si>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</si>
  <si>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</si>
  <si>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</si>
  <si>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</si>
  <si>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</si>
  <si>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</si>
  <si>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</si>
  <si>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</si>
  <si>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</si>
  <si>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</si>
  <si>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</si>
  <si>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</si>
  <si>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</si>
  <si>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</si>
  <si>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</si>
  <si>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</si>
  <si>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</si>
  <si>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</si>
  <si>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</si>
  <si>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</si>
  <si>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</si>
  <si>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</si>
  <si>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</si>
  <si>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</si>
  <si>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</si>
  <si>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</si>
  <si>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</si>
  <si>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</si>
  <si>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</si>
  <si>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</si>
  <si>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</si>
  <si>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</si>
  <si>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</si>
  <si>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</si>
  <si>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</si>
  <si>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</si>
  <si>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</si>
  <si>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</si>
  <si>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</si>
  <si>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</si>
  <si>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</si>
  <si>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</si>
  <si>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</si>
  <si>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</si>
  <si>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</si>
  <si>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</si>
  <si>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</si>
  <si>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</si>
  <si>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</si>
  <si>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</si>
  <si>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</si>
  <si>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</si>
  <si>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</si>
  <si>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</si>
  <si>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</si>
  <si>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</si>
  <si>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</si>
  <si>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</si>
  <si>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</si>
  <si>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</si>
  <si>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</si>
  <si>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</si>
  <si>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</si>
  <si>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</si>
  <si>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</si>
  <si>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</si>
  <si>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</si>
  <si>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</si>
  <si>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</si>
  <si>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</si>
  <si>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</si>
  <si>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</si>
  <si>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</si>
  <si>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</si>
  <si>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</si>
  <si>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</si>
  <si>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</si>
  <si>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</si>
  <si>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</si>
  <si>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</si>
  <si>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</si>
  <si>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</si>
  <si>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</si>
  <si>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</si>
  <si>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</si>
  <si>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</si>
  <si>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</si>
  <si>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</si>
  <si>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</si>
  <si>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</si>
  <si>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</si>
  <si>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</si>
  <si>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</si>
  <si>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</si>
  <si>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</si>
  <si>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</si>
  <si>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</si>
  <si>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</si>
  <si>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</si>
  <si>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</si>
  <si>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</si>
  <si>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</si>
  <si>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</si>
  <si>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</si>
  <si>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</si>
  <si>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</si>
  <si>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</si>
  <si>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</si>
  <si>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</si>
  <si>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</si>
  <si>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</si>
  <si>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</si>
  <si>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</si>
  <si>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</si>
  <si>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</si>
  <si>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</si>
  <si>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</si>
  <si>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</si>
  <si>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</si>
  <si>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</si>
  <si>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</si>
  <si>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</si>
  <si>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</si>
  <si>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</si>
  <si>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</si>
  <si>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</si>
  <si>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</si>
  <si>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</si>
  <si>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</si>
  <si>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</si>
  <si>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</si>
  <si>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</si>
  <si>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</si>
  <si>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</si>
  <si>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</si>
  <si>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</si>
  <si>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</si>
  <si>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</si>
  <si>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</si>
  <si>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</si>
  <si>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</si>
  <si>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KUTOARJO</t>
  </si>
  <si>
    <t>JATIROGO BANCAR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</si>
  <si>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</si>
  <si>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</si>
  <si>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</si>
  <si>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</si>
  <si>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</si>
  <si>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NON-HERO GRESIK</t>
  </si>
  <si>
    <t>KARANGPLOSO</t>
  </si>
  <si>
    <t>SLEMAN</t>
  </si>
  <si>
    <t>WRO</t>
  </si>
  <si>
    <t>WIROSARI</t>
  </si>
  <si>
    <t>SKH</t>
  </si>
  <si>
    <t>SUKOHARJO</t>
  </si>
  <si>
    <t>PKL</t>
  </si>
  <si>
    <t>HSI Bisnis Bundling Netmonk PSB 70% - 200 Mbps</t>
  </si>
  <si>
    <t>PWT</t>
  </si>
  <si>
    <t>ADW</t>
  </si>
  <si>
    <t>ADIWERNA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</si>
  <si>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</si>
  <si>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</si>
  <si>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</si>
  <si>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</si>
  <si>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PADANGAN</t>
  </si>
  <si>
    <t>Cancel Completed</t>
  </si>
  <si>
    <t>PKM</t>
  </si>
  <si>
    <t>SOLO PALUR</t>
  </si>
  <si>
    <t>HSI Bisnis Khusus Winback PSB 70% - 50 Mbps</t>
  </si>
  <si>
    <t>GOD</t>
  </si>
  <si>
    <t>KTW</t>
  </si>
  <si>
    <t>CLC</t>
  </si>
  <si>
    <t>LOMBOK UTARA</t>
  </si>
  <si>
    <t>BTL</t>
  </si>
  <si>
    <t>HSI Bisnis PSB 70% - 150 Mbps</t>
  </si>
  <si>
    <t>JHR</t>
  </si>
  <si>
    <t>TANGGUL</t>
  </si>
  <si>
    <t>DARMO GUBENG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</si>
  <si>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</si>
  <si>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</si>
  <si>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</si>
  <si>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</si>
  <si>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</si>
  <si>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MAJAPAHIT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</si>
  <si>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</si>
  <si>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</si>
  <si>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</si>
  <si>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</si>
  <si>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</si>
  <si>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</si>
  <si>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</si>
  <si>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</si>
  <si>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</si>
  <si>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DEMAK</t>
  </si>
  <si>
    <t>PEC</t>
  </si>
  <si>
    <t>PECANGAAN</t>
  </si>
  <si>
    <t>TROPODO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</si>
  <si>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</si>
  <si>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</si>
  <si>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</si>
  <si>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</si>
  <si>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</si>
  <si>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</si>
  <si>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BIMA BARAT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</si>
  <si>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</si>
  <si>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</si>
  <si>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</si>
  <si>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</si>
  <si>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</si>
  <si>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</si>
  <si>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</si>
  <si>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</si>
  <si>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</si>
  <si>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</si>
  <si>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KOTAGEDE</t>
  </si>
  <si>
    <t>WONOGIRI</t>
  </si>
  <si>
    <t>MAJENANG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</si>
  <si>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</si>
  <si>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</si>
  <si>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</si>
  <si>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</si>
  <si>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</si>
  <si>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</si>
  <si>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</si>
  <si>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</si>
  <si>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</si>
  <si>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</si>
  <si>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</si>
  <si>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</si>
  <si>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</si>
  <si>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</si>
  <si>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</si>
  <si>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</si>
  <si>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</si>
  <si>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</si>
  <si>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AJIBARANG</t>
  </si>
  <si>
    <t>BWE</t>
  </si>
  <si>
    <t>KBM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</si>
  <si>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</si>
  <si>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</si>
  <si>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</si>
  <si>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</si>
  <si>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</si>
  <si>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</si>
  <si>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</si>
  <si>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</si>
  <si>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</si>
  <si>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</si>
  <si>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</si>
  <si>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</si>
  <si>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</si>
  <si>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</si>
  <si>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</si>
  <si>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</si>
  <si>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</si>
  <si>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</si>
  <si>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</si>
  <si>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</si>
  <si>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</si>
  <si>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</si>
  <si>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</si>
  <si>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</si>
  <si>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</si>
  <si>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WONOSARI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</si>
  <si>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</si>
  <si>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</si>
  <si>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</si>
  <si>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</si>
  <si>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</si>
  <si>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</si>
  <si>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</si>
  <si>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</si>
  <si>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</si>
  <si>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</si>
  <si>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</si>
  <si>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</si>
  <si>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</si>
  <si>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</si>
  <si>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</si>
  <si>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</si>
  <si>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</si>
  <si>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</si>
  <si>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</si>
  <si>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</si>
  <si>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</si>
  <si>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</si>
  <si>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</si>
  <si>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</si>
  <si>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</si>
  <si>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</si>
  <si>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</si>
  <si>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</si>
  <si>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</si>
  <si>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</si>
  <si>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</si>
  <si>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</si>
  <si>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</si>
  <si>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</si>
  <si>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</si>
  <si>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</si>
  <si>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</si>
  <si>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</si>
  <si>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</si>
  <si>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</si>
  <si>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</si>
  <si>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</si>
  <si>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</si>
  <si>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</si>
  <si>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</si>
  <si>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</si>
  <si>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</si>
  <si>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</si>
  <si>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</si>
  <si>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</si>
  <si>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</si>
  <si>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</si>
  <si>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</si>
  <si>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</si>
  <si>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</si>
  <si>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</si>
  <si>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</si>
  <si>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</si>
  <si>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</si>
  <si>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</si>
  <si>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</si>
  <si>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</si>
  <si>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</si>
  <si>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</si>
  <si>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</si>
  <si>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</si>
  <si>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</si>
  <si>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BOBOTSARI</t>
  </si>
  <si>
    <t>RUMAH KOST SUTARJO</t>
  </si>
  <si>
    <t>KARANGASEM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</si>
  <si>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</si>
  <si>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</si>
  <si>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</si>
  <si>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</si>
  <si>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</si>
  <si>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</si>
  <si>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</si>
  <si>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</si>
  <si>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</si>
  <si>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</si>
  <si>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</si>
  <si>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</si>
  <si>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</si>
  <si>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</si>
  <si>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</si>
  <si>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</si>
  <si>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</si>
  <si>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</si>
  <si>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</si>
  <si>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</si>
  <si>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</si>
  <si>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</si>
  <si>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</si>
  <si>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</si>
  <si>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</si>
  <si>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</si>
  <si>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</si>
  <si>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</si>
  <si>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</si>
  <si>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</si>
  <si>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</si>
  <si>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</si>
  <si>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</si>
  <si>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</si>
  <si>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</si>
  <si>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</si>
  <si>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</si>
  <si>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</si>
  <si>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</si>
  <si>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</si>
  <si>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</si>
  <si>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</si>
  <si>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</si>
  <si>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</si>
  <si>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</si>
  <si>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</si>
  <si>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</si>
  <si>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</si>
  <si>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</si>
  <si>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</si>
  <si>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</si>
  <si>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</si>
  <si>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</si>
  <si>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</si>
  <si>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</si>
  <si>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</si>
  <si>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</si>
  <si>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</si>
  <si>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</si>
  <si>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</si>
  <si>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</si>
  <si>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</si>
  <si>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</si>
  <si>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</si>
  <si>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</si>
  <si>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</si>
  <si>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</si>
  <si>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</si>
  <si>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</si>
  <si>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</si>
  <si>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</si>
  <si>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</si>
  <si>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</si>
  <si>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</si>
  <si>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</si>
  <si>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</si>
  <si>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</si>
  <si>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</si>
  <si>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</si>
  <si>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</si>
  <si>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</si>
  <si>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</si>
  <si>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</si>
  <si>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</si>
  <si>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</si>
  <si>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</si>
  <si>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</si>
  <si>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</si>
  <si>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</si>
  <si>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</si>
  <si>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</si>
  <si>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</si>
  <si>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</si>
  <si>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</si>
  <si>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</si>
  <si>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</si>
  <si>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</si>
  <si>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</si>
  <si>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</si>
  <si>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</si>
  <si>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</si>
  <si>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</si>
  <si>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</si>
  <si>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</si>
  <si>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</si>
  <si>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</si>
  <si>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</si>
  <si>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</si>
  <si>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</si>
  <si>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</si>
  <si>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</si>
  <si>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</si>
  <si>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</si>
  <si>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</si>
  <si>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</si>
  <si>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</si>
  <si>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</si>
  <si>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</si>
  <si>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</si>
  <si>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</si>
  <si>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</si>
  <si>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</si>
  <si>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</si>
  <si>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</si>
  <si>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</si>
  <si>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</si>
  <si>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</si>
  <si>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</si>
  <si>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</si>
  <si>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</si>
  <si>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</si>
  <si>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</si>
  <si>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</si>
  <si>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</si>
  <si>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</si>
  <si>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</si>
  <si>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</si>
  <si>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</si>
  <si>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</si>
  <si>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</si>
  <si>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</si>
  <si>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</si>
  <si>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</si>
  <si>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</si>
  <si>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</si>
  <si>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</si>
  <si>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</si>
  <si>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</si>
  <si>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</si>
  <si>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</si>
  <si>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</si>
  <si>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</si>
  <si>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</si>
  <si>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</si>
  <si>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</si>
  <si>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</si>
  <si>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</si>
  <si>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</si>
  <si>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</si>
  <si>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</si>
  <si>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</si>
  <si>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</si>
  <si>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</si>
  <si>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</si>
  <si>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</si>
  <si>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</si>
  <si>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</si>
  <si>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</si>
  <si>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</si>
  <si>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</si>
  <si>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</si>
  <si>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</si>
  <si>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</si>
  <si>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</si>
  <si>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</si>
  <si>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</si>
  <si>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</si>
  <si>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</si>
  <si>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</si>
  <si>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</si>
  <si>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</si>
  <si>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</si>
  <si>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</si>
  <si>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</si>
  <si>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</si>
  <si>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</si>
  <si>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</si>
  <si>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</si>
  <si>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</si>
  <si>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</si>
  <si>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</si>
  <si>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</si>
  <si>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</si>
  <si>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</si>
  <si>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</si>
  <si>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</si>
  <si>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</si>
  <si>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</si>
  <si>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</si>
  <si>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</si>
  <si>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</si>
  <si>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</si>
  <si>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</si>
  <si>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</si>
  <si>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</si>
  <si>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</si>
  <si>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</si>
  <si>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</si>
  <si>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</si>
  <si>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</si>
  <si>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</si>
  <si>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</si>
  <si>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</si>
  <si>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</si>
  <si>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</si>
  <si>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</si>
  <si>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</si>
  <si>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</si>
  <si>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</si>
  <si>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Provisioning Failed|WFM|INF008988464|SMN tunggu kedatangan material kiriman dari Gresik, est tiba 09 Agustus 2026, cuaca buru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</si>
  <si>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</si>
  <si>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</si>
  <si>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</si>
  <si>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</si>
  <si>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</si>
  <si>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</si>
  <si>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</si>
  <si>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</si>
  <si>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</si>
  <si>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</si>
  <si>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</si>
  <si>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</si>
  <si>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</si>
  <si>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</si>
  <si>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</si>
  <si>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</si>
  <si>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</si>
  <si>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</si>
  <si>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</si>
  <si>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</si>
  <si>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</si>
  <si>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</si>
  <si>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</si>
  <si>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</si>
  <si>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</si>
  <si>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</si>
  <si>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</si>
  <si>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</si>
  <si>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</si>
  <si>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</si>
  <si>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</si>
  <si>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</si>
  <si>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</si>
  <si>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</si>
  <si>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</si>
  <si>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</si>
  <si>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</si>
  <si>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</si>
  <si>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</si>
  <si>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</si>
  <si>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</si>
  <si>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</si>
  <si>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</si>
  <si>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</si>
  <si>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</si>
  <si>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</si>
  <si>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</si>
  <si>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</si>
  <si>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</si>
  <si>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</si>
  <si>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</si>
  <si>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</si>
  <si>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</si>
  <si>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</si>
  <si>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</si>
  <si>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</si>
  <si>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</si>
  <si>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</si>
  <si>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</si>
  <si>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</si>
  <si>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</si>
  <si>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</si>
  <si>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</si>
  <si>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</si>
  <si>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</si>
  <si>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</si>
  <si>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</si>
  <si>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</si>
  <si>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</si>
  <si>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</si>
  <si>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</si>
  <si>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</si>
  <si>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</si>
  <si>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</si>
  <si>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</si>
  <si>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</si>
  <si>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</si>
  <si>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</si>
  <si>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</si>
  <si>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</si>
  <si>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</si>
  <si>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</si>
  <si>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</si>
  <si>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</si>
  <si>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</si>
  <si>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</si>
  <si>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</si>
  <si>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</si>
  <si>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</si>
  <si>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</si>
  <si>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</si>
  <si>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</si>
  <si>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</si>
  <si>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</si>
  <si>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</si>
  <si>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</si>
  <si>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</si>
  <si>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</si>
  <si>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</si>
  <si>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</si>
  <si>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</si>
  <si>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</si>
  <si>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</si>
  <si>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</si>
  <si>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</si>
  <si>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</si>
  <si>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</si>
  <si>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</si>
  <si>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</si>
  <si>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</si>
  <si>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</si>
  <si>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</si>
  <si>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</si>
  <si>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</si>
  <si>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</si>
  <si>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</si>
  <si>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</si>
  <si>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</si>
  <si>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</si>
  <si>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</si>
  <si>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</si>
  <si>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</si>
  <si>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</si>
  <si>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</si>
  <si>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</si>
  <si>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</si>
  <si>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</si>
  <si>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</si>
  <si>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</si>
  <si>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</si>
  <si>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</si>
  <si>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</si>
  <si>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</si>
  <si>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</si>
  <si>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</si>
  <si>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</si>
  <si>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</si>
  <si>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</si>
  <si>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</si>
  <si>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</si>
  <si>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</si>
  <si>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</si>
  <si>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</si>
  <si>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</si>
  <si>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</si>
  <si>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</si>
  <si>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</si>
  <si>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</si>
  <si>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</si>
  <si>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</si>
  <si>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</si>
  <si>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</si>
  <si>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</si>
  <si>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</si>
  <si>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</si>
  <si>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</si>
  <si>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</si>
  <si>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</si>
  <si>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</si>
  <si>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</si>
  <si>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</si>
  <si>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</si>
  <si>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</si>
  <si>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</si>
  <si>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</si>
  <si>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</si>
  <si>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</si>
  <si>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</si>
  <si>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</si>
  <si>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</si>
  <si>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</si>
  <si>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</si>
  <si>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</si>
  <si>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</si>
  <si>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</si>
  <si>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</si>
  <si>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</si>
  <si>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</si>
  <si>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</si>
  <si>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</si>
  <si>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</si>
  <si>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</si>
  <si>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</si>
  <si>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</si>
  <si>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</si>
  <si>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</si>
  <si>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</si>
  <si>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</si>
  <si>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</si>
  <si>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</si>
  <si>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</si>
  <si>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</si>
  <si>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</si>
  <si>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</si>
  <si>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</si>
  <si>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</si>
  <si>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</si>
  <si>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</si>
  <si>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</si>
  <si>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</si>
  <si>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</si>
  <si>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</si>
  <si>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</si>
  <si>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</si>
  <si>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</si>
  <si>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</si>
  <si>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</si>
  <si>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</si>
  <si>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</si>
  <si>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</si>
  <si>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</si>
  <si>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</si>
  <si>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</si>
  <si>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</si>
  <si>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</si>
  <si>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</si>
  <si>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</si>
  <si>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</si>
  <si>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</si>
  <si>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</si>
  <si>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</si>
  <si>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</si>
  <si>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</si>
  <si>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</si>
  <si>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</si>
  <si>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</si>
  <si>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</si>
  <si>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</si>
  <si>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</si>
  <si>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</si>
  <si>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</si>
  <si>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</si>
  <si>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</si>
  <si>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</si>
  <si>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</si>
  <si>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</si>
  <si>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</si>
  <si>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</si>
  <si>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</si>
  <si>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</si>
  <si>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</si>
  <si>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</si>
  <si>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</si>
  <si>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</si>
  <si>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</si>
  <si>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</si>
  <si>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</si>
  <si>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</si>
  <si>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</si>
  <si>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</si>
  <si>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</si>
  <si>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</si>
  <si>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</si>
  <si>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</si>
  <si>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</si>
  <si>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</si>
  <si>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</si>
  <si>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</si>
  <si>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</si>
  <si>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</si>
  <si>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</si>
  <si>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</si>
  <si>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</si>
  <si>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</si>
  <si>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</si>
  <si>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</si>
  <si>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</si>
  <si>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</si>
  <si>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</si>
  <si>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</si>
  <si>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</si>
  <si>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</si>
  <si>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</si>
  <si>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</si>
  <si>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</si>
  <si>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</si>
  <si>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</si>
  <si>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</si>
  <si>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</si>
  <si>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</si>
  <si>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</si>
  <si>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</si>
  <si>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</si>
  <si>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</si>
  <si>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</si>
  <si>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</si>
  <si>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</si>
  <si>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</si>
  <si>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</si>
  <si>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</si>
  <si>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</si>
  <si>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</si>
  <si>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</si>
  <si>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</si>
  <si>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</si>
  <si>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</si>
  <si>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</si>
  <si>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</si>
  <si>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</si>
  <si>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</si>
  <si>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</si>
  <si>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</si>
  <si>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</si>
  <si>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</si>
  <si>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</si>
  <si>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</si>
  <si>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</si>
  <si>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</si>
  <si>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</si>
  <si>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</si>
  <si>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</si>
  <si>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</si>
  <si>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</si>
  <si>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</si>
  <si>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</si>
  <si>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</si>
  <si>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</si>
  <si>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</si>
  <si>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Provisioning Failed|WFM|INF008951101|TKJ_-8.2233644,115.2587092_ODP FULL DONE VALINS ID VALINS  35434624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</si>
  <si>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</si>
  <si>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</si>
  <si>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</si>
  <si>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</si>
  <si>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</si>
  <si>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</si>
  <si>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</si>
  <si>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</si>
  <si>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</si>
  <si>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</si>
  <si>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</si>
  <si>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</si>
  <si>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</si>
  <si>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</si>
  <si>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</si>
  <si>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</si>
  <si>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</si>
  <si>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</si>
  <si>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</si>
  <si>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</si>
  <si>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</si>
  <si>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</si>
  <si>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</si>
  <si>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</si>
  <si>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</si>
  <si>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</si>
  <si>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</si>
  <si>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</si>
  <si>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</si>
  <si>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</si>
  <si>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</si>
  <si>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</si>
  <si>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</si>
  <si>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</si>
  <si>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</si>
  <si>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</si>
  <si>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</si>
  <si>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</si>
  <si>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</si>
  <si>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</si>
  <si>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</si>
  <si>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</si>
  <si>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</si>
  <si>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</si>
  <si>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</si>
  <si>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</si>
  <si>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</si>
  <si>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</si>
  <si>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</si>
  <si>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</si>
  <si>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</si>
  <si>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</si>
  <si>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</si>
  <si>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</si>
  <si>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</si>
  <si>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</si>
  <si>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</si>
  <si>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</si>
  <si>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</si>
  <si>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</si>
  <si>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</si>
  <si>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</si>
  <si>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</si>
  <si>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</si>
  <si>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</si>
  <si>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</si>
  <si>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</si>
  <si>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</si>
  <si>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</si>
  <si>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</si>
  <si>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</si>
  <si>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</si>
  <si>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</si>
  <si>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</si>
  <si>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</si>
  <si>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</si>
  <si>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</si>
  <si>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</si>
  <si>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</si>
  <si>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</si>
  <si>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</si>
  <si>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</si>
  <si>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</si>
  <si>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</si>
  <si>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</si>
  <si>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</si>
  <si>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</si>
  <si>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</si>
  <si>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</si>
  <si>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</si>
  <si>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</si>
  <si>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</si>
  <si>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</si>
  <si>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</si>
  <si>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</si>
  <si>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</si>
  <si>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</si>
  <si>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</si>
  <si>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</si>
  <si>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</si>
  <si>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</si>
  <si>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</si>
  <si>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</si>
  <si>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</si>
  <si>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</si>
  <si>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</si>
  <si>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</si>
  <si>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</si>
  <si>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</si>
  <si>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</si>
  <si>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</si>
  <si>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</si>
  <si>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</si>
  <si>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</si>
  <si>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</si>
  <si>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</si>
  <si>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</si>
  <si>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</si>
  <si>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</si>
  <si>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</si>
  <si>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</si>
  <si>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</si>
  <si>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</si>
  <si>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</si>
  <si>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</si>
  <si>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</si>
  <si>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</si>
  <si>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</si>
  <si>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</si>
  <si>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</si>
  <si>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</si>
  <si>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</si>
  <si>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</si>
  <si>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</si>
  <si>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</si>
  <si>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</si>
  <si>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</si>
  <si>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</si>
  <si>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</si>
  <si>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</si>
  <si>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</si>
  <si>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</si>
  <si>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</si>
  <si>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</si>
  <si>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</si>
  <si>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</si>
  <si>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</si>
  <si>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</si>
  <si>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</si>
  <si>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</si>
  <si>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</si>
  <si>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</si>
  <si>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</si>
  <si>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</si>
  <si>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</si>
  <si>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</si>
  <si>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</si>
  <si>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</si>
  <si>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</si>
  <si>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</si>
  <si>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</si>
  <si>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</si>
  <si>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</si>
  <si>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</si>
  <si>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</si>
  <si>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</si>
  <si>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</si>
  <si>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</si>
  <si>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</si>
  <si>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</si>
  <si>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</si>
  <si>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</si>
  <si>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</si>
  <si>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</si>
  <si>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</si>
  <si>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</si>
  <si>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</si>
  <si>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</si>
  <si>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</si>
  <si>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</si>
  <si>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</si>
  <si>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</si>
  <si>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</si>
  <si>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</si>
  <si>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</si>
  <si>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</si>
  <si>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</si>
  <si>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</si>
  <si>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</si>
  <si>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</si>
  <si>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</si>
  <si>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</si>
  <si>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</si>
  <si>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</si>
  <si>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</si>
  <si>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</si>
  <si>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</si>
  <si>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</si>
  <si>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</si>
  <si>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</si>
  <si>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</si>
  <si>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</si>
  <si>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</si>
  <si>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</si>
  <si>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</si>
  <si>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</si>
  <si>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</si>
  <si>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</si>
  <si>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</si>
  <si>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</si>
  <si>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</si>
  <si>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</si>
  <si>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</si>
  <si>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</si>
  <si>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</si>
  <si>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</si>
  <si>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</si>
  <si>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</si>
  <si>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</si>
  <si>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</si>
  <si>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</si>
  <si>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</si>
  <si>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</si>
  <si>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</si>
  <si>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</si>
  <si>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</si>
  <si>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</si>
  <si>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</si>
  <si>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</si>
  <si>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</si>
  <si>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</si>
  <si>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</si>
  <si>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</si>
  <si>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</si>
  <si>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</si>
  <si>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</si>
  <si>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</si>
  <si>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</si>
  <si>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</si>
  <si>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</si>
  <si>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</si>
  <si>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</si>
  <si>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</si>
  <si>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</si>
  <si>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</si>
  <si>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</si>
  <si>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</si>
  <si>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</si>
  <si>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</si>
  <si>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</si>
  <si>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</si>
  <si>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</si>
  <si>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</si>
  <si>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</si>
  <si>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</si>
  <si>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</si>
  <si>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</si>
  <si>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</si>
  <si>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</si>
  <si>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</si>
  <si>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</si>
  <si>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</si>
  <si>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</si>
  <si>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</si>
  <si>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</si>
  <si>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</si>
  <si>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</si>
  <si>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</si>
  <si>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</si>
  <si>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</si>
  <si>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</si>
  <si>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</si>
  <si>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</si>
  <si>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</si>
  <si>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</si>
  <si>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</si>
  <si>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</si>
  <si>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</si>
  <si>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</si>
  <si>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</si>
  <si>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</si>
  <si>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</si>
  <si>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</si>
  <si>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</si>
  <si>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</si>
  <si>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</si>
  <si>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</si>
  <si>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</si>
  <si>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</si>
  <si>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</si>
  <si>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</si>
  <si>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</si>
  <si>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</si>
  <si>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</si>
  <si>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</si>
  <si>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</si>
  <si>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</si>
  <si>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</si>
  <si>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</si>
  <si>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</si>
  <si>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</si>
  <si>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</si>
  <si>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</si>
  <si>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</si>
  <si>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</si>
  <si>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</si>
  <si>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</si>
  <si>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</si>
  <si>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</si>
  <si>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</si>
  <si>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</si>
  <si>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</si>
  <si>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</si>
  <si>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</si>
  <si>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</si>
  <si>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</si>
  <si>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</si>
  <si>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</si>
  <si>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</si>
  <si>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</si>
  <si>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</si>
  <si>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</si>
  <si>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</si>
  <si>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</si>
  <si>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</si>
  <si>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</si>
  <si>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</si>
  <si>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</si>
  <si>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</si>
  <si>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</si>
  <si>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</si>
  <si>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</si>
  <si>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</si>
  <si>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</si>
  <si>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</si>
  <si>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</si>
  <si>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</si>
  <si>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</si>
  <si>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</si>
  <si>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</si>
  <si>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</si>
  <si>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</si>
  <si>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</si>
  <si>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</si>
  <si>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</si>
  <si>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</si>
  <si>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</si>
  <si>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</si>
  <si>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</si>
  <si>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</si>
  <si>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</si>
  <si>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</si>
  <si>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</si>
  <si>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</si>
  <si>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</si>
  <si>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</si>
  <si>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</si>
  <si>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</si>
  <si>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</si>
  <si>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</si>
  <si>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</si>
  <si>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</si>
  <si>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</si>
  <si>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</si>
  <si>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</si>
  <si>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</si>
  <si>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</si>
  <si>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</si>
  <si>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</si>
  <si>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</si>
  <si>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</si>
  <si>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</si>
  <si>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</si>
  <si>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</si>
  <si>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</si>
  <si>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</si>
  <si>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</si>
  <si>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</si>
  <si>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</si>
  <si>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</si>
  <si>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</si>
  <si>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</si>
  <si>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</si>
  <si>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</si>
  <si>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</si>
  <si>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</si>
  <si>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</si>
  <si>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</si>
  <si>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</si>
  <si>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</si>
  <si>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</si>
  <si>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</si>
  <si>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</si>
  <si>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</si>
  <si>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</si>
  <si>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</si>
  <si>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</si>
  <si>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</si>
  <si>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</si>
  <si>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</si>
  <si>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</si>
  <si>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</si>
  <si>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</si>
  <si>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</si>
  <si>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</si>
  <si>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</si>
  <si>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</si>
  <si>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</si>
  <si>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</si>
  <si>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</si>
  <si>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</si>
  <si>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</si>
  <si>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</si>
  <si>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</si>
  <si>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</si>
  <si>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</si>
  <si>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</si>
  <si>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</si>
  <si>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</si>
  <si>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</si>
  <si>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</si>
  <si>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</si>
  <si>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</si>
  <si>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</si>
  <si>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</si>
  <si>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</si>
  <si>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</si>
  <si>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</si>
  <si>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</si>
  <si>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</si>
  <si>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</si>
  <si>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</si>
  <si>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</si>
  <si>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</si>
  <si>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</si>
  <si>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</si>
  <si>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</si>
  <si>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</si>
  <si>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</si>
  <si>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</si>
  <si>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</si>
  <si>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</si>
  <si>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</si>
  <si>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</si>
  <si>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</si>
  <si>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</si>
  <si>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</si>
  <si>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</si>
  <si>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</si>
  <si>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</si>
  <si>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</si>
  <si>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</si>
  <si>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</si>
  <si>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</si>
  <si>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</si>
  <si>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</si>
  <si>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</si>
  <si>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</si>
  <si>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</si>
  <si>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</si>
  <si>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</si>
  <si>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</si>
  <si>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</si>
  <si>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</si>
  <si>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</si>
  <si>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</si>
  <si>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</si>
  <si>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</si>
  <si>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</si>
  <si>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</si>
  <si>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</si>
  <si>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</si>
  <si>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</si>
  <si>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</si>
  <si>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</si>
  <si>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</si>
  <si>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</si>
  <si>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</si>
  <si>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</si>
  <si>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</si>
  <si>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</si>
  <si>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</si>
  <si>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</si>
  <si>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</si>
  <si>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</si>
  <si>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</si>
  <si>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</si>
  <si>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</si>
  <si>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</si>
  <si>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</si>
  <si>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</si>
  <si>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</si>
  <si>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</si>
  <si>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</si>
  <si>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</si>
  <si>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</si>
  <si>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</si>
  <si>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</si>
  <si>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</si>
  <si>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</si>
  <si>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</si>
  <si>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</si>
  <si>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</si>
  <si>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</si>
  <si>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</si>
  <si>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</si>
  <si>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</si>
  <si>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</si>
  <si>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</si>
  <si>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</si>
  <si>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</si>
  <si>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</si>
  <si>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</si>
  <si>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</si>
  <si>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</si>
  <si>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</si>
  <si>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</si>
  <si>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</si>
  <si>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</si>
  <si>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</si>
  <si>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</si>
  <si>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</si>
  <si>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</si>
  <si>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</si>
  <si>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</si>
  <si>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</si>
  <si>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</si>
  <si>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</si>
  <si>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</si>
  <si>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</si>
  <si>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</si>
  <si>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</si>
  <si>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</si>
  <si>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</si>
  <si>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</si>
  <si>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</si>
  <si>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</si>
  <si>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</si>
  <si>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</si>
  <si>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</si>
  <si>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</si>
  <si>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</si>
  <si>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</si>
  <si>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</si>
  <si>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</si>
  <si>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</si>
  <si>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</si>
  <si>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</si>
  <si>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</si>
  <si>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</si>
  <si>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</si>
  <si>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</si>
  <si>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</si>
  <si>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</si>
  <si>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</si>
  <si>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</si>
  <si>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</si>
  <si>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</si>
  <si>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</si>
  <si>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</si>
  <si>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</si>
  <si>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</si>
  <si>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</si>
  <si>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</si>
  <si>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</si>
  <si>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</si>
  <si>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</si>
  <si>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</si>
  <si>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</si>
  <si>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</si>
  <si>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</si>
  <si>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</si>
  <si>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</si>
  <si>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</si>
  <si>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</si>
  <si>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</si>
  <si>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</si>
  <si>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</si>
  <si>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</si>
  <si>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</si>
  <si>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</si>
  <si>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</si>
  <si>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</si>
  <si>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</si>
  <si>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</si>
  <si>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</si>
  <si>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</si>
  <si>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</si>
  <si>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</si>
  <si>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</si>
  <si>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</si>
  <si>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</si>
  <si>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</si>
  <si>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</si>
  <si>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</si>
  <si>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</si>
  <si>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</si>
  <si>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</si>
  <si>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</si>
  <si>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</si>
  <si>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</si>
  <si>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</si>
  <si>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</si>
  <si>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</si>
  <si>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</si>
  <si>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</si>
  <si>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</si>
  <si>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</si>
  <si>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</si>
  <si>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</si>
  <si>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</si>
  <si>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</si>
  <si>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</si>
  <si>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</si>
  <si>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</si>
  <si>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</si>
  <si>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</si>
  <si>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</si>
  <si>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</si>
  <si>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</si>
  <si>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</si>
  <si>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</si>
  <si>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</si>
  <si>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</si>
  <si>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</si>
  <si>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</si>
  <si>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</si>
  <si>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</si>
  <si>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</si>
  <si>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</si>
  <si>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</si>
  <si>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</si>
  <si>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</si>
  <si>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</si>
  <si>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</si>
  <si>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</si>
  <si>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</si>
  <si>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</si>
  <si>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</si>
  <si>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</si>
  <si>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</si>
  <si>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</si>
  <si>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</si>
  <si>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</si>
  <si>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</si>
  <si>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</si>
  <si>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</si>
  <si>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</si>
  <si>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</si>
  <si>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</si>
  <si>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</si>
  <si>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</si>
  <si>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</si>
  <si>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</si>
  <si>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</si>
  <si>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</si>
  <si>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</si>
  <si>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</si>
  <si>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</si>
  <si>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</si>
  <si>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</si>
  <si>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</si>
  <si>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</si>
  <si>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</si>
  <si>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</si>
  <si>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</si>
  <si>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</si>
  <si>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</si>
  <si>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</si>
  <si>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</si>
  <si>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</si>
  <si>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</si>
  <si>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</si>
  <si>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</si>
  <si>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</si>
  <si>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</si>
  <si>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</si>
  <si>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</si>
  <si>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</si>
  <si>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</si>
  <si>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</si>
  <si>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</si>
  <si>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</si>
  <si>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</si>
  <si>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</si>
  <si>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</si>
  <si>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</si>
  <si>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</si>
  <si>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</si>
  <si>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</si>
  <si>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</si>
  <si>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</si>
  <si>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</si>
  <si>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</si>
  <si>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</si>
  <si>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</si>
  <si>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</si>
  <si>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</si>
  <si>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</si>
  <si>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</si>
  <si>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</si>
  <si>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</si>
  <si>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</si>
  <si>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</si>
  <si>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</si>
  <si>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</si>
  <si>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</si>
  <si>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</si>
  <si>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</si>
  <si>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</si>
  <si>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</si>
  <si>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</si>
  <si>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</si>
  <si>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</si>
  <si>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</si>
  <si>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</si>
  <si>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</si>
  <si>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</si>
  <si>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</si>
  <si>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</si>
  <si>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</si>
  <si>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</si>
  <si>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</si>
  <si>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</si>
  <si>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</si>
  <si>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</si>
  <si>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</si>
  <si>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</si>
  <si>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</si>
  <si>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</si>
  <si>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</si>
  <si>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</si>
  <si>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</si>
  <si>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</si>
  <si>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</si>
  <si>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</si>
  <si>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</si>
  <si>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</si>
  <si>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</si>
  <si>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</si>
  <si>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</si>
  <si>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</si>
  <si>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</si>
  <si>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</si>
  <si>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</si>
  <si>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</si>
  <si>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</si>
  <si>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</si>
  <si>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</si>
  <si>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</si>
  <si>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</si>
  <si>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</si>
  <si>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</si>
  <si>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</si>
  <si>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</si>
  <si>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</si>
  <si>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</si>
  <si>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</si>
  <si>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</si>
  <si>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</si>
  <si>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</si>
  <si>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</si>
  <si>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</si>
  <si>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</si>
  <si>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</si>
  <si>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</si>
  <si>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</si>
  <si>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</si>
  <si>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</si>
  <si>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</si>
  <si>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</si>
  <si>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</si>
  <si>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</si>
  <si>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</si>
  <si>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</si>
  <si>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</si>
  <si>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</si>
  <si>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</si>
  <si>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</si>
  <si>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</si>
  <si>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</si>
  <si>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</si>
  <si>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</si>
  <si>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</si>
  <si>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</si>
  <si>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</si>
  <si>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</si>
  <si>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</si>
  <si>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</si>
  <si>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</si>
  <si>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</si>
  <si>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</si>
  <si>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</si>
  <si>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</si>
  <si>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</si>
  <si>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</si>
  <si>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</si>
  <si>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</si>
  <si>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</si>
  <si>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</si>
  <si>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</si>
  <si>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</si>
  <si>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</si>
  <si>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</si>
  <si>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</si>
  <si>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</si>
  <si>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</si>
  <si>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</si>
  <si>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</si>
  <si>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</si>
  <si>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</si>
  <si>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</si>
  <si>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</si>
  <si>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</si>
  <si>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</si>
  <si>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</si>
  <si>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</si>
  <si>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</si>
  <si>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</si>
  <si>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</si>
  <si>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</si>
  <si>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</si>
  <si>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</si>
  <si>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</si>
  <si>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</si>
  <si>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</si>
  <si>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</si>
  <si>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</si>
  <si>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</si>
  <si>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</si>
  <si>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</si>
  <si>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</si>
  <si>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</si>
  <si>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</si>
  <si>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</si>
  <si>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</si>
  <si>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</si>
  <si>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</si>
  <si>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</si>
  <si>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</si>
  <si>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</si>
  <si>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</si>
  <si>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</si>
  <si>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</si>
  <si>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</si>
  <si>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</si>
  <si>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</si>
  <si>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</si>
  <si>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</si>
  <si>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</si>
  <si>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</si>
  <si>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</si>
  <si>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</si>
  <si>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</si>
  <si>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</si>
  <si>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</si>
  <si>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</si>
  <si>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</si>
  <si>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</si>
  <si>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</si>
  <si>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</si>
  <si>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</si>
  <si>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</si>
  <si>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</si>
  <si>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</si>
  <si>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</si>
  <si>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</si>
  <si>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</si>
  <si>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</si>
  <si>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</si>
  <si>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</si>
  <si>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</si>
  <si>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</si>
  <si>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</si>
  <si>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</si>
  <si>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</si>
  <si>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</si>
  <si>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</si>
  <si>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</si>
  <si>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</si>
  <si>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</si>
  <si>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</si>
  <si>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</si>
  <si>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</si>
  <si>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</si>
  <si>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</si>
  <si>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</si>
  <si>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</si>
  <si>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</si>
  <si>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</si>
  <si>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</si>
  <si>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</si>
  <si>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</si>
  <si>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</si>
  <si>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</si>
  <si>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</si>
  <si>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</si>
  <si>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</si>
  <si>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</si>
  <si>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</si>
  <si>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</si>
  <si>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</si>
  <si>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</si>
  <si>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</si>
  <si>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</si>
  <si>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</si>
  <si>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</si>
  <si>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</si>
  <si>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</si>
  <si>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</si>
  <si>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</si>
  <si>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</si>
  <si>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</si>
  <si>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</si>
  <si>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</si>
  <si>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</si>
  <si>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</si>
  <si>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</si>
  <si>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</si>
  <si>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</si>
  <si>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</si>
  <si>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</si>
  <si>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</si>
  <si>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</si>
  <si>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</si>
  <si>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</si>
  <si>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</si>
  <si>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</si>
  <si>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</si>
  <si>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</si>
  <si>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</si>
  <si>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</si>
  <si>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</si>
  <si>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</si>
  <si>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</si>
  <si>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</si>
  <si>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</si>
  <si>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</si>
  <si>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</si>
  <si>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</si>
  <si>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</si>
  <si>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</si>
  <si>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</si>
  <si>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</si>
  <si>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</si>
  <si>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</si>
  <si>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</si>
  <si>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</si>
  <si>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</si>
  <si>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</si>
  <si>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</si>
  <si>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</si>
  <si>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</si>
  <si>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</si>
  <si>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</si>
  <si>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</si>
  <si>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</si>
  <si>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</si>
  <si>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</si>
  <si>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</si>
  <si>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</si>
  <si>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</si>
  <si>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</si>
  <si>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</si>
  <si>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</si>
  <si>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</si>
  <si>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</si>
  <si>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</si>
  <si>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</si>
  <si>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</si>
  <si>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</si>
  <si>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</si>
  <si>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</si>
  <si>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</si>
  <si>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</si>
  <si>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</si>
  <si>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</si>
  <si>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</si>
  <si>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</si>
  <si>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</si>
  <si>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</si>
  <si>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</si>
  <si>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</si>
  <si>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</si>
  <si>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</si>
  <si>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</si>
  <si>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</si>
  <si>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</si>
  <si>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</si>
  <si>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</si>
  <si>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</si>
  <si>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</si>
  <si>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</si>
  <si>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</si>
  <si>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</si>
  <si>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</si>
  <si>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</si>
  <si>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</si>
  <si>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</si>
  <si>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</si>
  <si>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</si>
  <si>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</si>
  <si>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</si>
  <si>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</si>
  <si>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</si>
  <si>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</si>
  <si>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</si>
  <si>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</si>
  <si>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</si>
  <si>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</si>
  <si>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</si>
  <si>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</si>
  <si>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</si>
  <si>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</si>
  <si>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</si>
  <si>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</si>
  <si>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</si>
  <si>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</si>
  <si>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</si>
  <si>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</si>
  <si>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</si>
  <si>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</si>
  <si>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</si>
  <si>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</si>
  <si>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</si>
  <si>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</si>
  <si>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</si>
  <si>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</si>
  <si>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</si>
  <si>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</si>
  <si>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</si>
  <si>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</si>
  <si>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</si>
  <si>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</si>
  <si>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</si>
  <si>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</si>
  <si>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</si>
  <si>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</si>
  <si>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</si>
  <si>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</si>
  <si>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</si>
  <si>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</si>
  <si>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</si>
  <si>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</si>
  <si>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</si>
  <si>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</si>
  <si>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</si>
  <si>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</si>
  <si>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</si>
  <si>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</si>
  <si>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</si>
  <si>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</si>
  <si>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</si>
  <si>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</si>
  <si>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</si>
  <si>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</si>
  <si>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</si>
  <si>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</si>
  <si>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</si>
  <si>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</si>
  <si>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</si>
  <si>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</si>
  <si>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</si>
  <si>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</si>
  <si>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</si>
  <si>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</si>
  <si>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</si>
  <si>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</si>
  <si>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</si>
  <si>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</si>
  <si>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</si>
  <si>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</si>
  <si>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</si>
  <si>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</si>
  <si>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</si>
  <si>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</si>
  <si>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</si>
  <si>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 xml:space="preserve">AMRBS;403099;TREG4;MUHAMMAD MASTUR;081226139781;CP FATKHUR ROZAQ ;089668130939;PAKET 2S INET VOICE 50 MBPS (479.000);PT GLOBAL JET EXPRESS//GEBOG;input by Tito 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</si>
  <si>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</si>
  <si>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</si>
  <si>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</si>
  <si>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</si>
  <si>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</si>
  <si>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</si>
  <si>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</si>
  <si>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</si>
  <si>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</si>
  <si>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</si>
  <si>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</si>
  <si>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</si>
  <si>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</si>
  <si>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</si>
  <si>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</si>
  <si>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</si>
  <si>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</si>
  <si>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</si>
  <si>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</si>
  <si>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</si>
  <si>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</si>
  <si>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</si>
  <si>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</si>
  <si>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</si>
  <si>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</si>
  <si>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</si>
  <si>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</si>
  <si>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</si>
  <si>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</si>
  <si>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</si>
  <si>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</si>
  <si>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</si>
  <si>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</si>
  <si>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</si>
  <si>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</si>
  <si>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</si>
  <si>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</si>
  <si>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</si>
  <si>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</si>
  <si>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</si>
  <si>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</si>
  <si>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</si>
  <si>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</si>
  <si>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</si>
  <si>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</si>
  <si>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</si>
  <si>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</si>
  <si>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</si>
  <si>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</si>
  <si>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</si>
  <si>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</si>
  <si>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</si>
  <si>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</si>
  <si>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</si>
  <si>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</si>
  <si>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</si>
  <si>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</si>
  <si>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</si>
  <si>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</si>
  <si>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</si>
  <si>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</si>
  <si>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</si>
  <si>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</si>
  <si>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</si>
  <si>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</si>
  <si>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</si>
  <si>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</si>
  <si>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</si>
  <si>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</si>
  <si>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</si>
  <si>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</si>
  <si>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</si>
  <si>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</si>
  <si>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</si>
  <si>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</si>
  <si>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</si>
  <si>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</si>
  <si>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</si>
  <si>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</si>
  <si>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</si>
  <si>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</si>
  <si>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</si>
  <si>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</si>
  <si>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</si>
  <si>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</si>
  <si>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</si>
  <si>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</si>
  <si>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</si>
  <si>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</si>
  <si>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</si>
  <si>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</si>
  <si>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</si>
  <si>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</si>
  <si>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</si>
  <si>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</si>
  <si>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</si>
  <si>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</si>
  <si>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</si>
  <si>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</si>
  <si>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</si>
  <si>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</si>
  <si>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</si>
  <si>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</si>
  <si>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</si>
  <si>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</si>
  <si>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</si>
  <si>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</si>
  <si>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</si>
  <si>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</si>
  <si>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</si>
  <si>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</si>
  <si>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</si>
  <si>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</si>
  <si>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</si>
  <si>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</si>
  <si>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</si>
  <si>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</si>
  <si>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</si>
  <si>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</si>
  <si>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</si>
  <si>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</si>
  <si>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</si>
  <si>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</si>
  <si>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</si>
  <si>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</si>
  <si>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</si>
  <si>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</si>
  <si>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</si>
  <si>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</si>
  <si>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</si>
  <si>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</si>
  <si>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</si>
  <si>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</si>
  <si>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</si>
  <si>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</si>
  <si>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</si>
  <si>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</si>
  <si>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</si>
  <si>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</si>
  <si>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</si>
  <si>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</si>
  <si>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</si>
  <si>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</si>
  <si>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</si>
  <si>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</si>
  <si>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</si>
  <si>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</si>
  <si>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</si>
  <si>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</si>
  <si>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</si>
  <si>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</si>
  <si>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</si>
  <si>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</si>
  <si>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</si>
  <si>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</si>
  <si>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</si>
  <si>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</si>
  <si>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</si>
  <si>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</si>
  <si>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</si>
  <si>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</si>
  <si>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</si>
  <si>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</si>
  <si>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</si>
  <si>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</si>
  <si>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</si>
  <si>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</si>
  <si>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</si>
  <si>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</si>
  <si>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</si>
  <si>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</si>
  <si>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</si>
  <si>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</si>
  <si>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</si>
  <si>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</si>
  <si>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</si>
  <si>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</si>
  <si>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</si>
  <si>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</si>
  <si>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</si>
  <si>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</si>
  <si>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</si>
  <si>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</si>
  <si>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</si>
  <si>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</si>
  <si>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</si>
  <si>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</si>
  <si>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</si>
  <si>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</si>
  <si>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</si>
  <si>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</si>
  <si>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</si>
  <si>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</si>
  <si>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</si>
  <si>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</si>
  <si>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</si>
  <si>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</si>
  <si>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</si>
  <si>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</si>
  <si>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</si>
  <si>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</si>
  <si>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</si>
  <si>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</si>
  <si>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</si>
  <si>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</si>
  <si>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</si>
  <si>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</si>
  <si>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</si>
  <si>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</si>
  <si>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</si>
  <si>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</si>
  <si>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</si>
  <si>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</si>
  <si>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</si>
  <si>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</si>
  <si>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</si>
  <si>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</si>
  <si>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</si>
  <si>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</si>
  <si>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</si>
  <si>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</si>
  <si>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</si>
  <si>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</si>
  <si>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</si>
  <si>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</si>
  <si>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</si>
  <si>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</si>
  <si>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</si>
  <si>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</si>
  <si>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</si>
  <si>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</si>
  <si>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</si>
  <si>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</si>
  <si>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</si>
  <si>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</si>
  <si>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</si>
  <si>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</si>
  <si>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</si>
  <si>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</si>
  <si>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</si>
  <si>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</si>
  <si>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</si>
  <si>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</si>
  <si>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</si>
  <si>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</si>
  <si>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</si>
  <si>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</si>
  <si>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</si>
  <si>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</si>
  <si>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</si>
  <si>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</si>
  <si>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</si>
  <si>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</si>
  <si>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</si>
  <si>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</si>
  <si>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</si>
  <si>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</si>
  <si>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</si>
  <si>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</si>
  <si>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</si>
  <si>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</si>
  <si>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</si>
  <si>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</si>
  <si>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</si>
  <si>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</si>
  <si>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</si>
  <si>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</si>
  <si>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</si>
  <si>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</si>
  <si>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</si>
  <si>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</si>
  <si>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</si>
  <si>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</si>
  <si>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</si>
  <si>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</si>
  <si>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</si>
  <si>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</si>
  <si>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</si>
  <si>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</si>
  <si>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</si>
  <si>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</si>
  <si>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</si>
  <si>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</si>
  <si>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</si>
  <si>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</si>
  <si>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</si>
  <si>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</si>
  <si>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</si>
  <si>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</si>
  <si>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</si>
  <si>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</si>
  <si>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</si>
  <si>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</si>
  <si>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</si>
  <si>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</si>
  <si>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</si>
  <si>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</si>
  <si>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</si>
  <si>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</si>
  <si>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</si>
  <si>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</si>
  <si>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</si>
  <si>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</si>
  <si>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</si>
  <si>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</si>
  <si>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</si>
  <si>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</si>
  <si>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</si>
  <si>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</si>
  <si>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</si>
  <si>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</si>
  <si>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</si>
  <si>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</si>
  <si>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</si>
  <si>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</si>
  <si>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</si>
  <si>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</si>
  <si>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</si>
  <si>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</si>
  <si>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</si>
  <si>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</si>
  <si>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</si>
  <si>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</si>
  <si>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</si>
  <si>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</si>
  <si>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</si>
  <si>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</si>
  <si>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</si>
  <si>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</si>
  <si>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</si>
  <si>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</si>
  <si>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</si>
  <si>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</si>
  <si>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</si>
  <si>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</si>
  <si>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</si>
  <si>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</si>
  <si>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</si>
  <si>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</si>
  <si>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</si>
  <si>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</si>
  <si>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</si>
  <si>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</si>
  <si>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</si>
  <si>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</si>
  <si>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</si>
  <si>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</si>
  <si>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</si>
  <si>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</si>
  <si>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</si>
  <si>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</si>
  <si>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</si>
  <si>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MYDITA - GAGAL SEND REMANJA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</si>
  <si>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</si>
  <si>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</si>
  <si>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</si>
  <si>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</si>
  <si>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2026-08-09 08:00:00|Tanggal pemasangan: 06/08/2026 Jam pemasangan : pagi / siang Info Tambahan : Hubungi pelanggan dulu sebelum ke lokasi terima kasih|40961370|MYDITA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</si>
  <si>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</si>
  <si>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</si>
  <si>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</si>
  <si>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</si>
  <si>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</si>
  <si>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</si>
  <si>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</si>
  <si>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</si>
  <si>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</si>
  <si>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</si>
  <si>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</si>
  <si>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</si>
  <si>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</si>
  <si>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</si>
  <si>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</si>
  <si>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</si>
  <si>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</si>
  <si>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</si>
  <si>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</si>
  <si>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</si>
  <si>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</si>
  <si>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</si>
  <si>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</si>
  <si>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</si>
  <si>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</si>
  <si>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</si>
  <si>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</si>
  <si>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</si>
  <si>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</si>
  <si>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</si>
  <si>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</si>
  <si>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</si>
  <si>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</si>
  <si>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</si>
  <si>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</si>
  <si>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</si>
  <si>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</si>
  <si>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</si>
  <si>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</si>
  <si>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</si>
  <si>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</si>
  <si>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</si>
  <si>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</si>
  <si>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</si>
  <si>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</si>
  <si>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</si>
  <si>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</si>
  <si>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</si>
  <si>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</si>
  <si>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</si>
  <si>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</si>
  <si>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</si>
  <si>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</si>
  <si>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</si>
  <si>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</si>
  <si>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</si>
  <si>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</si>
  <si>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</si>
  <si>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</si>
  <si>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</si>
  <si>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</si>
  <si>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</si>
  <si>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</si>
  <si>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</si>
  <si>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</si>
  <si>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</si>
  <si>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</si>
  <si>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</si>
  <si>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</si>
  <si>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</si>
  <si>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</si>
  <si>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</si>
  <si>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</si>
  <si>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</si>
  <si>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</si>
  <si>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</si>
  <si>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</si>
  <si>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</si>
  <si>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</si>
  <si>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</si>
  <si>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</si>
  <si>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</si>
  <si>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</si>
  <si>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</si>
  <si>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</si>
  <si>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</si>
  <si>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</si>
  <si>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</si>
  <si>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</si>
  <si>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</si>
  <si>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</si>
  <si>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</si>
  <si>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</si>
  <si>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</si>
  <si>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</si>
  <si>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</si>
  <si>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</si>
  <si>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</si>
  <si>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</si>
  <si>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</si>
  <si>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</si>
  <si>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</si>
  <si>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</si>
  <si>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</si>
  <si>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</si>
  <si>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</si>
  <si>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</si>
  <si>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</si>
  <si>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</si>
  <si>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</si>
  <si>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</si>
  <si>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</si>
  <si>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</si>
  <si>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</si>
  <si>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</si>
  <si>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</si>
  <si>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</si>
  <si>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</si>
  <si>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</si>
  <si>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</si>
  <si>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</si>
  <si>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</si>
  <si>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</si>
  <si>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</si>
  <si>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</si>
  <si>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</si>
  <si>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</si>
  <si>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</si>
  <si>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</si>
  <si>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</si>
  <si>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</si>
  <si>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</si>
  <si>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</si>
  <si>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</si>
  <si>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</si>
  <si>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</si>
  <si>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</si>
  <si>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</si>
  <si>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</si>
  <si>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</si>
  <si>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</si>
  <si>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</si>
  <si>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</si>
  <si>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</si>
  <si>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</si>
  <si>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</si>
  <si>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</si>
  <si>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</si>
  <si>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</si>
  <si>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</si>
  <si>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</si>
  <si>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</si>
  <si>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</si>
  <si>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</si>
  <si>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</si>
  <si>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</si>
  <si>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</si>
  <si>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</si>
  <si>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</si>
  <si>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</si>
  <si>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</si>
  <si>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</si>
  <si>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</si>
  <si>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</si>
  <si>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</si>
  <si>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</si>
  <si>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</si>
  <si>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</si>
  <si>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</si>
  <si>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</si>
  <si>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</si>
  <si>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</si>
  <si>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</si>
  <si>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</si>
  <si>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</si>
  <si>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</si>
  <si>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</si>
  <si>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</si>
  <si>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</si>
  <si>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</si>
  <si>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</si>
  <si>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</si>
  <si>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</si>
  <si>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</si>
  <si>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</si>
  <si>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</si>
  <si>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</si>
  <si>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</si>
  <si>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</si>
  <si>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</si>
  <si>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</si>
  <si>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</si>
  <si>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</si>
  <si>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</si>
  <si>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</si>
  <si>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</si>
  <si>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</si>
  <si>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</si>
  <si>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</si>
  <si>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</si>
  <si>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</si>
  <si>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</si>
  <si>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</si>
  <si>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</si>
  <si>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</si>
  <si>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</si>
  <si>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</si>
  <si>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</si>
  <si>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</si>
  <si>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</si>
  <si>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</si>
  <si>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</si>
  <si>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</si>
  <si>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</si>
  <si>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</si>
  <si>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</si>
  <si>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</si>
  <si>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</si>
  <si>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</si>
  <si>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</si>
  <si>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</si>
  <si>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</si>
  <si>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</si>
  <si>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</si>
  <si>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</si>
  <si>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</si>
  <si>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</si>
  <si>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</si>
  <si>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</si>
  <si>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</si>
  <si>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</si>
  <si>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</si>
  <si>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</si>
  <si>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</si>
  <si>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</si>
  <si>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</si>
  <si>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</si>
  <si>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</si>
  <si>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</si>
  <si>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</si>
  <si>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</si>
  <si>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</si>
  <si>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</si>
  <si>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</si>
  <si>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</si>
  <si>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</si>
  <si>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</si>
  <si>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</si>
  <si>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</si>
  <si>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</si>
  <si>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</si>
  <si>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</si>
  <si>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</si>
  <si>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</si>
  <si>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</si>
  <si>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</si>
  <si>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</si>
  <si>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</si>
  <si>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</si>
  <si>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</si>
  <si>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</si>
  <si>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</si>
  <si>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</si>
  <si>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</si>
  <si>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</si>
  <si>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</si>
  <si>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</si>
  <si>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</si>
  <si>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</si>
  <si>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</si>
  <si>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</si>
  <si>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</si>
  <si>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</si>
  <si>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</si>
  <si>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</si>
  <si>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</si>
  <si>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</si>
  <si>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</si>
  <si>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</si>
  <si>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</si>
  <si>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</si>
  <si>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</si>
  <si>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</si>
  <si>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</si>
  <si>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</si>
  <si>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</si>
  <si>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</si>
  <si>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</si>
  <si>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</si>
  <si>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</si>
  <si>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</si>
  <si>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</si>
  <si>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</si>
  <si>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</si>
  <si>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</si>
  <si>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</si>
  <si>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</si>
  <si>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</si>
  <si>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</si>
  <si>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</si>
  <si>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</si>
  <si>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</si>
  <si>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</si>
  <si>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</si>
  <si>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</si>
  <si>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</si>
  <si>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</si>
  <si>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</si>
  <si>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</si>
  <si>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</si>
  <si>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</si>
  <si>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</si>
  <si>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</si>
  <si>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</si>
  <si>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</si>
  <si>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</si>
  <si>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</si>
  <si>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</si>
  <si>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</si>
  <si>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</si>
  <si>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</si>
  <si>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</si>
  <si>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</si>
  <si>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</si>
  <si>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</si>
  <si>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</si>
  <si>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</si>
  <si>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</si>
  <si>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</si>
  <si>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</si>
  <si>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</si>
  <si>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</si>
  <si>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</si>
  <si>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</si>
  <si>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</si>
  <si>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</si>
  <si>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</si>
  <si>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</si>
  <si>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</si>
  <si>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</si>
  <si>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</si>
  <si>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</si>
  <si>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</si>
  <si>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</si>
  <si>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</si>
  <si>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</si>
  <si>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</si>
  <si>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</si>
  <si>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</si>
  <si>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</si>
  <si>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</si>
  <si>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</si>
  <si>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</si>
  <si>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</si>
  <si>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</si>
  <si>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</si>
  <si>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</si>
  <si>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</si>
  <si>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</si>
  <si>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</si>
  <si>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</si>
  <si>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</si>
  <si>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</si>
  <si>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</si>
  <si>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</si>
  <si>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</si>
  <si>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</si>
  <si>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</si>
  <si>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</si>
  <si>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</si>
  <si>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</si>
  <si>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</si>
  <si>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</si>
  <si>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</si>
  <si>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</si>
  <si>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</si>
  <si>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</si>
  <si>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</si>
  <si>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</si>
  <si>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</si>
  <si>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</si>
  <si>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</si>
  <si>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</si>
  <si>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</si>
  <si>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</si>
  <si>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</si>
  <si>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</si>
  <si>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</si>
  <si>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</si>
  <si>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</si>
  <si>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</si>
  <si>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</si>
  <si>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</si>
  <si>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</si>
  <si>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</si>
  <si>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</si>
  <si>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</si>
  <si>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</si>
  <si>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</si>
  <si>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</si>
  <si>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</si>
  <si>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</si>
  <si>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</si>
  <si>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</si>
  <si>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</si>
  <si>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</si>
  <si>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</si>
  <si>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</si>
  <si>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</si>
  <si>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</si>
  <si>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</si>
  <si>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</si>
  <si>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</si>
  <si>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</si>
  <si>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</si>
  <si>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</si>
  <si>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</si>
  <si>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</si>
  <si>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</si>
  <si>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</si>
  <si>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</si>
  <si>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</si>
  <si>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</si>
  <si>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</si>
  <si>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</si>
  <si>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</si>
  <si>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</si>
  <si>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</si>
  <si>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</si>
  <si>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</si>
  <si>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</si>
  <si>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</si>
  <si>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</si>
  <si>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</si>
  <si>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</si>
  <si>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</si>
  <si>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</si>
  <si>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</si>
  <si>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</si>
  <si>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</si>
  <si>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</si>
  <si>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</si>
  <si>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</si>
  <si>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</si>
  <si>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</si>
  <si>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</si>
  <si>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</si>
  <si>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</si>
  <si>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</si>
  <si>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</si>
  <si>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</si>
  <si>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</si>
  <si>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</si>
  <si>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</si>
  <si>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</si>
  <si>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</si>
  <si>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</si>
  <si>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</si>
  <si>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</si>
  <si>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</si>
  <si>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</si>
  <si>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</si>
  <si>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</si>
  <si>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</si>
  <si>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</si>
  <si>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</si>
  <si>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</si>
  <si>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</si>
  <si>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</si>
  <si>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</si>
  <si>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</si>
  <si>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</si>
  <si>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</si>
  <si>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</si>
  <si>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</si>
  <si>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</si>
  <si>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</si>
  <si>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</si>
  <si>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</si>
  <si>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</si>
  <si>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</si>
  <si>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</si>
  <si>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</si>
  <si>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</si>
  <si>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</si>
  <si>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</si>
  <si>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</si>
  <si>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</si>
  <si>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</si>
  <si>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</si>
  <si>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</si>
  <si>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</si>
  <si>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</si>
  <si>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</si>
  <si>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</si>
  <si>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</si>
  <si>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</si>
  <si>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</si>
  <si>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</si>
  <si>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</si>
  <si>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</si>
  <si>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</si>
  <si>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</si>
  <si>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</si>
  <si>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</si>
  <si>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</si>
  <si>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</si>
  <si>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</si>
  <si>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</si>
  <si>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</si>
  <si>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</si>
  <si>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</si>
  <si>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</si>
  <si>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</si>
  <si>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</si>
  <si>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</si>
  <si>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</si>
  <si>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</si>
  <si>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</si>
  <si>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</si>
  <si>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</si>
  <si>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</si>
  <si>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</si>
  <si>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</si>
  <si>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</si>
  <si>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</si>
  <si>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</si>
  <si>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</si>
  <si>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</si>
  <si>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</si>
  <si>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</si>
  <si>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</si>
  <si>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</si>
  <si>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</si>
  <si>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</si>
  <si>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</si>
  <si>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</si>
  <si>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</si>
  <si>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</si>
  <si>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</si>
  <si>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</si>
  <si>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</si>
  <si>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</si>
  <si>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</si>
  <si>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</si>
  <si>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</si>
  <si>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</si>
  <si>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</si>
  <si>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</si>
  <si>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</si>
  <si>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</si>
  <si>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</si>
  <si>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</si>
  <si>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</si>
  <si>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</si>
  <si>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</si>
  <si>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</si>
  <si>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</si>
  <si>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</si>
  <si>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</si>
  <si>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</si>
  <si>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</si>
  <si>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</si>
  <si>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</si>
  <si>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</si>
  <si>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</si>
  <si>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</si>
  <si>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</si>
  <si>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</si>
  <si>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</si>
  <si>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</si>
  <si>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</si>
  <si>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</si>
  <si>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</si>
  <si>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</si>
  <si>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</si>
  <si>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</si>
  <si>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</si>
  <si>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</si>
  <si>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</si>
  <si>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</si>
  <si>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</si>
  <si>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</si>
  <si>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</si>
  <si>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</si>
  <si>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</si>
  <si>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</si>
  <si>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</si>
  <si>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</si>
  <si>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</si>
  <si>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</si>
  <si>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</si>
  <si>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</si>
  <si>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</si>
  <si>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</si>
  <si>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</si>
  <si>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</si>
  <si>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</si>
  <si>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</si>
  <si>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</si>
  <si>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</si>
  <si>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</si>
  <si>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</si>
  <si>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</si>
  <si>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</si>
  <si>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</si>
  <si>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</si>
  <si>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</si>
  <si>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</si>
  <si>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</si>
  <si>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</si>
  <si>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</si>
  <si>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</si>
  <si>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</si>
  <si>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</si>
  <si>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</si>
  <si>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</si>
  <si>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</si>
  <si>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</si>
  <si>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</si>
  <si>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</si>
  <si>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</si>
  <si>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</si>
  <si>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</si>
  <si>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</si>
  <si>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</si>
  <si>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</si>
  <si>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</si>
  <si>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</si>
  <si>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</si>
  <si>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</si>
  <si>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</si>
  <si>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</si>
  <si>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</si>
  <si>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</si>
  <si>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</si>
  <si>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</si>
  <si>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</si>
  <si>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</si>
  <si>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</si>
  <si>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</si>
  <si>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</si>
  <si>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</si>
  <si>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</si>
  <si>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</si>
  <si>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</si>
  <si>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</si>
  <si>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</si>
  <si>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</si>
  <si>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</si>
  <si>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</si>
  <si>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</si>
  <si>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</si>
  <si>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</si>
  <si>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</si>
  <si>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</si>
  <si>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</si>
  <si>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</si>
  <si>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</si>
  <si>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</si>
  <si>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</si>
  <si>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</si>
  <si>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</si>
  <si>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</si>
  <si>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</si>
  <si>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</si>
  <si>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</si>
  <si>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</si>
  <si>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</si>
  <si>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</si>
  <si>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</si>
  <si>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</si>
  <si>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</si>
  <si>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</si>
  <si>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</si>
  <si>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</si>
  <si>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</si>
  <si>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</si>
  <si>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</si>
  <si>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</si>
  <si>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</si>
  <si>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</si>
  <si>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</si>
  <si>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</si>
  <si>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</si>
  <si>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</si>
  <si>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</si>
  <si>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</si>
  <si>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</si>
  <si>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</si>
  <si>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</si>
  <si>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</si>
  <si>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</si>
  <si>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</si>
  <si>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</si>
  <si>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</si>
  <si>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</si>
  <si>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</si>
  <si>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</si>
  <si>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</si>
  <si>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</si>
  <si>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</si>
  <si>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</si>
  <si>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</si>
  <si>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</si>
  <si>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</si>
  <si>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</si>
  <si>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</si>
  <si>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</si>
  <si>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</si>
  <si>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</si>
  <si>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</si>
  <si>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</si>
  <si>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</si>
  <si>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</si>
  <si>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</si>
  <si>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</si>
  <si>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</si>
  <si>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</si>
  <si>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</si>
  <si>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</si>
  <si>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</si>
  <si>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</si>
  <si>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</si>
  <si>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</si>
  <si>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</si>
  <si>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</si>
  <si>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</si>
  <si>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</si>
  <si>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</si>
  <si>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</si>
  <si>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</si>
  <si>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</si>
  <si>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</si>
  <si>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</si>
  <si>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</si>
  <si>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</si>
  <si>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</si>
  <si>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</si>
  <si>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</si>
  <si>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</si>
  <si>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</si>
  <si>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</si>
  <si>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</si>
  <si>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</si>
  <si>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</si>
  <si>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</si>
  <si>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</si>
  <si>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</si>
  <si>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</si>
  <si>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</si>
  <si>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</si>
  <si>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</si>
  <si>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</si>
  <si>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</si>
  <si>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</si>
  <si>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</si>
  <si>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</si>
  <si>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</si>
  <si>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</si>
  <si>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</si>
  <si>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</si>
  <si>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</si>
  <si>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</si>
  <si>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</si>
  <si>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</si>
  <si>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</si>
  <si>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</si>
  <si>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</si>
  <si>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</si>
  <si>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</si>
  <si>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</si>
  <si>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</si>
  <si>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</si>
  <si>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</si>
  <si>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</si>
  <si>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</si>
  <si>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</si>
  <si>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</si>
  <si>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</si>
  <si>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</si>
  <si>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</si>
  <si>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</si>
  <si>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</si>
  <si>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</si>
  <si>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</si>
  <si>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</si>
  <si>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</si>
  <si>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</si>
  <si>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</si>
  <si>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</si>
  <si>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</si>
  <si>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</si>
  <si>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</si>
  <si>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</si>
  <si>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</si>
  <si>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</si>
  <si>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</si>
  <si>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</si>
  <si>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</si>
  <si>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</si>
  <si>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</si>
  <si>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</si>
  <si>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</si>
  <si>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</si>
  <si>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</si>
  <si>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</si>
  <si>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</si>
  <si>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</si>
  <si>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</si>
  <si>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</si>
  <si>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</si>
  <si>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</si>
  <si>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</si>
  <si>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</si>
  <si>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</si>
  <si>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</si>
  <si>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</si>
  <si>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</si>
  <si>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</si>
  <si>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</si>
  <si>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</si>
  <si>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</si>
  <si>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</si>
  <si>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</si>
  <si>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</si>
  <si>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</si>
  <si>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</si>
  <si>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</si>
  <si>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</si>
  <si>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</si>
  <si>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</si>
  <si>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</si>
  <si>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</si>
  <si>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</si>
  <si>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</si>
  <si>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</si>
  <si>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</si>
  <si>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</si>
  <si>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</si>
  <si>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</si>
  <si>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</si>
  <si>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</si>
  <si>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</si>
  <si>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</si>
  <si>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</si>
  <si>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</si>
  <si>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</si>
  <si>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</si>
  <si>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</si>
  <si>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</si>
  <si>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</si>
  <si>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</si>
  <si>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</si>
  <si>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</si>
  <si>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</si>
  <si>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</si>
  <si>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</si>
  <si>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</si>
  <si>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</si>
  <si>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</si>
  <si>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</si>
  <si>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</si>
  <si>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</si>
  <si>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</si>
  <si>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</si>
  <si>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</si>
  <si>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</si>
  <si>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</si>
  <si>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</si>
  <si>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</si>
  <si>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</si>
  <si>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</si>
  <si>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</si>
  <si>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</si>
  <si>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</si>
  <si>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</si>
  <si>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</si>
  <si>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</si>
  <si>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</si>
  <si>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</si>
  <si>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</si>
  <si>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</si>
  <si>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</si>
  <si>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</si>
  <si>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</si>
  <si>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</si>
  <si>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</si>
  <si>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</si>
  <si>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</si>
  <si>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</si>
  <si>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</si>
  <si>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</si>
  <si>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</si>
  <si>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</si>
  <si>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</si>
  <si>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</si>
  <si>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</si>
  <si>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</si>
  <si>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</si>
  <si>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</si>
  <si>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</si>
  <si>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</si>
  <si>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</si>
  <si>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</si>
  <si>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</si>
  <si>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</si>
  <si>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</si>
  <si>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</si>
  <si>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</si>
  <si>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</si>
  <si>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</si>
  <si>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</si>
  <si>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</si>
  <si>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</si>
  <si>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</si>
  <si>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</si>
  <si>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</si>
  <si>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</si>
  <si>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</si>
  <si>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</si>
  <si>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</si>
  <si>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</si>
  <si>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</si>
  <si>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</si>
  <si>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</si>
  <si>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</si>
  <si>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</si>
  <si>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</si>
  <si>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</si>
  <si>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</si>
  <si>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</si>
  <si>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</si>
  <si>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</si>
  <si>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</si>
  <si>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</si>
  <si>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</si>
  <si>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</si>
  <si>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</si>
  <si>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</si>
  <si>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</si>
  <si>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</si>
  <si>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</si>
  <si>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</si>
  <si>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</si>
  <si>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</si>
  <si>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</si>
  <si>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</si>
  <si>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</si>
  <si>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</si>
  <si>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</si>
  <si>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</si>
  <si>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</si>
  <si>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</si>
  <si>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</si>
  <si>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</si>
  <si>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</si>
  <si>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</si>
  <si>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</si>
  <si>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</si>
  <si>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</si>
  <si>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</si>
  <si>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</si>
  <si>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</si>
  <si>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</si>
  <si>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</si>
  <si>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</si>
  <si>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</si>
  <si>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</si>
  <si>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</si>
  <si>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</si>
  <si>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</si>
  <si>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</si>
  <si>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</si>
  <si>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</si>
  <si>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</si>
  <si>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</si>
  <si>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</si>
  <si>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</si>
  <si>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</si>
  <si>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</si>
  <si>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</si>
  <si>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</si>
  <si>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</si>
  <si>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</si>
  <si>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</si>
  <si>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</si>
  <si>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</si>
  <si>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</si>
  <si>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</si>
  <si>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</si>
  <si>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</si>
  <si>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</si>
  <si>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</si>
  <si>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</si>
  <si>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</si>
  <si>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</si>
  <si>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</si>
  <si>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</si>
  <si>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</si>
  <si>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</si>
  <si>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</si>
  <si>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</si>
  <si>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</si>
  <si>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</si>
  <si>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</si>
  <si>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</si>
  <si>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</si>
  <si>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</si>
  <si>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</si>
  <si>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</si>
  <si>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</si>
  <si>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</si>
  <si>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</si>
  <si>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</si>
  <si>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</si>
  <si>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</si>
  <si>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</si>
  <si>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</si>
  <si>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</si>
  <si>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</si>
  <si>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</si>
  <si>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</si>
  <si>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</si>
  <si>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</si>
  <si>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</si>
  <si>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</si>
  <si>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</si>
  <si>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</si>
  <si>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</si>
  <si>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</si>
  <si>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</si>
  <si>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</si>
  <si>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</si>
  <si>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</si>
  <si>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</si>
  <si>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</si>
  <si>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</si>
  <si>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</si>
  <si>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</si>
  <si>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</si>
  <si>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</si>
  <si>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</si>
  <si>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</si>
  <si>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</si>
  <si>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</si>
  <si>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</si>
  <si>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</si>
  <si>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</si>
  <si>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</si>
  <si>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</si>
  <si>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</si>
  <si>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</si>
  <si>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</si>
  <si>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</si>
  <si>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</si>
  <si>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</si>
  <si>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</si>
  <si>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</si>
  <si>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</si>
  <si>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</si>
  <si>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</si>
  <si>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</si>
  <si>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</si>
  <si>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</si>
  <si>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</si>
  <si>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</si>
  <si>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</si>
  <si>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</si>
  <si>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</si>
  <si>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</si>
  <si>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</si>
  <si>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</si>
  <si>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</si>
  <si>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</si>
  <si>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</si>
  <si>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</si>
  <si>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</si>
  <si>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</si>
  <si>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</si>
  <si>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</si>
  <si>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</si>
  <si>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</si>
  <si>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</si>
  <si>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</si>
  <si>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</si>
  <si>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</si>
  <si>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</si>
  <si>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</si>
  <si>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</si>
  <si>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</si>
  <si>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</si>
  <si>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</si>
  <si>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</si>
  <si>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</si>
  <si>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</si>
  <si>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</si>
  <si>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</si>
  <si>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</si>
  <si>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</si>
  <si>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</si>
  <si>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</si>
  <si>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</si>
  <si>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</si>
  <si>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</si>
  <si>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</si>
  <si>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</si>
  <si>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</si>
  <si>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</si>
  <si>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</si>
  <si>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</si>
  <si>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</si>
  <si>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</si>
  <si>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</si>
  <si>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</si>
  <si>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</si>
  <si>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</si>
  <si>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</si>
  <si>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</si>
  <si>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</si>
  <si>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</si>
  <si>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</si>
  <si>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</si>
  <si>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</si>
  <si>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</si>
  <si>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</si>
  <si>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</si>
  <si>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</si>
  <si>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</si>
  <si>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</si>
  <si>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</si>
  <si>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</si>
  <si>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</si>
  <si>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</si>
  <si>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</si>
  <si>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</si>
  <si>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</si>
  <si>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</si>
  <si>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</si>
  <si>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</si>
  <si>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</si>
  <si>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</si>
  <si>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</si>
  <si>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</si>
  <si>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</si>
  <si>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</si>
  <si>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</si>
  <si>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</si>
  <si>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</si>
  <si>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</si>
  <si>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</si>
  <si>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</si>
  <si>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</si>
  <si>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</si>
  <si>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</si>
  <si>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</si>
  <si>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</si>
  <si>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</si>
  <si>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</si>
  <si>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</si>
  <si>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</si>
  <si>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</si>
  <si>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</si>
  <si>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</si>
  <si>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</si>
  <si>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</si>
  <si>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</si>
  <si>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</si>
  <si>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</si>
  <si>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</si>
  <si>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</si>
  <si>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</si>
  <si>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</si>
  <si>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</si>
  <si>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</si>
  <si>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</si>
  <si>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</si>
  <si>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</si>
  <si>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</si>
  <si>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</si>
  <si>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</si>
  <si>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</si>
  <si>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</si>
  <si>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</si>
  <si>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</si>
  <si>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</si>
  <si>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</si>
  <si>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</si>
  <si>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</si>
  <si>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</si>
  <si>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</si>
  <si>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</si>
  <si>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</si>
  <si>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</si>
  <si>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</si>
  <si>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</si>
  <si>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</si>
  <si>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</si>
  <si>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</si>
  <si>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</si>
  <si>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</si>
  <si>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</si>
  <si>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</si>
  <si>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</si>
  <si>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</si>
  <si>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</si>
  <si>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</si>
  <si>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</si>
  <si>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</si>
  <si>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</si>
  <si>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</si>
  <si>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</si>
  <si>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</si>
  <si>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</si>
  <si>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</si>
  <si>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</si>
  <si>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</si>
  <si>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</si>
  <si>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</si>
  <si>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</si>
  <si>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</si>
  <si>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</si>
  <si>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</si>
  <si>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</si>
  <si>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</si>
  <si>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</si>
  <si>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</si>
  <si>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</si>
  <si>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</si>
  <si>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</si>
  <si>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</si>
  <si>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</si>
  <si>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</si>
  <si>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QC MIA - INVALID QUALITY CONTROL MIA - Dokumen Usaha Terindikasi Editan / Tidak Valid - upload dokumen NPWP/SIUP/NIB atas nam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</si>
  <si>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</si>
  <si>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</si>
  <si>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</si>
  <si>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</si>
  <si>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</si>
  <si>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</si>
  <si>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</si>
  <si>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</si>
  <si>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</si>
  <si>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</si>
  <si>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</si>
  <si>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</si>
  <si>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</si>
  <si>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</si>
  <si>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</si>
  <si>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</si>
  <si>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</si>
  <si>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</si>
  <si>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</si>
  <si>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</si>
  <si>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</si>
  <si>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</si>
  <si>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</si>
  <si>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</si>
  <si>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</si>
  <si>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</si>
  <si>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</si>
  <si>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</si>
  <si>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</si>
  <si>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</si>
  <si>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</si>
  <si>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</si>
  <si>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</si>
  <si>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</si>
  <si>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</si>
  <si>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</si>
  <si>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</si>
  <si>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</si>
  <si>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</si>
  <si>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</si>
  <si>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</si>
  <si>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</si>
  <si>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</si>
  <si>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</si>
  <si>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</si>
  <si>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</si>
  <si>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</si>
  <si>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</si>
  <si>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</si>
  <si>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</si>
  <si>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</si>
  <si>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</si>
  <si>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</si>
  <si>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</si>
  <si>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</si>
  <si>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</si>
  <si>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</si>
  <si>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</si>
  <si>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</si>
  <si>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</si>
  <si>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</si>
  <si>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</si>
  <si>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</si>
  <si>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</si>
  <si>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</si>
  <si>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</si>
  <si>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</si>
  <si>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</si>
  <si>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</si>
  <si>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</si>
  <si>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</si>
  <si>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</si>
  <si>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</si>
  <si>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</si>
  <si>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</si>
  <si>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</si>
  <si>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</si>
  <si>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</si>
  <si>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</si>
  <si>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</si>
  <si>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</si>
  <si>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</si>
  <si>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</si>
  <si>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</si>
  <si>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</si>
  <si>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</si>
  <si>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</si>
  <si>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</si>
  <si>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</si>
  <si>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</si>
  <si>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</si>
  <si>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</si>
  <si>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</si>
  <si>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</si>
  <si>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</si>
  <si>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</si>
  <si>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</si>
  <si>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</si>
  <si>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</si>
  <si>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</si>
  <si>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</si>
  <si>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</si>
  <si>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</si>
  <si>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</si>
  <si>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</si>
  <si>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</si>
  <si>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</si>
  <si>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</si>
  <si>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</si>
  <si>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</si>
  <si>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</si>
  <si>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</si>
  <si>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</si>
  <si>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</si>
  <si>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</si>
  <si>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</si>
  <si>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</si>
  <si>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</si>
  <si>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</si>
  <si>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</si>
  <si>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</si>
  <si>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</si>
  <si>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</si>
  <si>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</si>
  <si>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</si>
  <si>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</si>
  <si>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</si>
  <si>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</si>
  <si>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</si>
  <si>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</si>
  <si>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</si>
  <si>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</si>
  <si>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</si>
  <si>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</si>
  <si>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</si>
  <si>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</si>
  <si>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</si>
  <si>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</si>
  <si>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</si>
  <si>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</si>
  <si>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</si>
  <si>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</si>
  <si>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</si>
  <si>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</si>
  <si>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</si>
  <si>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</si>
  <si>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</si>
  <si>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</si>
  <si>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</si>
  <si>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</si>
  <si>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</si>
  <si>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</si>
  <si>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</si>
  <si>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</si>
  <si>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</si>
  <si>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</si>
  <si>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</si>
  <si>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</si>
  <si>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</si>
  <si>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</si>
  <si>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</si>
  <si>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</si>
  <si>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</si>
  <si>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</si>
  <si>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</si>
  <si>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</si>
  <si>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</si>
  <si>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</si>
  <si>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</si>
  <si>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</si>
  <si>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</si>
  <si>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</si>
  <si>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</si>
  <si>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</si>
  <si>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</si>
  <si>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</si>
  <si>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</si>
  <si>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</si>
  <si>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</si>
  <si>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</si>
  <si>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</si>
  <si>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</si>
  <si>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</si>
  <si>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</si>
  <si>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</si>
  <si>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</si>
  <si>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</si>
  <si>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</si>
  <si>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</si>
  <si>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</si>
  <si>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</si>
  <si>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</si>
  <si>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</si>
  <si>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</si>
  <si>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</si>
  <si>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</si>
  <si>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</si>
  <si>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</si>
  <si>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</si>
  <si>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</si>
  <si>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</si>
  <si>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</si>
  <si>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</si>
  <si>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</si>
  <si>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</si>
  <si>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</si>
  <si>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MIE - INVALID SURVEY - Kendala Perizinan/IKR-IKG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</si>
  <si>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</si>
  <si>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</si>
  <si>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</si>
  <si>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</si>
  <si>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</si>
  <si>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</si>
  <si>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</si>
  <si>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</si>
  <si>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</si>
  <si>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</si>
  <si>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</si>
  <si>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</si>
  <si>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</si>
  <si>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</si>
  <si>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</si>
  <si>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</si>
  <si>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</si>
  <si>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</si>
  <si>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</si>
  <si>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</si>
  <si>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</si>
  <si>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</si>
  <si>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</si>
  <si>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</si>
  <si>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</si>
  <si>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</si>
  <si>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</si>
  <si>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</si>
  <si>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</si>
  <si>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</si>
  <si>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</si>
  <si>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</si>
  <si>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</si>
  <si>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</si>
  <si>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</si>
  <si>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</si>
  <si>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</si>
  <si>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</si>
  <si>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</si>
  <si>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</si>
  <si>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</si>
  <si>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</si>
  <si>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</si>
  <si>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</si>
  <si>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</si>
  <si>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</si>
  <si>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</si>
  <si>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</si>
  <si>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</si>
  <si>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</si>
  <si>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</si>
  <si>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</si>
  <si>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</si>
  <si>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</si>
  <si>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</si>
  <si>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</si>
  <si>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</si>
  <si>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</si>
  <si>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</si>
  <si>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</si>
  <si>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</si>
  <si>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</si>
  <si>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</si>
  <si>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</si>
  <si>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</si>
  <si>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</si>
  <si>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</si>
  <si>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</si>
  <si>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</si>
  <si>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</si>
  <si>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</si>
  <si>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</si>
  <si>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</si>
  <si>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</si>
  <si>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</si>
  <si>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</si>
  <si>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</si>
  <si>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</si>
  <si>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</si>
  <si>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</si>
  <si>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</si>
  <si>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</si>
  <si>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</si>
  <si>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</si>
  <si>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</si>
  <si>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</si>
  <si>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</si>
  <si>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</si>
  <si>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</si>
  <si>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</si>
  <si>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</si>
  <si>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</si>
  <si>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</si>
  <si>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</si>
  <si>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</si>
  <si>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</si>
  <si>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</si>
  <si>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</si>
  <si>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</si>
  <si>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</si>
  <si>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</si>
  <si>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</si>
  <si>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</si>
  <si>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</si>
  <si>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</si>
  <si>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</si>
  <si>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</si>
  <si>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</si>
  <si>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</si>
  <si>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</si>
  <si>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</si>
  <si>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</si>
  <si>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</si>
  <si>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</si>
  <si>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</si>
  <si>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</si>
  <si>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</si>
  <si>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</si>
  <si>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</si>
  <si>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</si>
  <si>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</si>
  <si>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</si>
  <si>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</si>
  <si>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</si>
  <si>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</si>
  <si>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</si>
  <si>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</si>
  <si>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</si>
  <si>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</si>
  <si>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</si>
  <si>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</si>
  <si>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</si>
  <si>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</si>
  <si>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</si>
  <si>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KLAMPOK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</si>
  <si>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</si>
  <si>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</si>
  <si>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</si>
  <si>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</si>
  <si>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</si>
  <si>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</si>
  <si>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</si>
  <si>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</si>
  <si>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</si>
  <si>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</si>
  <si>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</si>
  <si>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</si>
  <si>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</si>
  <si>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</si>
  <si>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</si>
  <si>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</si>
  <si>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</si>
  <si>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</si>
  <si>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</si>
  <si>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</si>
  <si>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</si>
  <si>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</si>
  <si>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</si>
  <si>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</si>
  <si>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</si>
  <si>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</si>
  <si>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</si>
  <si>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</si>
  <si>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</si>
  <si>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</si>
  <si>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</si>
  <si>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</si>
  <si>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</si>
  <si>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</si>
  <si>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</si>
  <si>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</si>
  <si>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</si>
  <si>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</si>
  <si>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</si>
  <si>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</si>
  <si>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</si>
  <si>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</si>
  <si>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</si>
  <si>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</si>
  <si>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</si>
  <si>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</si>
  <si>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</si>
  <si>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</si>
  <si>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</si>
  <si>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</si>
  <si>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</si>
  <si>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</si>
  <si>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</si>
  <si>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</si>
  <si>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</si>
  <si>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</si>
  <si>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</si>
  <si>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</si>
  <si>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</si>
  <si>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</si>
  <si>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</si>
  <si>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</si>
  <si>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</si>
  <si>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</si>
  <si>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</si>
  <si>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</si>
  <si>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</si>
  <si>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</si>
  <si>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</si>
  <si>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</si>
  <si>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</si>
  <si>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</si>
  <si>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</si>
  <si>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</si>
  <si>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</si>
  <si>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</si>
  <si>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</si>
  <si>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</si>
  <si>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</si>
  <si>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</si>
  <si>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</si>
  <si>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</si>
  <si>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</si>
  <si>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</si>
  <si>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</si>
  <si>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</si>
  <si>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</si>
  <si>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</si>
  <si>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</si>
  <si>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</si>
  <si>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</si>
  <si>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</si>
  <si>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</si>
  <si>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</si>
  <si>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</si>
  <si>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</si>
  <si>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</si>
  <si>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</si>
  <si>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</si>
  <si>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</si>
  <si>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</si>
  <si>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</si>
  <si>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</si>
  <si>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</si>
  <si>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</si>
  <si>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</si>
  <si>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</si>
  <si>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</si>
  <si>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</si>
  <si>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</si>
  <si>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</si>
  <si>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</si>
  <si>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</si>
  <si>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</si>
  <si>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</si>
  <si>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</si>
  <si>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</si>
  <si>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</si>
  <si>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</si>
  <si>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</si>
  <si>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</si>
  <si>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</si>
  <si>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</si>
  <si>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</si>
  <si>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</si>
  <si>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</si>
  <si>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</si>
  <si>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</si>
  <si>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</si>
  <si>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</si>
  <si>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</si>
  <si>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</si>
  <si>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</si>
  <si>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</si>
  <si>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</si>
  <si>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</si>
  <si>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</si>
  <si>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</si>
  <si>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</si>
  <si>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</si>
  <si>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</si>
  <si>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</si>
  <si>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</si>
  <si>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</si>
  <si>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</si>
  <si>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</si>
  <si>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</si>
  <si>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</si>
  <si>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</si>
  <si>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</si>
  <si>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</si>
  <si>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</si>
  <si>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</si>
  <si>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</si>
  <si>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</si>
  <si>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</si>
  <si>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</si>
  <si>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</si>
  <si>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</si>
  <si>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</si>
  <si>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</si>
  <si>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</si>
  <si>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</si>
  <si>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</si>
  <si>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</si>
  <si>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SUBAH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</si>
  <si>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</si>
  <si>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</si>
  <si>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</si>
  <si>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</si>
  <si>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</si>
  <si>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</si>
  <si>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</si>
  <si>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</si>
  <si>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</si>
  <si>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</si>
  <si>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</si>
  <si>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</si>
  <si>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</si>
  <si>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</si>
  <si>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</si>
  <si>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</si>
  <si>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</si>
  <si>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</si>
  <si>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</si>
  <si>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</si>
  <si>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</si>
  <si>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</si>
  <si>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</si>
  <si>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</si>
  <si>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</si>
  <si>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</si>
  <si>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</si>
  <si>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</si>
  <si>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</si>
  <si>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</si>
  <si>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</si>
  <si>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</si>
  <si>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</si>
  <si>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</si>
  <si>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</si>
  <si>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</si>
  <si>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</si>
  <si>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</si>
  <si>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</si>
  <si>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</si>
  <si>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</si>
  <si>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</si>
  <si>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</si>
  <si>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</si>
  <si>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</si>
  <si>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</si>
  <si>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</si>
  <si>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</si>
  <si>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</si>
  <si>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</si>
  <si>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</si>
  <si>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</si>
  <si>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</si>
  <si>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</si>
  <si>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</si>
  <si>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</si>
  <si>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</si>
  <si>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</si>
  <si>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</si>
  <si>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</si>
  <si>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</si>
  <si>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</si>
  <si>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</si>
  <si>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</si>
  <si>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</si>
  <si>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</si>
  <si>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</si>
  <si>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</si>
  <si>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</si>
  <si>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</si>
  <si>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</si>
  <si>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</si>
  <si>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</si>
  <si>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</si>
  <si>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</si>
  <si>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</si>
  <si>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</si>
  <si>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</si>
  <si>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</si>
  <si>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</si>
  <si>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</si>
  <si>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</si>
  <si>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</si>
  <si>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</si>
  <si>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</si>
  <si>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</si>
  <si>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</si>
  <si>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</si>
  <si>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</si>
  <si>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</si>
  <si>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</si>
  <si>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</si>
  <si>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</si>
  <si>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</si>
  <si>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</si>
  <si>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</si>
  <si>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</si>
  <si>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</si>
  <si>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</si>
  <si>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</si>
  <si>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</si>
  <si>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</si>
  <si>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</si>
  <si>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</si>
  <si>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</si>
  <si>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</si>
  <si>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</si>
  <si>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</si>
  <si>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</si>
  <si>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</si>
  <si>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</si>
  <si>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</si>
  <si>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</si>
  <si>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</si>
  <si>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</si>
  <si>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</si>
  <si>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</si>
  <si>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</si>
  <si>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</si>
  <si>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</si>
  <si>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</si>
  <si>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</si>
  <si>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</si>
  <si>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</si>
  <si>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</si>
  <si>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</si>
  <si>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</si>
  <si>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</si>
  <si>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</si>
  <si>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</si>
  <si>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</si>
  <si>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</si>
  <si>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</si>
  <si>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</si>
  <si>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</si>
  <si>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</si>
  <si>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</si>
  <si>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</si>
  <si>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</si>
  <si>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</si>
  <si>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</si>
  <si>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</si>
  <si>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</si>
  <si>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</si>
  <si>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</si>
  <si>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</si>
  <si>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</si>
  <si>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</si>
  <si>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</si>
  <si>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</si>
  <si>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</si>
  <si>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</si>
  <si>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</si>
  <si>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</si>
  <si>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</si>
  <si>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</si>
  <si>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</si>
  <si>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</si>
  <si>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</si>
  <si>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</si>
  <si>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</si>
  <si>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</si>
  <si>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</si>
  <si>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</si>
  <si>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</si>
  <si>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</si>
  <si>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</si>
  <si>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</si>
  <si>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</si>
  <si>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</si>
  <si>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</si>
  <si>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</si>
  <si>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</si>
  <si>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</si>
  <si>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</si>
  <si>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</si>
  <si>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</si>
  <si>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</si>
  <si>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</si>
  <si>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</si>
  <si>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</si>
  <si>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</si>
  <si>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</si>
  <si>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</si>
  <si>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</si>
  <si>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</si>
  <si>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</si>
  <si>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</si>
  <si>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</si>
  <si>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</si>
  <si>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</si>
  <si>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</si>
  <si>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</si>
  <si>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</si>
  <si>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</si>
  <si>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</si>
  <si>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</si>
  <si>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</si>
  <si>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</si>
  <si>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</si>
  <si>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</si>
  <si>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</si>
  <si>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</si>
  <si>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</si>
  <si>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</si>
  <si>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</si>
  <si>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</si>
  <si>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</si>
  <si>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</si>
  <si>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</si>
  <si>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</si>
  <si>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</si>
  <si>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</si>
  <si>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</si>
  <si>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</si>
  <si>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</si>
  <si>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</si>
  <si>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</si>
  <si>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</si>
  <si>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</si>
  <si>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</si>
  <si>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</si>
  <si>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</si>
  <si>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</si>
  <si>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</si>
  <si>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</si>
  <si>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</si>
  <si>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</si>
  <si>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</si>
  <si>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</si>
  <si>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</si>
  <si>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</si>
  <si>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</si>
  <si>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</si>
  <si>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</si>
  <si>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</si>
  <si>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</si>
  <si>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</si>
  <si>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</si>
  <si>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</si>
  <si>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</si>
  <si>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</si>
  <si>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</si>
  <si>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</si>
  <si>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</si>
  <si>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</si>
  <si>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</si>
  <si>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</si>
  <si>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</si>
  <si>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</si>
  <si>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</si>
  <si>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</si>
  <si>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</si>
  <si>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</si>
  <si>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</si>
  <si>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</si>
  <si>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</si>
  <si>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</si>
  <si>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</si>
  <si>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</si>
  <si>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</si>
  <si>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</si>
  <si>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</si>
  <si>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</si>
  <si>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</si>
  <si>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</si>
  <si>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</si>
  <si>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</si>
  <si>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</si>
  <si>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</si>
  <si>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</si>
  <si>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</si>
  <si>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</si>
  <si>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</si>
  <si>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</si>
  <si>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</si>
  <si>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</si>
  <si>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</si>
  <si>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</si>
  <si>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</si>
  <si>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</si>
  <si>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</si>
  <si>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</si>
  <si>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</si>
  <si>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</si>
  <si>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</si>
  <si>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</si>
  <si>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</si>
  <si>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</si>
  <si>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</si>
  <si>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</si>
  <si>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</si>
  <si>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</si>
  <si>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</si>
  <si>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</si>
  <si>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</si>
  <si>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</si>
  <si>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</si>
  <si>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</si>
  <si>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</si>
  <si>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</si>
  <si>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</si>
  <si>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</si>
  <si>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</si>
  <si>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</si>
  <si>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</si>
  <si>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</si>
  <si>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</si>
  <si>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</si>
  <si>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</si>
  <si>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</si>
  <si>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</si>
  <si>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</si>
  <si>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</si>
  <si>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</si>
  <si>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</si>
  <si>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</si>
  <si>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</si>
  <si>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</si>
  <si>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</si>
  <si>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</si>
  <si>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</si>
  <si>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</si>
  <si>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</si>
  <si>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</si>
  <si>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</si>
  <si>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</si>
  <si>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</si>
  <si>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</si>
  <si>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</si>
  <si>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</si>
  <si>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</si>
  <si>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</si>
  <si>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</si>
  <si>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</si>
  <si>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</si>
  <si>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</si>
  <si>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</si>
  <si>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</si>
  <si>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</si>
  <si>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</si>
  <si>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</si>
  <si>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</si>
  <si>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</si>
  <si>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</si>
  <si>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</si>
  <si>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</si>
  <si>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</si>
  <si>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</si>
  <si>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</si>
  <si>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</si>
  <si>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</si>
  <si>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</si>
  <si>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MY PERABOTAN</t>
  </si>
  <si>
    <t>ODP-SAP-FAB/18</t>
  </si>
  <si>
    <t>PSB;ISE207465;MY PERABOTAN;081239626520;PAKET HSI BISNIS 1:1  50 Mbps;yazidsalem53@gmail.com;-8.587772, 119.012494</t>
  </si>
  <si>
    <t>Plasa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</si>
  <si>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</si>
  <si>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</si>
  <si>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</si>
  <si>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</si>
  <si>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</si>
  <si>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</si>
  <si>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</si>
  <si>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</si>
  <si>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</si>
  <si>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</si>
  <si>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</si>
  <si>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</si>
  <si>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</si>
  <si>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</si>
  <si>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</si>
  <si>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</si>
  <si>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</si>
  <si>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</si>
  <si>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</si>
  <si>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</si>
  <si>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</si>
  <si>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</si>
  <si>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</si>
  <si>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</si>
  <si>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</si>
  <si>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</si>
  <si>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</si>
  <si>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</si>
  <si>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</si>
  <si>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</si>
  <si>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</si>
  <si>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</si>
  <si>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</si>
  <si>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</si>
  <si>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</si>
  <si>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</si>
  <si>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</si>
  <si>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</si>
  <si>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</si>
  <si>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</si>
  <si>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</si>
  <si>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</si>
  <si>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</si>
  <si>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</si>
  <si>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</si>
  <si>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</si>
  <si>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</si>
  <si>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</si>
  <si>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</si>
  <si>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</si>
  <si>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</si>
  <si>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</si>
  <si>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</si>
  <si>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</si>
  <si>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</si>
  <si>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</si>
  <si>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</si>
  <si>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</si>
  <si>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</si>
  <si>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</si>
  <si>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</si>
  <si>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</si>
  <si>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</si>
  <si>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</si>
  <si>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</si>
  <si>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</si>
  <si>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</si>
  <si>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</si>
  <si>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</si>
  <si>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</si>
  <si>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</si>
  <si>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</si>
  <si>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</si>
  <si>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</si>
  <si>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</si>
  <si>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</si>
  <si>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</si>
  <si>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</si>
  <si>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</si>
  <si>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</si>
  <si>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</si>
  <si>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</si>
  <si>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</si>
  <si>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</si>
  <si>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</si>
  <si>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</si>
  <si>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</si>
  <si>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</si>
  <si>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</si>
  <si>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</si>
  <si>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</si>
  <si>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</si>
  <si>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</si>
  <si>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</si>
  <si>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</si>
  <si>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</si>
  <si>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</si>
  <si>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</si>
  <si>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</si>
  <si>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</si>
  <si>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</si>
  <si>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</si>
  <si>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</si>
  <si>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</si>
  <si>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</si>
  <si>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</si>
  <si>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</si>
  <si>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</si>
  <si>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</si>
  <si>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</si>
  <si>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</si>
  <si>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</si>
  <si>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</si>
  <si>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</si>
  <si>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</si>
  <si>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</si>
  <si>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</si>
  <si>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</si>
  <si>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</si>
  <si>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</si>
  <si>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</si>
  <si>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</si>
  <si>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</si>
  <si>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</si>
  <si>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</si>
  <si>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</si>
  <si>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</si>
  <si>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</si>
  <si>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</si>
  <si>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</si>
  <si>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</si>
  <si>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</si>
  <si>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</si>
  <si>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</si>
  <si>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</si>
  <si>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</si>
  <si>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</si>
  <si>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</si>
  <si>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</si>
  <si>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</si>
  <si>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</si>
  <si>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</si>
  <si>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</si>
  <si>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</si>
  <si>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</si>
  <si>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</si>
  <si>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</si>
  <si>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</si>
  <si>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</si>
  <si>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</si>
  <si>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</si>
  <si>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</si>
  <si>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</si>
  <si>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</si>
  <si>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</si>
  <si>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</si>
  <si>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</si>
  <si>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</si>
  <si>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</si>
  <si>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</si>
  <si>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</si>
  <si>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</si>
  <si>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</si>
  <si>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</si>
  <si>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</si>
  <si>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</si>
  <si>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</si>
  <si>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</si>
  <si>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</si>
  <si>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</si>
  <si>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</si>
  <si>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</si>
  <si>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</si>
  <si>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</si>
  <si>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</si>
  <si>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</si>
  <si>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</si>
  <si>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</si>
  <si>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</si>
  <si>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</si>
  <si>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</si>
  <si>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</si>
  <si>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</si>
  <si>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</si>
  <si>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</si>
  <si>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</si>
  <si>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</si>
  <si>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</si>
  <si>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</si>
  <si>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</si>
  <si>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</si>
  <si>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</si>
  <si>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</si>
  <si>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</si>
  <si>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</si>
  <si>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</si>
  <si>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</si>
  <si>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</si>
  <si>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</si>
  <si>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</si>
  <si>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</si>
  <si>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</si>
  <si>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</si>
  <si>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</si>
  <si>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</si>
  <si>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</si>
  <si>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</si>
  <si>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</si>
  <si>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</si>
  <si>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</si>
  <si>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</si>
  <si>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</si>
  <si>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</si>
  <si>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</si>
  <si>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</si>
  <si>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</si>
  <si>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</si>
  <si>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</si>
  <si>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</si>
  <si>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</si>
  <si>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</si>
  <si>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</si>
  <si>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</si>
  <si>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</si>
  <si>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</si>
  <si>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</si>
  <si>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</si>
  <si>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</si>
  <si>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</si>
  <si>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</si>
  <si>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</si>
  <si>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</si>
  <si>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</si>
  <si>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</si>
  <si>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</si>
  <si>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</si>
  <si>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</si>
  <si>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</si>
  <si>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</si>
  <si>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</si>
  <si>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</si>
  <si>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</si>
  <si>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</si>
  <si>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</si>
  <si>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</si>
  <si>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</si>
  <si>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</si>
  <si>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</si>
  <si>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</si>
  <si>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</si>
  <si>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</si>
  <si>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</si>
  <si>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</si>
  <si>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</si>
  <si>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</si>
  <si>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</si>
  <si>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</si>
  <si>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</si>
  <si>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</si>
  <si>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</si>
  <si>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</si>
  <si>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</si>
  <si>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</si>
  <si>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</si>
  <si>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</si>
  <si>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</si>
  <si>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</si>
  <si>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</si>
  <si>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</si>
  <si>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</si>
  <si>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</si>
  <si>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</si>
  <si>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</si>
  <si>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</si>
  <si>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</si>
  <si>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</si>
  <si>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</si>
  <si>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</si>
  <si>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</si>
  <si>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</si>
  <si>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</si>
  <si>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</si>
  <si>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</si>
  <si>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</si>
  <si>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</si>
  <si>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</si>
  <si>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</si>
  <si>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</si>
  <si>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</si>
  <si>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</si>
  <si>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</si>
  <si>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</si>
  <si>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</si>
  <si>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</si>
  <si>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</si>
  <si>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</si>
  <si>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</si>
  <si>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</si>
  <si>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</si>
  <si>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</si>
  <si>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</si>
  <si>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</si>
  <si>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</si>
  <si>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SPBU NGURAH RAI</t>
  </si>
  <si>
    <t>ODP-BLI-FAA/10</t>
  </si>
  <si>
    <t>|MN02750|/CP I WAYAN LEDER/081337154909/wayanleder31@gmail.com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</si>
  <si>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</si>
  <si>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</si>
  <si>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</si>
  <si>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</si>
  <si>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</si>
  <si>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</si>
  <si>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</si>
  <si>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</si>
  <si>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</si>
  <si>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</si>
  <si>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</si>
  <si>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</si>
  <si>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</si>
  <si>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</si>
  <si>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</si>
  <si>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</si>
  <si>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</si>
  <si>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</si>
  <si>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</si>
  <si>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</si>
  <si>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</si>
  <si>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</si>
  <si>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</si>
  <si>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</si>
  <si>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</si>
  <si>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</si>
  <si>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</si>
  <si>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</si>
  <si>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</si>
  <si>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</si>
  <si>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</si>
  <si>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</si>
  <si>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</si>
  <si>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</si>
  <si>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</si>
  <si>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</si>
  <si>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</si>
  <si>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</si>
  <si>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</si>
  <si>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</si>
  <si>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</si>
  <si>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</si>
  <si>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</si>
  <si>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</si>
  <si>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</si>
  <si>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</si>
  <si>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</si>
  <si>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</si>
  <si>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</si>
  <si>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</si>
  <si>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</si>
  <si>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</si>
  <si>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</si>
  <si>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</si>
  <si>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</si>
  <si>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</si>
  <si>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</si>
  <si>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</si>
  <si>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</si>
  <si>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</si>
  <si>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</si>
  <si>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</si>
  <si>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</si>
  <si>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</si>
  <si>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</si>
  <si>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</si>
  <si>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</si>
  <si>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</si>
  <si>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</si>
  <si>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</si>
  <si>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</si>
  <si>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</si>
  <si>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</si>
  <si>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</si>
  <si>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</si>
  <si>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</si>
  <si>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</si>
  <si>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</si>
  <si>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</si>
  <si>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</si>
  <si>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</si>
  <si>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</si>
  <si>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</si>
  <si>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</si>
  <si>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</si>
  <si>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</si>
  <si>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</si>
  <si>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</si>
  <si>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</si>
  <si>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</si>
  <si>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</si>
  <si>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</si>
  <si>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</si>
  <si>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</si>
  <si>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</si>
  <si>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</si>
  <si>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</si>
  <si>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</si>
  <si>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</si>
  <si>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</si>
  <si>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</si>
  <si>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</si>
  <si>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</si>
  <si>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</si>
  <si>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</si>
  <si>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</si>
  <si>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</si>
  <si>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</si>
  <si>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</si>
  <si>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</si>
  <si>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</si>
  <si>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</si>
  <si>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</si>
  <si>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</si>
  <si>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</si>
  <si>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</si>
  <si>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</si>
  <si>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</si>
  <si>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</si>
  <si>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</si>
  <si>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</si>
  <si>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</si>
  <si>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</si>
  <si>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</si>
  <si>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</si>
  <si>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</si>
  <si>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</si>
  <si>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</si>
  <si>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</si>
  <si>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</si>
  <si>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</si>
  <si>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</si>
  <si>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</si>
  <si>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</si>
  <si>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</si>
  <si>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</si>
  <si>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</si>
  <si>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</si>
  <si>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</si>
  <si>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</si>
  <si>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</si>
  <si>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</si>
  <si>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</si>
  <si>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</si>
  <si>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</si>
  <si>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</si>
  <si>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</si>
  <si>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</si>
  <si>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</si>
  <si>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</si>
  <si>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</si>
  <si>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</si>
  <si>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</si>
  <si>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</si>
  <si>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</si>
  <si>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</si>
  <si>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</si>
  <si>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</si>
  <si>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</si>
  <si>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</si>
  <si>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</si>
  <si>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</si>
  <si>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</si>
  <si>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</si>
  <si>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</si>
  <si>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</si>
  <si>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</si>
  <si>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</si>
  <si>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</si>
  <si>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</si>
  <si>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</si>
  <si>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</si>
  <si>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</si>
  <si>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</si>
  <si>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</si>
  <si>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</si>
  <si>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</si>
  <si>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</si>
  <si>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</si>
  <si>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</si>
  <si>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</si>
  <si>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</si>
  <si>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</si>
  <si>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</si>
  <si>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</si>
  <si>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</si>
  <si>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</si>
  <si>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</si>
  <si>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|MN02601|/PT Citra Berdikari Nusantara/0856-4655-3175/kuprit409@gmail.com/HSI Bisnis Promo HUT Telkom (1:1) 100 Mbps (Rp 535.000) PSB Rp 150.000/Agus setiawan/-7.044084,112.736940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</si>
  <si>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</si>
  <si>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</si>
  <si>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</si>
  <si>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</si>
  <si>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</si>
  <si>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</si>
  <si>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</si>
  <si>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</si>
  <si>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</si>
  <si>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</si>
  <si>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</si>
  <si>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</si>
  <si>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</si>
  <si>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</si>
  <si>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</si>
  <si>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</si>
  <si>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</si>
  <si>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</si>
  <si>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</si>
  <si>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</si>
  <si>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</si>
  <si>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</si>
  <si>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</si>
  <si>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</si>
  <si>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</si>
  <si>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</si>
  <si>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</si>
  <si>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</si>
  <si>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</si>
  <si>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</si>
  <si>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</si>
  <si>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</si>
  <si>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</si>
  <si>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</si>
  <si>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</si>
  <si>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</si>
  <si>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</si>
  <si>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</si>
  <si>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</si>
  <si>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</si>
  <si>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</si>
  <si>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</si>
  <si>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</si>
  <si>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</si>
  <si>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</si>
  <si>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</si>
  <si>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</si>
  <si>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</si>
  <si>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</si>
  <si>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</si>
  <si>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</si>
  <si>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</si>
  <si>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</si>
  <si>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</si>
  <si>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</si>
  <si>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</si>
  <si>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</si>
  <si>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</si>
  <si>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</si>
  <si>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</si>
  <si>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</si>
  <si>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</si>
  <si>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</si>
  <si>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</si>
  <si>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</si>
  <si>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</si>
  <si>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</si>
  <si>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</si>
  <si>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</si>
  <si>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</si>
  <si>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</si>
  <si>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</si>
  <si>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</si>
  <si>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</si>
  <si>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</si>
  <si>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</si>
  <si>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</si>
  <si>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</si>
  <si>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</si>
  <si>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</si>
  <si>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</si>
  <si>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</si>
  <si>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</si>
  <si>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</si>
  <si>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</si>
  <si>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</si>
  <si>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</si>
  <si>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</si>
  <si>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</si>
  <si>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</si>
  <si>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</si>
  <si>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</si>
  <si>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</si>
  <si>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</si>
  <si>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</si>
  <si>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</si>
  <si>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</si>
  <si>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</si>
  <si>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</si>
  <si>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</si>
  <si>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</si>
  <si>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</si>
  <si>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</si>
  <si>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</si>
  <si>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</si>
  <si>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</si>
  <si>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</si>
  <si>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</si>
  <si>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</si>
  <si>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</si>
  <si>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</si>
  <si>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</si>
  <si>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</si>
  <si>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</si>
  <si>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</si>
  <si>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</si>
  <si>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</si>
  <si>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</si>
  <si>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</si>
  <si>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</si>
  <si>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</si>
  <si>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</si>
  <si>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</si>
  <si>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</si>
  <si>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</si>
  <si>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</si>
  <si>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</si>
  <si>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</si>
  <si>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</si>
  <si>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</si>
  <si>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</si>
  <si>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</si>
  <si>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</si>
  <si>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</si>
  <si>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</si>
  <si>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</si>
  <si>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</si>
  <si>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</si>
  <si>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</si>
  <si>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</si>
  <si>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</si>
  <si>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</si>
  <si>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</si>
  <si>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</si>
  <si>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</si>
  <si>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</si>
  <si>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</si>
  <si>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</si>
  <si>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</si>
  <si>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</si>
  <si>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</si>
  <si>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</si>
  <si>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</si>
  <si>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</si>
  <si>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</si>
  <si>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</si>
  <si>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</si>
  <si>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</si>
  <si>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</si>
  <si>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</si>
  <si>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</si>
  <si>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</si>
  <si>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</si>
  <si>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</si>
  <si>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</si>
  <si>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</si>
  <si>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</si>
  <si>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</si>
  <si>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</si>
  <si>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</si>
  <si>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</si>
  <si>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</si>
  <si>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</si>
  <si>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</si>
  <si>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</si>
  <si>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</si>
  <si>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</si>
  <si>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</si>
  <si>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</si>
  <si>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</si>
  <si>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</si>
  <si>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</si>
  <si>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</si>
  <si>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</si>
  <si>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</si>
  <si>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</si>
  <si>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</si>
  <si>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</si>
  <si>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</si>
  <si>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</si>
  <si>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</si>
  <si>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</si>
  <si>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</si>
  <si>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</si>
  <si>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</si>
  <si>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</si>
  <si>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</si>
  <si>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</si>
  <si>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</si>
  <si>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</si>
  <si>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</si>
  <si>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</si>
  <si>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</si>
  <si>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</si>
  <si>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</si>
  <si>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</si>
  <si>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</si>
  <si>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</si>
  <si>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</si>
  <si>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</si>
  <si>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</si>
  <si>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</si>
  <si>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</si>
  <si>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</si>
  <si>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</si>
  <si>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</si>
  <si>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</si>
  <si>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</si>
  <si>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</si>
  <si>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</si>
  <si>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</si>
  <si>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</si>
  <si>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</si>
  <si>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</si>
  <si>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</si>
  <si>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</si>
  <si>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</si>
  <si>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</si>
  <si>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</si>
  <si>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</si>
  <si>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</si>
  <si>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</si>
  <si>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</si>
  <si>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</si>
  <si>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</si>
  <si>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</si>
  <si>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</si>
  <si>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</si>
  <si>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</si>
  <si>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</si>
  <si>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</si>
  <si>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UNCONTACTED : Mail Box - Memo Muhammad Fauzan Fidhianta 40961370|MYDITA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</si>
  <si>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</si>
  <si>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</si>
  <si>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</si>
  <si>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</si>
  <si>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</si>
  <si>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</si>
  <si>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</si>
  <si>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</si>
  <si>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</si>
  <si>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</si>
  <si>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</si>
  <si>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</si>
  <si>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</si>
  <si>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</si>
  <si>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</si>
  <si>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</si>
  <si>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</si>
  <si>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</si>
  <si>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</si>
  <si>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</si>
  <si>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</si>
  <si>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</si>
  <si>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</si>
  <si>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</si>
  <si>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</si>
  <si>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</si>
  <si>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</si>
  <si>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</si>
  <si>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</si>
  <si>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</si>
  <si>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</si>
  <si>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</si>
  <si>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</si>
  <si>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</si>
  <si>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</si>
  <si>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</si>
  <si>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</si>
  <si>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</si>
  <si>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</si>
  <si>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</si>
  <si>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</si>
  <si>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</si>
  <si>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</si>
  <si>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</si>
  <si>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</si>
  <si>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</si>
  <si>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</si>
  <si>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</si>
  <si>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</si>
  <si>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</si>
  <si>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</si>
  <si>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</si>
  <si>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</si>
  <si>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</si>
  <si>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</si>
  <si>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</si>
  <si>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</si>
  <si>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</si>
  <si>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</si>
  <si>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</si>
  <si>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</si>
  <si>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</si>
  <si>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</si>
  <si>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</si>
  <si>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</si>
  <si>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</si>
  <si>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</si>
  <si>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</si>
  <si>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</si>
  <si>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</si>
  <si>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</si>
  <si>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</si>
  <si>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</si>
  <si>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</si>
  <si>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</si>
  <si>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</si>
  <si>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</si>
  <si>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</si>
  <si>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</si>
  <si>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</si>
  <si>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</si>
  <si>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</si>
  <si>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</si>
  <si>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</si>
  <si>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</si>
  <si>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</si>
  <si>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</si>
  <si>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</si>
  <si>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</si>
  <si>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</si>
  <si>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</si>
  <si>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</si>
  <si>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</si>
  <si>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</si>
  <si>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</si>
  <si>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</si>
  <si>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</si>
  <si>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</si>
  <si>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</si>
  <si>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</si>
  <si>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</si>
  <si>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</si>
  <si>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</si>
  <si>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</si>
  <si>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</si>
  <si>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</si>
  <si>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</si>
  <si>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</si>
  <si>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</si>
  <si>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</si>
  <si>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</si>
  <si>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</si>
  <si>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</si>
  <si>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</si>
  <si>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</si>
  <si>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</si>
  <si>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</si>
  <si>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</si>
  <si>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</si>
  <si>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</si>
  <si>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</si>
  <si>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</si>
  <si>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</si>
  <si>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</si>
  <si>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</si>
  <si>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</si>
  <si>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</si>
  <si>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</si>
  <si>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</si>
  <si>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</si>
  <si>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</si>
  <si>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</si>
  <si>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</si>
  <si>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</si>
  <si>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</si>
  <si>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</si>
  <si>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</si>
  <si>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</si>
  <si>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</si>
  <si>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</si>
  <si>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</si>
  <si>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</si>
  <si>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</si>
  <si>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</si>
  <si>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</si>
  <si>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</si>
  <si>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</si>
  <si>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</si>
  <si>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</si>
  <si>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</si>
  <si>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</si>
  <si>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</si>
  <si>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</si>
  <si>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</si>
  <si>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</si>
  <si>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</si>
  <si>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</si>
  <si>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</si>
  <si>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</si>
  <si>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</si>
  <si>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</si>
  <si>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</si>
  <si>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</si>
  <si>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</si>
  <si>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</si>
  <si>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</si>
  <si>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</si>
  <si>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</si>
  <si>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</si>
  <si>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</si>
  <si>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</si>
  <si>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</si>
  <si>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</si>
  <si>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</si>
  <si>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</si>
  <si>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</si>
  <si>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</si>
  <si>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</si>
  <si>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</si>
  <si>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</si>
  <si>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</si>
  <si>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</si>
  <si>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</si>
  <si>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</si>
  <si>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</si>
  <si>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</si>
  <si>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</si>
  <si>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</si>
  <si>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</si>
  <si>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</si>
  <si>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</si>
  <si>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</si>
  <si>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</si>
  <si>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</si>
  <si>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</si>
  <si>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</si>
  <si>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</si>
  <si>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</si>
  <si>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</si>
  <si>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</si>
  <si>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</si>
  <si>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</si>
  <si>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</si>
  <si>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</si>
  <si>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</si>
  <si>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</si>
  <si>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</si>
  <si>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</si>
  <si>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</si>
  <si>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</si>
  <si>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</si>
  <si>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</si>
  <si>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</si>
  <si>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</si>
  <si>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</si>
  <si>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</si>
  <si>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</si>
  <si>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</si>
  <si>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</si>
  <si>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</si>
  <si>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</si>
  <si>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</si>
  <si>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</si>
  <si>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</si>
  <si>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</si>
  <si>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</si>
  <si>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</si>
  <si>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</si>
  <si>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</si>
  <si>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</si>
  <si>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</si>
  <si>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</si>
  <si>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</si>
  <si>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</si>
  <si>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</si>
  <si>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</si>
  <si>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</si>
  <si>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</si>
  <si>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</si>
  <si>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</si>
  <si>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</si>
  <si>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</si>
  <si>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</si>
  <si>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</si>
  <si>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</si>
  <si>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</si>
  <si>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</si>
  <si>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</si>
  <si>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</si>
  <si>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</si>
  <si>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</si>
  <si>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</si>
  <si>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</si>
  <si>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</si>
  <si>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</si>
  <si>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</si>
  <si>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</si>
  <si>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</si>
  <si>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</si>
  <si>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</si>
  <si>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</si>
  <si>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</si>
  <si>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</si>
  <si>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</si>
  <si>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</si>
  <si>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</si>
  <si>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</si>
  <si>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</si>
  <si>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</si>
  <si>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</si>
  <si>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</si>
  <si>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</si>
  <si>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</si>
  <si>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</si>
  <si>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</si>
  <si>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</si>
  <si>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</si>
  <si>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</si>
  <si>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</si>
  <si>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</si>
  <si>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</si>
  <si>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</si>
  <si>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</si>
  <si>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</si>
  <si>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</si>
  <si>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</si>
  <si>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</si>
  <si>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</si>
  <si>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</si>
  <si>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</si>
  <si>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</si>
  <si>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</si>
  <si>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</si>
  <si>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</si>
  <si>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</si>
  <si>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</si>
  <si>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</si>
  <si>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</si>
  <si>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</si>
  <si>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</si>
  <si>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</si>
  <si>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</si>
  <si>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</si>
  <si>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</si>
  <si>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</si>
  <si>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</si>
  <si>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</si>
  <si>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</si>
  <si>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</si>
  <si>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OMNI SPACE</t>
  </si>
  <si>
    <t>ODP-SWI-FE/85</t>
  </si>
  <si>
    <t>WO061439995</t>
  </si>
  <si>
    <t>|MN02365|/PIC I WAYAN GDE EKA PRATAMA/081905575737-08135906565/omnispaceoffice@gmail.com</t>
  </si>
  <si>
    <t>2026-08-11 15:00:00|Nama PIC:  bp i wayan gde eka No HP: 081905575737 Alt: Tanggal: 11/8/2026 Jam Pasang: Sore Note: Hubungi sebelum ke lokasi, terimakasih.|40010577|MYDITA</t>
  </si>
  <si>
    <t>SPBU 4459312</t>
  </si>
  <si>
    <t>ODP-KUD-FV/042</t>
  </si>
  <si>
    <t>WO061428215</t>
  </si>
  <si>
    <t>AMRBS;406740/MUHIBBUDDIN AL MARUF/TREG3/KUDUS/AM/085848866488/DESIE IRMA KUSUMA/spbu4459312@gmail.com /Permintaan PSB HSI WB1 BISNIS 1S INET 100MBPS/SPBU 4459312</t>
  </si>
  <si>
    <t>2026-08-11 13:00:00|telp : 085848866488  alt :  M Janji : (11/08/2026) jam Pasang :pagi / siang  Note : hubungi pelanggan jika ingin kelokasi|40000802|MYDITA</t>
  </si>
  <si>
    <t>ODP-TUL-FS/06</t>
  </si>
  <si>
    <t>WO061377543</t>
  </si>
  <si>
    <t>2026-08-09 13:00:00 | Nama Pic : bp YUDA   No Hp Pic : 085161151181  No alt : -  Jam Pemasangan : pagi   Tanggal Pemasangan : 9 Agustus 2026</t>
  </si>
  <si>
    <t>Follow Up Revoke Completed, New Order ID : SC1002518667</t>
  </si>
  <si>
    <t>Sobat Cuan Abadi</t>
  </si>
  <si>
    <t>ODP-JHR-FBD/020 FBD/D02/020.01</t>
  </si>
  <si>
    <t>WO061392000</t>
  </si>
  <si>
    <t>MD|MYDB-20260810264862|DN00001/MN00299|Sobat Cuan Abadi|08992662022</t>
  </si>
  <si>
    <t>2026-08-11 13:00:00 | Nama : BU LIA (OWNER) No Hp : 08992662022 No Alt :  Tgl Pemasangan : 11 Agustus 2026 Interval : PAGI  Note : Hubungi pelanggan terlebih dahulu</t>
  </si>
  <si>
    <t>SD NEGERI 3 BURUAN</t>
  </si>
  <si>
    <t>ODP-GIN-FAN/21</t>
  </si>
  <si>
    <t>WO061444908</t>
  </si>
  <si>
    <t>|MN02658|/PIC LUH PT OKA MAHAYANI/081339731300/sdburuan3@gmail.com</t>
  </si>
  <si>
    <t>2026-08-11 15:00:00|Tanggal pemasangan : 11 AGUSTUS 2026 Jam pemasangan : pagi/siang Info Tambahan : Hubungi pelanggan dulu sebelum ke lokasi terima kasih|40010577|MYDITA</t>
  </si>
  <si>
    <t>Follow Up Revoke Completed, New Order ID : SC1002517689</t>
  </si>
  <si>
    <t>Follow Up Revoke Completed, New Order ID : SC1002517822</t>
  </si>
  <si>
    <t>ODP-BBT-FE/023</t>
  </si>
  <si>
    <t>WO061392468</t>
  </si>
  <si>
    <t>2026-08-09 15:00:00 | Nama PIC : Bp Iqbal  No Hp : 0895380071743  No Alt : -  Tgl Pemasangan : 09 Agustus 2026  Interval : PAGI SIANG  Note : Hubungi pelanggan terlebih dahulu</t>
  </si>
  <si>
    <t>ODP-KLJ-FH/05</t>
  </si>
  <si>
    <t>WO061378593</t>
  </si>
  <si>
    <t xml:space="preserve">2026-08-08 08:00:00 | telp :087796646626   alt : pagi / siang 10/08/2026  hub sebelum ke lokasi </t>
  </si>
  <si>
    <t>WARUNG KOPI SEMAR MESEM</t>
  </si>
  <si>
    <t>ODP-CAT-FC/29 FC/D05/29.01</t>
  </si>
  <si>
    <t>WO061358376</t>
  </si>
  <si>
    <t>MD|MYDB-20260810264844|DC20015/MC20183|WARUNG KOPI SEMAR MESEM|085842094066</t>
  </si>
  <si>
    <t>2026-08-11 15:00:00 | Tanggal pemasangan :11/08/2026 Jam pemasangan : pagi Info Tambahan : Hubungi pelanggan dulu sebelum ke lokasi terima kasih.</t>
  </si>
  <si>
    <t>Follow Up Revoke Completed, New Order ID : SC1002517068</t>
  </si>
  <si>
    <t>KOMANG KOMPYANG VILLA</t>
  </si>
  <si>
    <t>ODP-SWI-FP/49</t>
  </si>
  <si>
    <t>WO061376239</t>
  </si>
  <si>
    <t>|MN02642|/PIC BAPAK KOMANG KOMPYANG/085339614638/komangkompyang@yahoo.co.id</t>
  </si>
  <si>
    <t>2026-08-11 08:00:00|Nama PIC : bapak komang No HP : 085339614638 Alt :  M Janji : (SELASA/11/AGUSTUS/2026) jam Pasang : 09:00 Note : hubungi pelanggan jika ingin kelokasi|40961371|MYDITA</t>
  </si>
  <si>
    <t>Error invoking service 'EAI Siebel Adapter', method 'Upsert' at step 'Upsert CA BA SA'.(SBL-BPR-00162) -- Method 'WriteRecord</t>
  </si>
  <si>
    <t>WO061417644</t>
  </si>
  <si>
    <t>2026-08-08 08:00:00|Nama PIC:  bu era  No HP: 085847477624  Alt:  Tanggal: 8/8/2026  Jam Pasang: pagi  Note: Hubungi sebelum ke lokasi, terimakasih|40010577|MYDITA</t>
  </si>
  <si>
    <t>SPBU 54.631.23</t>
  </si>
  <si>
    <t>WO061361480</t>
  </si>
  <si>
    <t>|MN00285|MYIA-047275191972/POI/LUKMAN ISMAIL/081359305557/loekmanismail@gmail.com</t>
  </si>
  <si>
    <t>2026-08-11 15:00:00 | Tanggal pemasangan :11/08/2026 Jam pemasangan : 15.00 Info Tambahan : Hubungi pelanggan dulu sebelum ke lokasi terima kasih.</t>
  </si>
  <si>
    <t>LEVIUS CLUB</t>
  </si>
  <si>
    <t>ODP-ALA-FAC/53 FAC/D04/53.01</t>
  </si>
  <si>
    <t>WO061442495</t>
  </si>
  <si>
    <t>|MN02367|MYIA-030800009794/POI/BAHTIARIADI/082340845961/leviusclub@gmail.com</t>
  </si>
  <si>
    <t xml:space="preserve">2026-08-11 15:00:00 | Jam pemasangan : 12.00 Info Tambahan : Hubungi pelanggan dulu sebelum ke lokasi terimakasih </t>
  </si>
  <si>
    <t>ODP-KLP-FQ/025</t>
  </si>
  <si>
    <t>SPBU 54.644.11</t>
  </si>
  <si>
    <t>ODP-NJK-FAE/10 FAE/D01/10.01</t>
  </si>
  <si>
    <t>WO061368426</t>
  </si>
  <si>
    <t>|MN00418|MYIA-019304988784/POI/H. IMAM BASUKI, IR. M. ENG, MM/085330371188/spbu5464411sukomoro@gmail.com</t>
  </si>
  <si>
    <t>2026-08-11 08:00:00 | Nama PIC : Sukidi No HP : 081330313300 Alt : 085330371188 M Janji : 11/08/2026 Jam Pasang : 08.00 - 13:00  NoteÃ‚Â :  hubungi terlebih dahulu sebelum kelokasi</t>
  </si>
  <si>
    <t>ODP-SGR-FDS/31</t>
  </si>
  <si>
    <t>WO061385475</t>
  </si>
  <si>
    <t xml:space="preserve">2026-08-07 15:00:00 | Nama PIC : Bapak Ketut Sugiarta  No HP : 085238068995  No Alternatif : 081338326051  M Janji : 07/08/2026  Jam Pasang : Pagi  NoteÃ‚Â :  Hubungi terlebih dahulu sebelum ke lokasi </t>
  </si>
  <si>
    <t>ODP-CAT-FJ/09</t>
  </si>
  <si>
    <t>WO061382338</t>
  </si>
  <si>
    <t>2026-08-09 13:00:00 | Nama PIC : Bp Yuda  No Hp : 0851611511818  No Alt : -  Tgl Pemasangan : 09 Agustus 2026  Interval : PAGI SIANG  Note : Hubungi pelanggan terlebih dahulu</t>
  </si>
  <si>
    <t>ODP-MLK-FAD/04</t>
  </si>
  <si>
    <t>WO061442860</t>
  </si>
  <si>
    <t xml:space="preserve">2026-08-09 13:00:00 | M Janji : 9 agustus 2026  jam Pasang : siang  Note : hubungi pelanggan jika ingin kelokasi  </t>
  </si>
  <si>
    <t>ODP-TET-FAF/17</t>
  </si>
  <si>
    <t>WO061390853</t>
  </si>
  <si>
    <t>2026-08-07 08:00:00 | Nama PIC : BAPAK FATURAHMAN  No HP :  082339162590  Alt :   M Janji : (JUMAT/7/AGUSTUS/2026)  jam Pasang : 09:00  Note : hubungi pelanggan jika ingin kelokasi</t>
  </si>
  <si>
    <t>Follow Up Revoke Completed, New Order ID : SC1002518018</t>
  </si>
  <si>
    <t>Follow Up Revoke Completed, New Order ID : SC1002517354</t>
  </si>
  <si>
    <t>SPBU 54.633.09</t>
  </si>
  <si>
    <t>ODP-GGR-FC/55 FC/D08/55.01</t>
  </si>
  <si>
    <t>WO061390549</t>
  </si>
  <si>
    <t>|MN00286|MYIA-050902195740/POI/MUHAMAD MAULANA YUSUF ANSORI/082210228183/spbu5463309@gmail.com</t>
  </si>
  <si>
    <t>2026-08-11 13:00:00 | Nama PIC : bapak dedi No HP : 082210228183 Alt :  M Janji : (SELASA/11/AGUSTUS/2026) jam Pasang : 09:00 Note : hubungi pelanggan jika ingin kelokasi</t>
  </si>
  <si>
    <t>TOKO RIZKY JAYA</t>
  </si>
  <si>
    <t>ODP-BBE-FFB/42 FFB/D07/42.01</t>
  </si>
  <si>
    <t>WO061417340</t>
  </si>
  <si>
    <t>MD|MYDB-20260810264875|DN00001/MN00443|TOKO RIZKY JAYA|085335499901</t>
  </si>
  <si>
    <t>2026-08-11 13:00:00 | Waktu pemasnagan : 11 Agustus 2026 Jam pemasangan : 08.00 - 12.00 Mohon hubungi pelanggan sebelum ke lokasi  Terima kasih</t>
  </si>
  <si>
    <t>SPBU 44 564 01 SUCEN</t>
  </si>
  <si>
    <t>ODP-MUN-FAD/072 FAD/D05/072.01</t>
  </si>
  <si>
    <t>WO061385076</t>
  </si>
  <si>
    <t>|MN02395|MYIA-054720966135/POI/GOEI ING TOENALIAS YONG TJONG/083899125835/padimakmur01@gmail.com</t>
  </si>
  <si>
    <t xml:space="preserve">2026-08-11 15:00:00 | telp : 083899125835 alt :  M Janji : (11/08/2026) jam Pasang :pagi / siang  Note : hubungi pelanggan jika ingin kelokasi </t>
  </si>
  <si>
    <t>PT AGRO CROPS INDONESIA</t>
  </si>
  <si>
    <t>ODP-TDS-FDP/45 FDP/D04/45.01</t>
  </si>
  <si>
    <t>WO061438533</t>
  </si>
  <si>
    <t>MD|MYDB-20260810264894|DN00001/MN02280|PT AGRO CROPS INDONESIA|087888978889</t>
  </si>
  <si>
    <t>2026-08-14 13:00:00 | telp : 087888978889 alt :  M Janji : (11/08/2026) jam Pasang :pagi / siang  Note : hubungi pelanggan jika ingin kelokasi</t>
  </si>
  <si>
    <t>Follow Up Revoke Completed, New Order ID : SC1002517668</t>
  </si>
  <si>
    <t>EURO CELL</t>
  </si>
  <si>
    <t>ODP-PML-FAV/008 FAV/D02/008.01</t>
  </si>
  <si>
    <t>WO061423439</t>
  </si>
  <si>
    <t>|MN02086|MYIA-089889720764/POI/khamim/085880209090/kamtaipa63@gmail.com</t>
  </si>
  <si>
    <t>2026-08-11 13:00:00 | Tanggal pemasangan :11/08/2026 Jam pemasangan : siang Info Tambahan : Hubungi pelanggan dulu sebelum ke lokasi terima kasih</t>
  </si>
  <si>
    <t>ODP-UBN-FL/12</t>
  </si>
  <si>
    <t>WO061383704</t>
  </si>
  <si>
    <t>|MC50133|MYIA-083794649499/POI/Anita Octavia/081325889709/anita.octavia@varnion.com</t>
  </si>
  <si>
    <t>2026-08-11 08:00:00 | Waktu pemasnagan : 11 Agustus 2026 Jam pemasangan : 08.00 - 12.00 Mohon hubungi pelanggan sebelum ke lokasi  Terima kasih</t>
  </si>
  <si>
    <t>Spbu 54-65101</t>
  </si>
  <si>
    <t>ODP-GDG-FE/60 FE/D07/60.01</t>
  </si>
  <si>
    <t>WO061374610</t>
  </si>
  <si>
    <t>|MN02540|MYIA-028367288063/POI/Arya putra sabilillah/083165607902/aryaputra260604@gmail.com</t>
  </si>
  <si>
    <t>2026-08-13 08:00:00 | Tanggal pemasangan :11/08/2026 Jam pemasangan : pagi Info Tambahan : Hubungi pelanggan dulu sebelum ke lokasi terima kasih.</t>
  </si>
  <si>
    <t>Follow Up Revoke Completed, New Order ID : SC1002517175</t>
  </si>
  <si>
    <t>SPBU Pakal Benowo 5460173</t>
  </si>
  <si>
    <t>ODP-TDS-FHE/40 FHE/D04/40.01</t>
  </si>
  <si>
    <t>WO061439032</t>
  </si>
  <si>
    <t>|MN02813|MYIA-028485523215/POI/Muhammad Yunus/081231013880/spbu60173@yahoo.co.id</t>
  </si>
  <si>
    <t>2026-08-11 15:00:00 | Nama PIC : BAPAK YUNUS No HP : 081231013880 Alt :  M Janji : (SELASA/11/AGUSTUS/2026) jam Pasang : 09:00 Note : hubungi pelanggan jika ingin kelokasi</t>
  </si>
  <si>
    <t>PT RaColand Mutiara Khatulistiwa ( RaCottage Mandalika )</t>
  </si>
  <si>
    <t>ODP-PYA-FAS/63</t>
  </si>
  <si>
    <t>WO061428846</t>
  </si>
  <si>
    <t>MB00449; Julia Aznawati 081914833672 081239733736; racottage23@gmail.com; HSI BISNIS INET ONLY 200 MBPS 790k; FADLI; Dusun Emate Jl. Raya Kuta, Kuta, Kec. Pujut, Kabupaten Lombok Tengah, Nusa Tenggara Bar. 83573 -8.87005793774224, 116.2758656404744</t>
  </si>
  <si>
    <t>2026-08-11 13:00:00|telp : 081239733736 alt :  M Janji : (11/08/2026) jam Pasang :pagi / siang  Note : hubungi pelanggan jika ingin kelokasi|40000802|MYDITA</t>
  </si>
  <si>
    <t>SPBU 5468405 WONGSOREJO</t>
  </si>
  <si>
    <t>ODP-WSO-FC/12 FC/D04/12.01</t>
  </si>
  <si>
    <t>WO061382595</t>
  </si>
  <si>
    <t>|MN00099|MYIA-015187968640/POI/DODIK KURNIAWAN/083147895700/pomwongsorejo5@gmail.com</t>
  </si>
  <si>
    <t>2026-08-11 08:00:00 | Tanggal pemasangan : 11 AGUSTUS 2026 Jam pemasangan : pagi/siang Info Tambahan : Hubungi pelanggan dulu sebelum ke lokasi terima kasih</t>
  </si>
  <si>
    <t>SMAN 7 KOTA KOMBA</t>
  </si>
  <si>
    <t>ODP-BJW-FT/08 FT/D02/08.01</t>
  </si>
  <si>
    <t>WO061438984</t>
  </si>
  <si>
    <t>|MN00118|MYIA-017159568467/POI/Pak Febrimans/081246321602/ansdyndejeng1@gmail.com</t>
  </si>
  <si>
    <t>2026-08-13 15:00:00 | Waktu pemasnagan : 11 Agustus 2026 Jam pemasangan : 08.00 - 12.00 Mohon hubungi pelanggan sebelum ke lokasi  Terima kasih</t>
  </si>
  <si>
    <t>ODP-DMO-FQD/06</t>
  </si>
  <si>
    <t>WO061427531</t>
  </si>
  <si>
    <t xml:space="preserve">2026-08-07 08:00:00 | Nama PIC : Risky  No HP : 085113162223  Alt :   M Janji : 07/08/2026  Jam Pasang : 08.00 - 13:00   NoteÃ‚Â :  hubungi terlebih dahulu sebelum kelokasi </t>
  </si>
  <si>
    <t>ODP-KRP-FBG/02</t>
  </si>
  <si>
    <t>WO061376049</t>
  </si>
  <si>
    <t>2026-08-08 15:00:00|Jam pemasangan : 12.00  Info Tambahan : Hubungi pelanggan dulu sebelum ke lokasi  terimakasih |40951378|MYDITA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</si>
  <si>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</si>
  <si>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TOKO POJOK</t>
  </si>
  <si>
    <t>ODP-SIT-FZ/12 FZ/D02/12.01</t>
  </si>
  <si>
    <t>WO061441453</t>
  </si>
  <si>
    <t>|MN02617|MYIA-041129209814/POI/ZAINUL FAIZIN/085156890468/znlfaizin@gmail.com</t>
  </si>
  <si>
    <t>2026-08-11 15:00:00 | Nama PIC : BAPAK ZAINUL No HP : 085156890468 Alt :  M Janji : (SELASA/11/AGUSTUS/2026) jam Pasang : 09:00 Note : hubungi pelanggan jika ingin kelokasi</t>
  </si>
  <si>
    <t>MITRA GILANG PERKASA</t>
  </si>
  <si>
    <t>ODP-SDA-FHH/15</t>
  </si>
  <si>
    <t>|MN00500|/MITRA GILANG PERKASA/WINBACK 2.0 HSI B2B (1:1) 50MBPS 355RB PSB DISC 70%//i.kusuma1710@gmail.com/IRWAN KUSUMA/8179388321</t>
  </si>
  <si>
    <t>SPBU Kunjang 54.641.50</t>
  </si>
  <si>
    <t>ODP-PPR-FG/32 FG/D01/32.01</t>
  </si>
  <si>
    <t>WO061447495</t>
  </si>
  <si>
    <t>|MC20231|MYIA-003293560610/POI/FATUR ROHMAN/085607866716/spbu5464150@gmail.com</t>
  </si>
  <si>
    <t>2026-08-12 08:00:00 | Nama PIC:  bp bayu No HP: 085607866716 Alt: 0858500088411 Tanggal: 12/8/2026 Jam Pasang: Pagi Note: Hubungi sebelum ke lokasi, terimakasih.</t>
  </si>
  <si>
    <t>ODP-SBA-FE/023</t>
  </si>
  <si>
    <t>Follow Up Revoke Completed, New Order ID : SC1002517230</t>
  </si>
  <si>
    <t>ODP-GOD-VAY/060</t>
  </si>
  <si>
    <t>WO061403730</t>
  </si>
  <si>
    <t xml:space="preserve">2026-08-10 13:00:00 | M Janji : 10 agustus 2026  jam Pasang : siang  Note : hubungi pelanggan jika ingin kelokasi  </t>
  </si>
  <si>
    <t>SPBU 54.662.25 JEPUN TULUNGAGUNG</t>
  </si>
  <si>
    <t>ODP-TUL-FZ/91 FZ/D04/91.01</t>
  </si>
  <si>
    <t>WO061368919</t>
  </si>
  <si>
    <t>|MN00418|MYIA-019816580397/POI/YUDA ROCHMANSYAH/08516115118/officespbujepun@gmail.com</t>
  </si>
  <si>
    <t>2026-08-11 08:00:00 | Nama PIC : SPBU 54.662.25 JEPUN TULUNGAGUNG No HP : 085161151181 Alt : 08516115118 M Janji : 11/08/2026 Jam Pasang : 08.00 - 13:00  NoteÃ‚Â :  hubungi terlebih dahulu sebelum kelokasi</t>
  </si>
  <si>
    <t>Warung Duta Rokok99</t>
  </si>
  <si>
    <t>WO061405222</t>
  </si>
  <si>
    <t>|MN00649|MYIA-041515113953/POI/Rizal Syahlani/085704045661/kiebae03@gmail.com</t>
  </si>
  <si>
    <t>2026-08-11 13:00:00 | Nama PIC : bapak andre No HP : 082122223262 Alt : - M Janji : 11/08/2026 Jam Pasang : 08.00 - 13:00  NoteÃ‚Â :  hubungi terlebih dahulu sebelum kelokasi</t>
  </si>
  <si>
    <t>PT HASTA REKSA MANUNGGAL</t>
  </si>
  <si>
    <t>ODP-GOD-FAF/028 FAF/D02/028.01</t>
  </si>
  <si>
    <t>WO061417257</t>
  </si>
  <si>
    <t>|MN02579|MYIA-017063864225/POI/MUHAMMAD FAIZIN/085643382853/mustidzien@gmail.com</t>
  </si>
  <si>
    <t>2026-08-11 15:00:00 | M Janji : (09/08/2026) jam Pasang : 09:00 Note : hubungi pelanggan jika ingin kelokasi</t>
  </si>
  <si>
    <t>Follow Up Revoke Completed, New Order ID : SC1002518080</t>
  </si>
  <si>
    <t>Follow Up Revoke Completed, New Order ID : SC1002517486</t>
  </si>
  <si>
    <t>SPBU 5469306</t>
  </si>
  <si>
    <t>ODP-WRP-FE/02</t>
  </si>
  <si>
    <t>WO061414477</t>
  </si>
  <si>
    <t>|MN00213|/UD. USAHA INDAH/082334605611/spbu5469306@gmail.com/HSI Bisnis Promo HUT Telkom (1:1) 75 Mbps (Rp 415.000) PSB Rp 150.000/JAUHARI WAHYUDI/-7.0368611, 113.5471389</t>
  </si>
  <si>
    <t>2026-08-11 13:00:00|telp : 082334605611 alt :  M Janji : (11/08/2026) jam Pasang :pagi / siang  Note : hubungi pelanggan jika ingin kelokasi|40000802|MYDITA</t>
  </si>
  <si>
    <t>GUDANG HO YEN YEN</t>
  </si>
  <si>
    <t>ODP-BBE-FBJ/05 FBJ/D01/05.01</t>
  </si>
  <si>
    <t>WO061383094</t>
  </si>
  <si>
    <t>MD|MYDB-20260810264855|DN00001/MN02280|GUDANG HO YEN YEN|082228888875</t>
  </si>
  <si>
    <t xml:space="preserve">2026-08-12 08:00:00 | Jam pemasangan : 12.00 Info Tambahan : Hubungi pelanggan dulu sebelum ke lokasi terimakasih  </t>
  </si>
  <si>
    <t>CV DEWI VENEER INDONESIA</t>
  </si>
  <si>
    <t>ODP-GDA-FC/05</t>
  </si>
  <si>
    <t>WO061365216</t>
  </si>
  <si>
    <t>|MN02774|/CV DEWI VENEER INDONESIA/WINBACK 2.0 HSI B2B (1:1) 100MBPS 535RB PSB DISC 70%//dewiveneer@gmail.com/DEWI MASITA/81229015587</t>
  </si>
  <si>
    <t>2026-08-11 08:00:00|M Janji : (09/08/2026) jam Pasang : 09:00 Note : hubungi pelanggan jika ingin kelokasi|40900827|MYDITA</t>
  </si>
  <si>
    <t>WO061444350</t>
  </si>
  <si>
    <t>2026-08-11 15:00:00|Nama PIC:  BP MUH DIAR  No HP: 082133074591 Alt: Tanggal: 11/8/2026 Jam Pasang: Sore Note: Hubungi sebelum ke lokasi, terimakasih.|40010577|MYDITA</t>
  </si>
  <si>
    <t>ODP-BTL-FGD/058</t>
  </si>
  <si>
    <t>SRAGEN</t>
  </si>
  <si>
    <t>SRG</t>
  </si>
  <si>
    <t>SPPG Pungsari, Plupuh, Sragen  002</t>
  </si>
  <si>
    <t>ODP-SRG-FAP/022 FAP/D02/022.01</t>
  </si>
  <si>
    <t>WO061375269</t>
  </si>
  <si>
    <t>|MN01811|MYIA-009228725521/POI/Tegar Angga Saputra/085806258001/pungsarisppg@gmail.com</t>
  </si>
  <si>
    <t>2026-08-13 08:00:00 | Nama PIC : bapak tegar No HP : 085806258001 Alt : - M Janji : 11/08/2026 Jam Pasang : 08.00 - 13:00  NoteÃ‚Â :  hubungi terlebih dahulu sebelum kelokasi</t>
  </si>
  <si>
    <t>tunas disel</t>
  </si>
  <si>
    <t>ODP-WGP-FR/22 FR/D03/22.01</t>
  </si>
  <si>
    <t>WO061356227</t>
  </si>
  <si>
    <t>|MN00122|MYIA-000378619602/POI/Erlin/085253273500/erlinlie02@gmail.com</t>
  </si>
  <si>
    <t>ODP-DMO-FKQ/14</t>
  </si>
  <si>
    <t>WO061402516</t>
  </si>
  <si>
    <t>2026-08-09 13:00:00 | Tanggal pemasangan: 09/08/2026  Jam pemasangan : pagi / siang  Info Tambahan : Hubungi pelanggan dulu sebelum ke lokasi.  terima kasih</t>
  </si>
  <si>
    <t>WO061398908</t>
  </si>
  <si>
    <t>2026-08-11 13:00:00|Nama PIC:  bp surakim No HP: 082142425176 Alt: 082132733944 Tanggal: 11/8/2026 Jam Pasang: Siang Note: Hubungi sebelum ke lokasi, terimakasih.|40010577|MYDITA</t>
  </si>
  <si>
    <t>SPBU 54.634.09</t>
  </si>
  <si>
    <t>ODP-PON-FU/18 FU/D05/18.01</t>
  </si>
  <si>
    <t>WO061439190</t>
  </si>
  <si>
    <t>|MN00282|MYIA-069822458168/POI/Nova Eka Herawati/082331735920/spbu5.5463409@gmail.com</t>
  </si>
  <si>
    <t>2026-08-11 15:00:00 | telp : 082331735920 alt :  M Janji : (11/08/2026) jam Pasang :pagi / siang  Note : hubungi pelanggan jika ingin kelokasi</t>
  </si>
  <si>
    <t>ODP-TEG-FBP/013</t>
  </si>
  <si>
    <t>WO061377287</t>
  </si>
  <si>
    <t>2026-08-05 08:00:00 | Nama PIC: bu ariesta gita  Notel: 081329821989  Alt: -   Tanggal: 5/8/2026  Jam Pasang: Pagi  Note: Hubungi sebelum ke lokasi, terimakasih.</t>
  </si>
  <si>
    <t>SPBU 54.632.14</t>
  </si>
  <si>
    <t>ODP-WKU-FC/24 FC/D05/24.01</t>
  </si>
  <si>
    <t>WO061360692</t>
  </si>
  <si>
    <t>|MN00265|MYIA-062981920887/POI/JOKO SUPRIYANTO/081335179885/spbu5463214@gmail.com</t>
  </si>
  <si>
    <t>2026-08-11 08:00:00 | Nama PIC : bapak joko No HP : 081335179885 Alt :  M Janji : (SELASA/11/AGUSTUS/2026) jam Pasang : 09:00 Note : hubungi pelanggan jika ingin kelokasi</t>
  </si>
  <si>
    <t>WO061438826</t>
  </si>
  <si>
    <t>2026-08-06 08:00:00|Nama : BP KOMANG ARI JUNIAWAN  No Hp : 085737334535  No Alt :   Tgl Pemasangan : 05 Agustus 2026  Interval : SIANG  Note : Hubungi pelanggan terlebih dahulu|40981182|MYDITA</t>
  </si>
  <si>
    <t>Follow Up Revoke Completed, New Order ID : SC1002518058</t>
  </si>
  <si>
    <t>WO061428002</t>
  </si>
  <si>
    <t>2026-08-08 08:00:00|M Janji : (07/08/026)  jam Pasang : 09:00  Note : hubungi pelanggan jika ingin kelokasi  |40931150|MYDITA</t>
  </si>
  <si>
    <t>JJB DIPAYUDA BANJARNEGARA</t>
  </si>
  <si>
    <t>WO061447874</t>
  </si>
  <si>
    <t>|MN00649|MYIA-047870260127/POI/RESHA ADITIYA/+6285786205096/kopijjbdpy01@gmail.com</t>
  </si>
  <si>
    <t>2026-08-13 13:00:00 | Tanggal pemasangan : 13 AGUSTUS 2026 Jam pemasangan : pagi/siang Info Tambahan : Hubungi pelanggan dulu sebelum ke lokasi terima kasih</t>
  </si>
  <si>
    <t>|MN02642|/PIC I WAYAN GDE EKA PRATAMA/081905575737-08135906565/omnispaceoffice@gmail.com</t>
  </si>
  <si>
    <t>ODP-SLI-FH/003</t>
  </si>
  <si>
    <t>WO061378254</t>
  </si>
  <si>
    <t>2026-08-09 08:00:00 | Nama PIC : Bp Rifky  No Hp : 088980332597  No Alt : -  Tgl Pemasangan : 09 Agustus 2026  Interval : SIANG  Note : Hubungi pelanggan terlebih dahulu</t>
  </si>
  <si>
    <t>Toko Nurhayati</t>
  </si>
  <si>
    <t>ODP-PYA-FAQ/11 FAQ/D03/11.01</t>
  </si>
  <si>
    <t>WO061371163</t>
  </si>
  <si>
    <t>MD|MYDB-20260809264809|SC00001/MC00046|Toko Nurhayati|08132554631</t>
  </si>
  <si>
    <t xml:space="preserve">2026-08-11 08:00:00 | M Janji : (11/08/2026) jam Pasang : 09:00 Note : hubungi pelanggan jika ingin kelokasi </t>
  </si>
  <si>
    <t>ODP-NDA-FV/05</t>
  </si>
  <si>
    <t>WO061362884</t>
  </si>
  <si>
    <t>2026-08-08 13:00:00|Nama PIC : Adi  No HP : 085792583858  Alt : 081805469119  M Janji : 08/08/2026  Jam Pasang : 08.00 - 13:00   NoteÃ‚Â :  hubungi terlebih dahulu sebelum kelokasi|40981182|MYDITA</t>
  </si>
  <si>
    <t>Follow Up Revoke Completed, New Order ID : SC1002517943</t>
  </si>
  <si>
    <t>ODP-SLW-FY/004</t>
  </si>
  <si>
    <t>WO061412152</t>
  </si>
  <si>
    <t>2026-08-09 13:00:00 | Tanggal Pemasangan : 09 Agustus 2026  Jam Pemasangan : 08:00 13:00  Info Tambahan : Hubungi pelanggan dulu sebelum ke lokasi terimakasih</t>
  </si>
  <si>
    <t>WO061393379</t>
  </si>
  <si>
    <t xml:space="preserve">AMRBS;950223;ALDHIAZ;JKT OUTER;HSI Bisnis PSB 70% - 50 Mbps - (439000);CP Lily Ismalia 089687353200 ALT 081383755100;promotion@secureparking.co.id  </t>
  </si>
  <si>
    <t>2026-08-11 15:00:00|Nama PIC : PT. SECURINDO PACKATAMA INDONESIA No HP : 089687353200 Alt :  M Janji : (SELASA/11/AGUSTUS/2026) jam Pasang : 09:00 Note : hubungi pelanggan jika ingin kelokasi|40961371|MYDITA</t>
  </si>
  <si>
    <t>SERASACAFESBY</t>
  </si>
  <si>
    <t>ODP-DMO-FNA/10</t>
  </si>
  <si>
    <t>WO061376419</t>
  </si>
  <si>
    <t>|MN02093|/SERASACAFESBY/Andi Muhammad N/082344652389/ajoppar@gmail.com/HSI Basic Winback + Antares Eazy (1:2) 50 Mbps (Rp 395.000) PSB Rp 150.000</t>
  </si>
  <si>
    <t>2026-08-11 13:00:00|Nama : BP ANDI MUHAMMAD NUR S No Hp : 082344652389 No Alt :  Tgl Pemasangan : 11 Agustus 2026 Interval : SIANG Note : Hubungi pelanggan terlebih dahulu|40971402|MYDITA</t>
  </si>
  <si>
    <t>Follow Up Revoke Completed, New Order ID : SC1002517395</t>
  </si>
  <si>
    <t>TOKO FAIZAH</t>
  </si>
  <si>
    <t>ODP-PSN-FCH/20</t>
  </si>
  <si>
    <t>WO061384440</t>
  </si>
  <si>
    <t>|MN01982|/TOKO FAIZAH/WINBACK 2.0 HSI B2B (1:2) 50MBPS 320RB PSB DISC 70%/PSN/Irfan12@gmail.com/M IRFAN/ 087720098215 / 0882010070930 / 81357570343</t>
  </si>
  <si>
    <t>Follow Up Revoke Completed, New Order ID : SC1002518438</t>
  </si>
  <si>
    <t>ODP-WRO-FG/112</t>
  </si>
  <si>
    <t>WO061370905</t>
  </si>
  <si>
    <t xml:space="preserve">2026-08-08 13:00:00 | telp :085325118582   alt : pagi / siang 08/08/2026  hub sebelum ke lokasi   </t>
  </si>
  <si>
    <t>ODP-PWT-FDG/053</t>
  </si>
  <si>
    <t>WO061432973</t>
  </si>
  <si>
    <t>2026-08-09 13:00:00 | Nama PIC : Ibu Rizal  No Hp : 085865426767  No Alt : -  Tgl Pemasangan : 09 Agustus 2026  Interval : PAGI SIANG  Note : Hubungi pelanggan terlebih dahulu</t>
  </si>
  <si>
    <t>kopi jokek</t>
  </si>
  <si>
    <t>ODP-RDB-FA/047 FA/D05/047.01</t>
  </si>
  <si>
    <t>WO061447659</t>
  </si>
  <si>
    <t>|MN00408|MYIA-030524581060/POI/doni kurniawan/081928040944/dojokon92@gmail.com</t>
  </si>
  <si>
    <t>2026-08-12 08:00:00 | Tanggal pemasangan : 12 AGUSTUS 2026 Jam pemasangan : pagi/siang Info Tambahan : Hubungi pelanggan dulu sebelum ke lokasi terima kasih</t>
  </si>
  <si>
    <t>WO061444449</t>
  </si>
  <si>
    <t>WO061356833</t>
  </si>
  <si>
    <t>2026-08-11 08:00:00|M Janji : (11/08/2026) jam Pasang : 09:00 Note : hubungi pelanggan jika ingin kelokasi |40981184|MYDITA</t>
  </si>
  <si>
    <t>Follow Up Revoke Completed, New Order ID : SC1002517704</t>
  </si>
  <si>
    <t>ERABLUE ABIMANYU</t>
  </si>
  <si>
    <t>ODP-JHR-FZ/105 FZ/D07/105.01</t>
  </si>
  <si>
    <t>WO061430938</t>
  </si>
  <si>
    <t>|MN02713|MYIA-050676802290/POI/HASBIBINTARO SHIDDIQ/081249549394/nextperdanaone@gmail.com</t>
  </si>
  <si>
    <t>SPBU 4459103</t>
  </si>
  <si>
    <t>ODP-PAT-FW/033 FW/D03/033.01</t>
  </si>
  <si>
    <t>WO061377373</t>
  </si>
  <si>
    <t>|MC60053|MYIA-025112025037/POI/Hadi/082137432887/spbuwedarijaksa@gmail.com</t>
  </si>
  <si>
    <t>PT Solo Kulina Utama</t>
  </si>
  <si>
    <t>AMRBS;406329/Afiq Adzana/TREG4SOLO/Guntur/085742212600 / 082226112532/it-solo@indoguna.co.id / acct-solo@indoguna.co.id /PSB Winback 2.0 Bisnis 150 Mbps Rp 620.000</t>
  </si>
  <si>
    <t>Provisioning Failed|WFM|INF009011338|TKJ_-10.171759999999999,123.61145499999999_penarikan rumit kabel tdk bisa lewat sembaran</t>
  </si>
  <si>
    <t>warkop mas gun</t>
  </si>
  <si>
    <t>ODP-NJK-FW/52 FW/D06/52.01</t>
  </si>
  <si>
    <t>WO061425510</t>
  </si>
  <si>
    <t>MD|MYDB-20260810264882|DC20002/MC20039|warkop mas gun|085335059334</t>
  </si>
  <si>
    <t>2026-08-12 08:00:00 | Nama PIC : bapak gunadi No HP : 085335059334 Alt :  M Janji : (rabu/12/AGUSTUS/2026) jam Pasang : 09:00 Note : hubungi pelanggan jika ingin kelokasi</t>
  </si>
  <si>
    <t>Sentra Gudang Assyarif DC</t>
  </si>
  <si>
    <t>ODP-ASB-FB/09</t>
  </si>
  <si>
    <t>WO061403731</t>
  </si>
  <si>
    <t>|MN00099|MYIA-071087842900/POI/SAFRIADI WIRIA PUTRA/082336477213/deank.syafriadi@gmail.com</t>
  </si>
  <si>
    <t>2026-08-11 13:00:00 | Tanggal pemasangan: 11/08/2026 Jam pemasangan : pagi / siang Info Tambahan : Hubungi pelanggan dulu sebelum ke lokasi terima kasih.</t>
  </si>
  <si>
    <t>ODP-SWJ-FB/49</t>
  </si>
  <si>
    <t>WO061384095</t>
  </si>
  <si>
    <t>2026-08-07 08:00:00 | Nama : BP AHMAD MULASIM  No Hp : 087796646630  No Alt :   Tgl Pemasangan : 07 Agustus 2026  Interval : PAGI   Note : Hubungi pelanggan terlebih dahulu</t>
  </si>
  <si>
    <t>FAMILY LOVE CAFE</t>
  </si>
  <si>
    <t>ODP-JWN-FB/128 FB/D08/128.01</t>
  </si>
  <si>
    <t>WO061351831</t>
  </si>
  <si>
    <t>|MC60040|MYIA-059999801651/POI/Hery Setiawan/085225955123/familycafe470@gmail.com</t>
  </si>
  <si>
    <t>2026-08-11 13:00:00 | Tanggal pemasangan :11/08/2026 Jam pemasangan : 11.00 Info Tambahan : Hubungi pelanggan dulu sebelum ke lokasi terima kasih.</t>
  </si>
  <si>
    <t>kios tembakau</t>
  </si>
  <si>
    <t>ODP-SMJ-FL/15 FL/D02/15.01</t>
  </si>
  <si>
    <t>WO061381887</t>
  </si>
  <si>
    <t>|MN02366|MYIA-049710243333/POI/Dimas jaya/081299055545/dj366095@gmail.com</t>
  </si>
  <si>
    <t>2026-08-11 08:00:00 | Tanggal pemasangan: 11/08/2026 Jam pemasangan : pagi / siang Info Tambahan : Hubungi pelanggan dulu sebelum ke lokasi terima kasih.</t>
  </si>
  <si>
    <t>WARKOP HARAPAN LITE</t>
  </si>
  <si>
    <t>ODP-NJK-FE/11 FE/D02/11.01</t>
  </si>
  <si>
    <t>WO061361973</t>
  </si>
  <si>
    <t>MD|MYDB-20260809264840|DC20010/MC20002|WARKOP HARAPAN LITE|085791635635</t>
  </si>
  <si>
    <t>2026-08-11 08:00:00 | Nama PIC : Danang  No HP : 085791635635 Alt :  M Janji : 11/08/2026 Jam Pasang : 08.00 - 13:00  NoteÃ‚Â :  hubungi terlebih dahulu sebelum kelokasi</t>
  </si>
  <si>
    <t>PONDOK PESANTREN NURUL IHSAN SPPG JATIBANTENG</t>
  </si>
  <si>
    <t>ODP-BKI-FA/95 FA/D11/95.01</t>
  </si>
  <si>
    <t>WO061389211</t>
  </si>
  <si>
    <t>|MN02617|MYIA-008234548856/POI/SOFI DWITA LESTARI/085646801433/sppgjatibanteng@gmail.com</t>
  </si>
  <si>
    <t>2026-08-11 13:00:00 | M Janji : (09/08/2026) jam Pasang : 09:00 Note : hubungi pelanggan jika ingin kelokasi</t>
  </si>
  <si>
    <t>Koperasi Wafa Lontar</t>
  </si>
  <si>
    <t>ODP-KND-FEX/15</t>
  </si>
  <si>
    <t>WO061436790</t>
  </si>
  <si>
    <t>|MN02093|/Koperasi Wafa Lontar/085731508869/itmwafa@gmail.com/HSI Bisnis + Phone Promo 2026 50 Mbps (Rp 395.000) PSB 150.000/M. Itmamul Wafa'/-7.283058807938848, 112.66297803648891</t>
  </si>
  <si>
    <t>2026-08-11 15:00:00|Jam pemasangan : 12.00 Info Tambahan : Hubungi pelanggan dulu sebelum ke lokasi terimakasih |40981182|MYDITA</t>
  </si>
  <si>
    <t>warkop compas</t>
  </si>
  <si>
    <t>ODP-SPJ-FAJ/31 FAJ/D03/31.01</t>
  </si>
  <si>
    <t>WO061406875</t>
  </si>
  <si>
    <t>MD|MYDB-20260810264864|DN00001/MN01993|warkop compas|81334151456</t>
  </si>
  <si>
    <t xml:space="preserve">2026-08-11 13:00:00 | M Janji : (11/08/2026) jam Pasang : 09:00 Note : hubungi pelanggan jika ingin kelokasi </t>
  </si>
  <si>
    <t>SEMERU JAYA</t>
  </si>
  <si>
    <t>WO061356768</t>
  </si>
  <si>
    <t>MD|MYDB-20260807264705|DN00001/MN00806|SEMERU JAYA|085927736727</t>
  </si>
  <si>
    <t>WO061427786</t>
  </si>
  <si>
    <t xml:space="preserve">2026-08-07 13:00:00 | Nama PIC : LEMBAGA PENDIDIKAN BAHASA CHINA  No HP : 085113162223  Alt :   M Janji : 07/08/2026  Jam Pasang : 08.00 - 13:00   NoteÃ‚Â :  hubungi terlebih dahulu sebelum kelokasi </t>
  </si>
  <si>
    <t>GRIYA KOMPUTER</t>
  </si>
  <si>
    <t>WO061443167</t>
  </si>
  <si>
    <t>MD|MYDB-20260810264899|DN00001/MN02053|GRIYA KOMPUTER|081936652625</t>
  </si>
  <si>
    <t>2026-08-11 15:00:00 | Waktu pemasnagan : 11 Agustus 2026 Jam pemasangan : 08.00 - 12.00 Mohon hubungi pelanggan sebelum ke lokasi  Terima kasih</t>
  </si>
  <si>
    <t>HOTEL RIMA</t>
  </si>
  <si>
    <t>ODP-RTE-FC/03 FC/D06/03.01</t>
  </si>
  <si>
    <t>WO061428935</t>
  </si>
  <si>
    <t>|MN02681|MYIA-050682685315/POI/SABLON PONGKOR/082340716816/chipoilondoshin@gmail.com</t>
  </si>
  <si>
    <t>2026-08-11 13:00:00 | Waktu pemasnagan : 11 Agustus 2026 Jam pemasangan : 10.00 Mohon hubungi pelanggan sebelum ke lokasi  Terima kasih</t>
  </si>
  <si>
    <t>ODP-TEG-FX/088</t>
  </si>
  <si>
    <t>WARKOP KAMDAN</t>
  </si>
  <si>
    <t>ODP-BPG-FA/100</t>
  </si>
  <si>
    <t>WO061420968</t>
  </si>
  <si>
    <t>|MC70134|/WARKOP KAMDAN/KAMDAN SADAM ALIBI/087785706072/hamdansadamalibi@gmail.com/HSI Bisnis Promo HUT Telkom (1:1) 200 Mbps (Rp 790.000) PSB Rp 150.000/</t>
  </si>
  <si>
    <t>2026-08-11 13:00:00|Nama PIC:  BP KAMDAN  No HP: 087785706072 Alt: 087830543454 / WhatsApp Tanggal: 11/8/2026 Jam Pasang: Siang Note: Hubungi sebelum ke lokasi, terimakasih.|40010577|MYDITA</t>
  </si>
  <si>
    <t>SPBU 5464403</t>
  </si>
  <si>
    <t>ODP-NJK-FQ/08 FQ/D02/08.01</t>
  </si>
  <si>
    <t>WO061417215</t>
  </si>
  <si>
    <t>|MN02822|MYIA-050278662963/POI/SULIS SETYAJI/082140584771/spbu5464403ngk@gmail.com</t>
  </si>
  <si>
    <t>2026-08-11 13:00:00 | Tanggal pemasangan :11/08/2026 Jam pemasangan : siang Info Tambahan : Hubungi pelanggan dulu sebelum ke lokasi terima kasih.</t>
  </si>
  <si>
    <t>SPBU 54.633.18</t>
  </si>
  <si>
    <t>ODP-MGT-FN/23 FN/D04/23.01</t>
  </si>
  <si>
    <t>WO061424049</t>
  </si>
  <si>
    <t>|MN00285|MYIA-064970504293/POI/ANDIKA FAJAR SULENDRA/081335455766/spbuparang.5463318@gmail.com</t>
  </si>
  <si>
    <t>2026-08-11 13:00:00 | Nama PIC : bapak rustam No HP : 081335455766 Alt :  M Janji : (SELASA/11/AGUSTUS/2026) jam Pasang : 09:00 Note : hubungi pelanggan jika ingin kelokasi</t>
  </si>
  <si>
    <t>PT Purty Energi Abadi</t>
  </si>
  <si>
    <t>ODP-GIN-FAN/26</t>
  </si>
  <si>
    <t>|MN02658|/PIC I WAYAN AGUS WIRASA/083119378360/spbu.bali.5480507@gmail.com</t>
  </si>
  <si>
    <t>ODP-TGU-FA/04</t>
  </si>
  <si>
    <t>WO061376967</t>
  </si>
  <si>
    <t xml:space="preserve">2026-08-08 13:00:00 | Nama PIC : Bapak Imron  No HP : 088230129397  No Alternatif : 085230549169  M Janji : 08/08/2026  Jam Pasang : Pagi  NoteÃ‚Â :  Hubungi terlebih dahulu sebelum ke lokasi </t>
  </si>
  <si>
    <t>TOKO HARJATI AA SNACK</t>
  </si>
  <si>
    <t>WO061388404</t>
  </si>
  <si>
    <t>|MN00439|MYIA-077577598557/POI/YOHAN/082226725632/yohan6281@gmail.com</t>
  </si>
  <si>
    <t xml:space="preserve">2026-08-11 13:00:00 | telp : 082226725632 alt :  M Janji : (11/08/2026) jam Pasang :pagi / siang  Note : hubungi pelanggan jika ingin kelokasi </t>
  </si>
  <si>
    <t>KOST BAYU</t>
  </si>
  <si>
    <t>ODP-PGR-FCC/047 FCC/D04/047.01</t>
  </si>
  <si>
    <t>WO061384013</t>
  </si>
  <si>
    <t>|MC80046|MYIA-011666451827/POI/Bayu Rahmat Setiadi/085640907690/bayursetiadi@gmail.com</t>
  </si>
  <si>
    <t>SPBU 54.634.04</t>
  </si>
  <si>
    <t>ODP-PON-FW/63 FW/D02/63.01</t>
  </si>
  <si>
    <t>WO061381449</t>
  </si>
  <si>
    <t>|MN00282|MYIA-027182251327/POI/Wahyudi Nugroho/081329248170/spbu5.5463404@gmail.com</t>
  </si>
  <si>
    <t>SPBU 54.633.03</t>
  </si>
  <si>
    <t>ODP-GGR-FA/21 FA/D02/21.01</t>
  </si>
  <si>
    <t>WO061386647</t>
  </si>
  <si>
    <t>|MN00285|MYIA-085224559777/POI/DIAN ARDHANA RESWARI/081556445838/spbu5463303magetan@gmail.com</t>
  </si>
  <si>
    <t xml:space="preserve">2026-08-11 13:00:00 | Jam pemasangan : 12.00 Info Tambahan : Hubungi pelanggan dulu sebelum ke lokasi terimakasih </t>
  </si>
  <si>
    <t>SPBU 44.513.14 LINGKAR WELERI</t>
  </si>
  <si>
    <t>ODP-WLR-FM/011 FM/D03/011.01</t>
  </si>
  <si>
    <t>WO061442127</t>
  </si>
  <si>
    <t>|MN02184|MYIA-071849660896/POI/ROFIEN ISNAENI/081225641488/spbu4451314@gmail.com</t>
  </si>
  <si>
    <t>2026-08-11 15:00:00 | telp : 081225641488 alt :  M Janji : (11/08/2026) jam Pasang :pagi / siang  Note : hubungi pelanggan jika ingin kelokasi</t>
  </si>
  <si>
    <t>SD NEGERI 1 MEDAHAN</t>
  </si>
  <si>
    <t>ODP-GIN-FC/17</t>
  </si>
  <si>
    <t>WO061361102</t>
  </si>
  <si>
    <t>|MN02658|/PIC NI KOMANG AYU PRAMESTI/081977840045/sdn1medahan1952@gmail.com</t>
  </si>
  <si>
    <t>2026-08-11 08:00:00|Nama PIC : ibu pramesti No HP : 081977840045 Alt :  M Janji : (SELASA/11/AGUSTUS/2026) jam Pasang : 09:00 Note : hubungi pelanggan jika ingin kelokasi|40961371|MYDITA</t>
  </si>
  <si>
    <t>ANUGRAH LAUNDRY</t>
  </si>
  <si>
    <t>ODP-KDI-FBB/72 FBB/D08/72.01</t>
  </si>
  <si>
    <t>WO061379423</t>
  </si>
  <si>
    <t>|MC20231|MYIA-059937188023/POI/ONY APRILIA/085182272300/anugrahlaundryburengan@gmail.com</t>
  </si>
  <si>
    <t>ODP-UTR-FD/55</t>
  </si>
  <si>
    <t>WO061401842</t>
  </si>
  <si>
    <t xml:space="preserve">2026-08-07 08:00:00 | Jam pemasangan : 12.00  Info Tambahan : Hubungi pelanggan dulu sebelum ke lokasi  terimakasih </t>
  </si>
  <si>
    <t>Follow Up Revoke Completed, New Order ID : SC1002517372</t>
  </si>
  <si>
    <t>Follow Up Revoke Completed, New Order ID : SC1002518428</t>
  </si>
  <si>
    <t>Follow Up Revoke Completed, New Order ID : SC1002517938</t>
  </si>
  <si>
    <t>Warkop Bintang</t>
  </si>
  <si>
    <t>ODP-GSK-FAG/22 FAG/D04/22.01</t>
  </si>
  <si>
    <t>WO061436975</t>
  </si>
  <si>
    <t>MD|MYDB-20260805264475|DN00001/MN01211|Warkop Bintang|081234657534</t>
  </si>
  <si>
    <t>2026-08-11 15:00:00 | Nama PIC:  bp saiful  No HP: 081234657534 Alt: Tanggal: 11/8/2026 Jam Pasang: Sore Note: Hubungi sebelum ke lokasi, terimakasih.</t>
  </si>
  <si>
    <t>SPBU 44 565 04 KALIANGKRIK</t>
  </si>
  <si>
    <t>ODP-MGE-FAY/220 FAY/D02/220.01</t>
  </si>
  <si>
    <t>WO061400485</t>
  </si>
  <si>
    <t>|MN02395|MYIA-066837189910/POI/ABDUL MUFID/085800015587/abdulmufit370@gmail.com</t>
  </si>
  <si>
    <t xml:space="preserve">2026-08-12 13:00:00 | M Janji : (11/08/2026) jam Pasang : 09:00 Note : hubungi pelanggan jika ingin kelokasi </t>
  </si>
  <si>
    <t>WO061380701</t>
  </si>
  <si>
    <t>2026-08-11 08:00:00|Nama PIC : Farhan No HP : 087778191985 Alt : 087778113956 M Janji : 11/08/2026 Jam Pasang : 08.00 - 13:00  NoteÃ‚Â :  hubungi terlebih dahulu sebelum kelokasi|40981184|MYDITA</t>
  </si>
  <si>
    <t>Follow Up Revoke Completed, New Order ID : SC1002518496</t>
  </si>
  <si>
    <t>ODP-MNZ-FD/198</t>
  </si>
  <si>
    <t>WO061401373</t>
  </si>
  <si>
    <t>2026-08-09 13:00:00 | Nama : BP IWAN SETYAWAN  No Hp : 08563623930  No Alt :   Tgl Pemasangan : 09 Agustus 2026  Interval : PAGI   Note : Hubungi pelanggan terlebih dahulu</t>
  </si>
  <si>
    <t>Follow Up Revoke Completed, New Order ID : SC1002518525</t>
  </si>
  <si>
    <t>ODP-SAU-FV/38</t>
  </si>
  <si>
    <t>WO061388642</t>
  </si>
  <si>
    <t>QC MIA - SEND QUALITY CONTROL MIA</t>
  </si>
  <si>
    <t>SPBU.5467139</t>
  </si>
  <si>
    <t>AMRBS;404543;WAHYU NUR A'DILLA HAQI;SPBU.5467139;1P inet only 50mbps;081235027967</t>
  </si>
  <si>
    <t>Inprogress Alpro, SC Lama : SC1002514449</t>
  </si>
  <si>
    <t>Follow Up Revoke Completed, New Order ID : SC1002517422</t>
  </si>
  <si>
    <t>Lembaga Pendidikan Al Falah Surabaya</t>
  </si>
  <si>
    <t>ODP-DMO-FAZ/16 FAZ/D05/16.01</t>
  </si>
  <si>
    <t>WO061382747</t>
  </si>
  <si>
    <t>|MB00449|MYIA-059702675320/POI/bapak/082291149946/badrus@alfalahsby.sch.id</t>
  </si>
  <si>
    <t>Follow Up Revoke Completed, New Order ID : SC1002518424</t>
  </si>
  <si>
    <t>WO061407072</t>
  </si>
  <si>
    <t>2026-08-10 13:00:00 | M Janji : 10 agustus 2026  jam Pasang : siang  Note : hubungi pelanggan jika ingin kelokasi</t>
  </si>
  <si>
    <t>PEMERINTAH DESA KARANGBONG</t>
  </si>
  <si>
    <t>ODP-KRZ-FK/41</t>
  </si>
  <si>
    <t xml:space="preserve">|MC30181|/SAIFUL HAQ/085236952514 / 081336559918/desakarangbong99@gmail.com  </t>
  </si>
  <si>
    <t>KRAKSAAN</t>
  </si>
  <si>
    <t>DECLINE : Decline - Batal Order NENG PUTRI MEILINDA PERMATASARI 40981184|MYDITA</t>
  </si>
  <si>
    <t>RYAN COMPUTER</t>
  </si>
  <si>
    <t>ODP-BEJ-FJ/08</t>
  </si>
  <si>
    <t>|MN01982|/RYAN COMPUTER/WINBACK 2.0 HSI B2B (1:2) 50MBPS 320RB PSB DISC 70%//Mukhammadluddin7@gmail.com/MUHAMMAD LUDDIN/85708945003</t>
  </si>
  <si>
    <t>Follow Up Revoke Completed, New Order ID : SC1002517580</t>
  </si>
  <si>
    <t>ODP-SWJ-FB/52</t>
  </si>
  <si>
    <t>WO061385179</t>
  </si>
  <si>
    <t>PT Internet Solusi Prima</t>
  </si>
  <si>
    <t>ODP-KLJ-FCW/53 FCW/D04/53.01</t>
  </si>
  <si>
    <t>WO061367841</t>
  </si>
  <si>
    <t>|MB00449|MYIA-008299923905/POI/ibu/087880075433/project.maxfo@gmail.com</t>
  </si>
  <si>
    <t>2026-08-11 08:00:00 | M Janji : (09/08/2026) jam Pasang : 09:00 Note : hubungi pelanggan jika ingin kelokasi</t>
  </si>
  <si>
    <t>SPBU 54.633.13</t>
  </si>
  <si>
    <t>ODP-MGT-FH/19 FH/D05/19.01</t>
  </si>
  <si>
    <t>WO061390161</t>
  </si>
  <si>
    <t>|MN00286|MYIA-036916415861/POI/PARIJONO/085329756958/kondang.jaya17@gmail.com</t>
  </si>
  <si>
    <t>2026-08-11 13:00:00 | Nama PIC : bapak PARIJONO No HP : 085329756958 Alt :  M Janji : (SELASA/11/AGUSTUS/2026) jam Pasang : 09:00 Note : hubungi pelanggan jika ingin kelokasi</t>
  </si>
  <si>
    <t>SPBU 5480804 Jasri</t>
  </si>
  <si>
    <t>ODP-APR-FK/28</t>
  </si>
  <si>
    <t>|MN02750|/CP I WAYAN SUKADANA/085974653039/spbu.bali.5480804.ayani@gmail.com</t>
  </si>
  <si>
    <t>CV. KARTIKA PERMATA</t>
  </si>
  <si>
    <t>ODP-DMO-FDF/04</t>
  </si>
  <si>
    <t>WO061375187</t>
  </si>
  <si>
    <t>AMRBS;403536;AMEX;FANI INDRA;RBS-3;SURAMADU;PSB;CV. KARTIKA PERMATA;085 230 264 644;spbu60132@yahoo.co.id;HSI Bisnis (1:1) 50 Mbps (Rp 439.000) PSB Rp 150.000;sutrisno;https://share.google/siQ94HUNEKmyIUens</t>
  </si>
  <si>
    <t>2026-08-11 08:00:00|Waktu pemasnagan : 11 Agustus 2026 Jam pemasangan : 08.00 - 12.00 Mohon hubungi pelanggan sebelum ke lokasi  Terima kasih|40971401|MYDITA</t>
  </si>
  <si>
    <t>PT GARUDA AKHLAK SEJAHTERA</t>
  </si>
  <si>
    <t>ODP-SMY-FW/55 FW/D04/55.01</t>
  </si>
  <si>
    <t>WO061391971</t>
  </si>
  <si>
    <t>|MN02665|MYIA-030368477802/POI/TONI/089619714653/ahmadsultoni3008@gmail.com</t>
  </si>
  <si>
    <t>2026-08-11 13:00:00 | Nama : BP AHMAD SULTONI  No Hp : 089619714653 No Alt :  Tgl Pemasangan : 11 Agustus 2026 Interval : PAGI  Note : Hubungi pelanggan terlebih dahulu</t>
  </si>
  <si>
    <t>SDN 4 SAPURAN</t>
  </si>
  <si>
    <t>ODP-WOS-FAU/031 FAU/D07/031.01</t>
  </si>
  <si>
    <t>WO061445725</t>
  </si>
  <si>
    <t>|MN02495|MYIA-086339101590/POI/SUCI SUSILOWATI/081328612610/sd4sapuran@yahoo.co.id</t>
  </si>
  <si>
    <t>2026-08-11 15:00:00 | Nama PIC:  bp katrin  No HP: 082322546464 Alt: Tanggal: 11/8/2026 Jam Pasang: Sore Note: Hubungi sebelum ke lokasi, terimakasih.</t>
  </si>
  <si>
    <t>SMKN 1 BREBES</t>
  </si>
  <si>
    <t>ODP-BRB-FG/069</t>
  </si>
  <si>
    <t>WO061424905</t>
  </si>
  <si>
    <t>AMRBS;403095;REG3;BAYU;085100296564;HSI 1S 50MB;PIC 089682135614;sarasnomo55@gmail.com</t>
  </si>
  <si>
    <t>2026-08-11 13:00:00|Nama PIC:  bp rudini  No HP: 089682135614 Alt: Tanggal: 11/8/2026 Jam Pasang: Siang Note: Hubungi sebelum ke lokasi, terimakasih.|40010577|MYDITA</t>
  </si>
  <si>
    <t>PT PELITA MULYA</t>
  </si>
  <si>
    <t>ODP-MYR-FTZ/44</t>
  </si>
  <si>
    <t>WO061384112</t>
  </si>
  <si>
    <t>AMRBS;405989;AMEX;SRI MUJI H;RBS-3;SURAMADU;PSB;PT PELITA MULYA;YOKO;081357674198;pt.pelitamulya@gmail.com;HSI Bisnis (1:1) 50 Mbps (Rp 439.000) PSB Rp 150.000;</t>
  </si>
  <si>
    <t>2026-08-13 15:00:00|Nama PIC:  bp yoko  No HP: 081357674198 Alt: 0315024217 Tanggal: 13/8/2026 Jam Pasang: Sore Note: Hubungi sebelum ke lokasi, terimakasih.|40010577|MYDITA</t>
  </si>
  <si>
    <t>TOKO INDRA</t>
  </si>
  <si>
    <t>ODP-PBL-FBA/05</t>
  </si>
  <si>
    <t>WO061404635</t>
  </si>
  <si>
    <t>|MN01068|/TOKO INDRA/WINBACK 2.0 HSI B2B (1:1) 100MBPS 535RB PSB DISC 70%//ucil88523@gmail.com/INDRA/82230045654</t>
  </si>
  <si>
    <t>2026-08-17 15:00:00|Nama PIC:  bp rudi  No HP: 082230045654 Alt: Tanggal: 17/8/2026 Jam Pasang: Sore Note: Hubungi sebelum ke lokasi, terimakasih.|40010577|MYDITA</t>
  </si>
  <si>
    <t>Provisioning Failed|WFM|INF009012394|PP_-7.927435,113.1176467_lanjut besok</t>
  </si>
  <si>
    <t>ODP-MSP-FD/51</t>
  </si>
  <si>
    <t>WO061400574</t>
  </si>
  <si>
    <t>2026-08-09 13:00:00 | Nama Pic : BP ARIS  No Hp Pic : 081335618198  Jam Pemasangan : 08:00 - 12.00  Tanggal Pemasangan : MINGGU 09 AGUSTUS 2026  Info Tambahan : Hubungi pelanggan sebelum datang ke lokasi, terima kasih.</t>
  </si>
  <si>
    <t>DEAR DREAM</t>
  </si>
  <si>
    <t>ODP-NJK-FAC/76 FAC/D08/76.01</t>
  </si>
  <si>
    <t>WO061379274</t>
  </si>
  <si>
    <t>|MN01222|MYIA-062840143362/POI/H. ANANG WIBOWO, dr/081249597399/anangwibdr@gmail.com</t>
  </si>
  <si>
    <t>2026-08-11 08:00:00 | Nama PIC:  bp anang  No HP: 081249597399 Alt: Tanggal: 11/8/2026 Jam Pasang: Pagi Note: Hubungi sebelum ke lokasi, terimakasih.</t>
  </si>
  <si>
    <t>toko bintang</t>
  </si>
  <si>
    <t>ODP-BLO-FGA/010 FGA/D01/010.01</t>
  </si>
  <si>
    <t>WO061398945</t>
  </si>
  <si>
    <t>|MN00408|MYIA-093912369984/POI/Supriyono /089613946090/carahoki2@gmail.com</t>
  </si>
  <si>
    <t>2026-08-11 13:00:00 | Nama : BP SUPRIYONO No Hp : 089613946090 No Alt :  Tgl Pemasangan : 11 Agustus 2026 Interval : SIANG Note : Hubungi pelanggan terlebih dahulu</t>
  </si>
  <si>
    <t>ODP-JHR-FCW/010</t>
  </si>
  <si>
    <t>WO061394104</t>
  </si>
  <si>
    <t>AMRBS;950223;ALDHIAZ;JKT OUTER;HSI Bisnis PSB 70% - 50 Mbps - (439000);CP Lily Ismalia 089687353200 ALT 0813-8375-5100;promotion@secureparking.co.id</t>
  </si>
  <si>
    <t>2026-08-11 13:00:00|Tanggal pemasangan: 11/08/2026 Jam pemasangan : pagi / siang Info Tambahan : Hubungi pelanggan dulu sebelum ke lokasi terima kasih.|40951378|MYDITA</t>
  </si>
  <si>
    <t>Follow Up Revoke Completed, New Order ID : SC1002517663</t>
  </si>
  <si>
    <t>ERABLUE DESA KETEGUHAN</t>
  </si>
  <si>
    <t>ODP-SKH-FU/021 FU/D02/021.01</t>
  </si>
  <si>
    <t>WO061431986</t>
  </si>
  <si>
    <t>|MN02713|MYIA-091446040987/POI/HASBIBINTARO SHIDDIQ/081249549394/nextperdanaone@gmail.com</t>
  </si>
  <si>
    <t>Follow Up Revoke Completed, New Order ID : SC1002518620</t>
  </si>
  <si>
    <t>SD NEGERI 2 MEDAHAN</t>
  </si>
  <si>
    <t>ODP-GIN-FC/14</t>
  </si>
  <si>
    <t>WO061373163</t>
  </si>
  <si>
    <t>|MN02658|/PIC NI WAYAN PUTRI ADNYANI/081933001477/sdn2medahan@gmail.com</t>
  </si>
  <si>
    <t>2026-08-11 08:00:00|Nama PIC : ibu putri No HP : 081933001477 Alt :  M Janji : (SELASA/11/AGUSTUS/2026) jam Pasang : 09:00 Note : hubungi pelanggan jika ingin kelokasi|40961371|MYDITA</t>
  </si>
  <si>
    <t>SPBU 54.662.24 Tulungagung</t>
  </si>
  <si>
    <t>ODP-TUL-FAC/43</t>
  </si>
  <si>
    <t>WO061421851</t>
  </si>
  <si>
    <t>|MN02702|MYIA-082962634554/POI/BINTAR YULIANI/082142010379/bintaryuliani5@gmail.com</t>
  </si>
  <si>
    <t>Follow Up Revoke Completed, New Order ID : SC1002517492</t>
  </si>
  <si>
    <t>Follow Up Revoke Completed, New Order ID : SC1002517792</t>
  </si>
  <si>
    <t>SMAN TARUNA NALA</t>
  </si>
  <si>
    <t>ODP-BRG-FA/76 FA/D11/76.01</t>
  </si>
  <si>
    <t>WO061381416</t>
  </si>
  <si>
    <t>MD|MYDB-20260810264851|SC20017/MC20200|SMAN TARUNA NALA|085726689329</t>
  </si>
  <si>
    <t>ODP-WKU-FZA/52</t>
  </si>
  <si>
    <t>SPBU 54.622.10</t>
  </si>
  <si>
    <t>ODP-BDG-FE/39 FE/D03/39.01</t>
  </si>
  <si>
    <t>WO061351305</t>
  </si>
  <si>
    <t>|MN02646|MYIA-054142674382/POI/Athalariq naufal fahreza/081332085553/spbu5462210@yahoo.co.id</t>
  </si>
  <si>
    <t>2026-08-11 10:00:00 | Tanggal pemasangan: 11/08/2026 Jam pemasangan : pagi / siang Info Tambahan : Hubungi pelanggan dulu sebelum ke lokasi terima kasih.</t>
  </si>
  <si>
    <t>Kaara.visual</t>
  </si>
  <si>
    <t>ODP-BLR-FBD/72 FBD/D01/72.01</t>
  </si>
  <si>
    <t>WO061424596</t>
  </si>
  <si>
    <t>MD|MYDB-20260810264871|DN00001/MN00385|Kaara.visual|085230403304</t>
  </si>
  <si>
    <t>2026-08-11 13:00:00 | Nama PIC : Dimas No HP : 085230403304 Alt :  M Janji : 11/08/2026 Jam Pasang : 08.00 - 13:00  NoteÃ‚Â :  hubungi terlebih dahulu sebelum kelokasi</t>
  </si>
  <si>
    <t>CV. GEMILANG INDONESIA</t>
  </si>
  <si>
    <t>ODP-SDA-FHW/001</t>
  </si>
  <si>
    <t>|MN02332|/CV. GEMILANG INDONESIA/HSI B2B BASIC (1:2) + PHONE (800 MENIT) 75MBPS 452,5RB PSB DISC 70%//gemilang_ind@ymail.com/SULIHINGTYAS RETNO H/8123002828</t>
  </si>
  <si>
    <t>SDN KUBANGPARI 02 KERSANA</t>
  </si>
  <si>
    <t>ODP-KTM-FW/030 FW/D05/030.01</t>
  </si>
  <si>
    <t>WO061360391</t>
  </si>
  <si>
    <t>|MN00292|MYIA-000468796780/POI/NUR ALIVIA LESTARI/081289223335/rigiealetha@gmail.com</t>
  </si>
  <si>
    <t>ODP-BDG-FP/21</t>
  </si>
  <si>
    <t>WO061398701</t>
  </si>
  <si>
    <t>2026-08-02 10:00:00 | Nama Pic : bp erif  No Hp Pic : 085606172718  No alt : -  Jam Pemasangan : pagi   Tanggal Pemasangan : 2 Agustus 2026</t>
  </si>
  <si>
    <t>SPBU 44.595.15</t>
  </si>
  <si>
    <t>ODP-DMA-FC/068</t>
  </si>
  <si>
    <t>WO061442250</t>
  </si>
  <si>
    <t>|MC60025|MYIA-033912687919/POI/Teguh Ariyanto/085363135326/askagroup@yahoo.co.id</t>
  </si>
  <si>
    <t>2026-08-11 15:00:00 | Nama PIC : bapak teguh No HP : 085363135326 Alt :  M Janji : (SELASA/11/AGUSTUS/2026) jam Pasang : 09:00 Note : hubungi pelanggan jika ingin kelokasi</t>
  </si>
  <si>
    <t>FIRLI CELL</t>
  </si>
  <si>
    <t>WO061407097</t>
  </si>
  <si>
    <t>|MC50067|MYIA-061038307408/POI/KAKA SALSABILA IRFANDI/081393471055/kakasalsabila22@gmail.com</t>
  </si>
  <si>
    <t>Follow Up Revoke Completed, New Order ID : SC1002517364</t>
  </si>
  <si>
    <t>HAOGOS</t>
  </si>
  <si>
    <t>ODP-TDS-FW/24 FW/D03/03.24</t>
  </si>
  <si>
    <t>WO061446819</t>
  </si>
  <si>
    <t>|MN02332|MYIA-004469841442/POI/HANDOYO SUPRAPTO/081229955555/suprahan@gmail.com</t>
  </si>
  <si>
    <t xml:space="preserve">2026-08-12 08:00:00 | Jam pemasangan : 12.00 Info Tambahan : Hubungi pelanggan dulu sebelum ke lokasi terimakasih </t>
  </si>
  <si>
    <t>Follow Up Revoke Completed, New Order ID : SC1002517530</t>
  </si>
  <si>
    <t>Follow Up Revoke Completed, New Order ID : SC1002517621</t>
  </si>
  <si>
    <t>ODP-SMT-FEE/085</t>
  </si>
  <si>
    <t>WO061379187</t>
  </si>
  <si>
    <t>2026-08-10 08:00:00 | Tanggal pemasangan: 10/08/2026  Jam pemasangan : pagi  Info Tambahan : Hubungi pelanggan dulu sebelum ke lokasi  terima kasih.</t>
  </si>
  <si>
    <t>Ufo elektronik</t>
  </si>
  <si>
    <t>ODP-TUL-FAZ/72 FAZ/D05/72.01</t>
  </si>
  <si>
    <t>WO061382919</t>
  </si>
  <si>
    <t>|MN02803|MYIA-034007001989/POI/Andit/085186849998/ufotulungagung18@yahoo.com</t>
  </si>
  <si>
    <t>2026-08-11 08:00:00 | Tanggal pemasangan :11/08/2026 Jam pemasangan : pagi Info Tambahan : Hubungi pelanggan dulu sebelum ke lokasi terima kasih.</t>
  </si>
  <si>
    <t>ODP-DMO-FQD/01</t>
  </si>
  <si>
    <t>WO061428463</t>
  </si>
  <si>
    <t xml:space="preserve">2026-08-07 13:00:00 | M Janji : (07/08/026)  jam Pasang : 09:00  Note : hubungi pelanggan jika ingin kelokasi  </t>
  </si>
  <si>
    <t>Follow Up Revoke Completed, New Order ID : SC1002517570</t>
  </si>
  <si>
    <t>RUMAH KOST NOVIATUL</t>
  </si>
  <si>
    <t>ODP-BOW-FC/47 FC/D03/47.01</t>
  </si>
  <si>
    <t>WO061438273</t>
  </si>
  <si>
    <t>|MN02331|MYIA-091928291386/POI/NOVIATUL HASANAH/082220031997/noviatuljoss@gmail.com</t>
  </si>
  <si>
    <t>2026-08-11 15:00:00 | Nama PIC:  bp tasman No HP: 082220031997 Alt: Tanggal: 11/8/2026 Jam Pasang: Sore Note: Hubungi sebelum ke lokasi, terimakasih.</t>
  </si>
  <si>
    <t>ODP-KTM-FK/038</t>
  </si>
  <si>
    <t>PKMÃ‚Â DAWARBLANDONG RUANG ADMIN</t>
  </si>
  <si>
    <t>WO061379839</t>
  </si>
  <si>
    <t>MD|MYDB-20260808264717|DN00001/MN02100|PKMÃ‚Â DAWARBLANDONG RUANG ADMIN|081357066470</t>
  </si>
  <si>
    <t>2026-08-11 08:00:00 | Nama PIC : Ibu Wijayanti No HP : 081357066470 Alt : - M Janji : 11/08/2026 Jam Pasang : 08.00 - 13:00  NoteÃ‚Â :  hubungi terlebih dahulu sebelum kelokasi</t>
  </si>
  <si>
    <t>SPBU 4451108 BOJONG</t>
  </si>
  <si>
    <t>ODP-KDW-FN/011 FN/D02/011.01</t>
  </si>
  <si>
    <t>WO061415449</t>
  </si>
  <si>
    <t>|MN01881|MYIA-015555655137/POI/mohamad bajang/087764591666/blacksuryoa7v@gmail.com</t>
  </si>
  <si>
    <t>2026-08-11 13:00:00 | Nama PIC : bapak bajang No HP : 087764591666 Alt :  M Janji : (SELASA/11/AGUSTUS/2026) jam Pasang : 09:00 Note : hubungi pelanggan jika ingin kelokasi</t>
  </si>
  <si>
    <t>Follow Up Revoke Completed, New Order ID : SC1002517716</t>
  </si>
  <si>
    <t>ODP-BLU-FW/025</t>
  </si>
  <si>
    <t>WO061416310</t>
  </si>
  <si>
    <t>2026-08-10 08:00:00 | M Janji : 10 agustus 2026  jam Pasang : pagi   Note : hubungi pelanggan jika ingin kelokasi</t>
  </si>
  <si>
    <t>iA-CAKE</t>
  </si>
  <si>
    <t>ODP-MBG-FAF/13</t>
  </si>
  <si>
    <t>WO061393640</t>
  </si>
  <si>
    <t>MD|MYDB-20260810264863|EC40001/MC40003|iA-CAKE|081933145006</t>
  </si>
  <si>
    <t xml:space="preserve">2026-08-11 13:00:00 | telp : 081933145006 alt :  M Janji : (11/08/2026) jam Pasang :pagi / siang  Note : hubungi pelanggan jika ingin kelokasi </t>
  </si>
  <si>
    <t>Follow Up Revoke Completed, New Order ID : SC1002518658</t>
  </si>
  <si>
    <t>WO061360999</t>
  </si>
  <si>
    <t>2026-08-11 08:00:00|Nama PIC : Ibu Ni Wayan No HP : 081803680445 Alt : - M Janji : 11/08/2026 Jam Pasang : 08.00 - 13:00  NoteÃ‚Â :  hubungi terlebih dahulu sebelum kelokasi|40961370|MYDITA</t>
  </si>
  <si>
    <t>SMK DIAN INDONESIA</t>
  </si>
  <si>
    <t>ODP-SDA-FGY/68</t>
  </si>
  <si>
    <t>WO061364909</t>
  </si>
  <si>
    <t>|MN02627|/SMK DIAN INDONESIA/WINBACK 2.0 HSI B2B (1:1) 75MBPS 415RB PSB DISC 70%//smkdianindonesia.sda@gmail.com/ELMA YUNITA/85944002504</t>
  </si>
  <si>
    <t>2026-08-11 08:00:00|Tanggal pemasangan: 11/08/2026 Jam pemasangan : pagi / siang Info Tambahan : Hubungi pelanggan dulu sebelum ke lokasi terima kasih.|40951378|MYDITA</t>
  </si>
  <si>
    <t>ODP-MSP-FE/37</t>
  </si>
  <si>
    <t>WO061368643</t>
  </si>
  <si>
    <t xml:space="preserve">2026-08-08 13:00:00 | Nama PIC : Bapak Faisal  No HP : 082132730909  No Alternatif : -  M Janji : 08/08/2026  Jam Pasang : Pagi  NoteÃ‚Â :  Hubungi terlebih dahulu sebelum ke lokasi </t>
  </si>
  <si>
    <t>Follow Up Revoke Completed, New Order ID : SC1002518163</t>
  </si>
  <si>
    <t>ODP-KBU-FEL/19</t>
  </si>
  <si>
    <t>WO061440952</t>
  </si>
  <si>
    <t>2026-08-09 14:00:00 | Nama : BP DIMAS ARIFAN FEBRIYANTO  No Hp : 08132077719  No Alt : 0895363656031  Tgl Pemasangan : 08 Agustus 2026  Interval : SIANG  Note : Hubungi pelanggan terlebih dahulu</t>
  </si>
  <si>
    <t>PT PUSAT EMAS INDONESIA</t>
  </si>
  <si>
    <t>ODP-IJK-FLV/35</t>
  </si>
  <si>
    <t>WO061372625</t>
  </si>
  <si>
    <t>AMRBS;400664;AMEX;ASANDHYASARI P;RBS-3;SURAMADU;PSB;PT PUSAT EMAS INDONESIA;M. IRGI MUNGGARAN;081119807105;pusatemasirgi@gmail.com;HSI Bisnis (1:1) 50 Mbps (Rp 439.000) PSB Rp 150.000;</t>
  </si>
  <si>
    <t>2026-08-14 08:00:00|Nama PIC : bapak irgi No HP : 081119807105 Alt :  M Janji : (jumat/14/AGUSTUS/2026) jam Pasang : 09:00 Note : hubungi pelanggan jika ingin kelokasi|40961371|MYDITA</t>
  </si>
  <si>
    <t>Warung Bakso Bang Udin</t>
  </si>
  <si>
    <t>ODP-RTE-FE/15 FE/D02/15.01</t>
  </si>
  <si>
    <t>WO061421044</t>
  </si>
  <si>
    <t>|MN00118|MYIA-042076849460/POI/Pak Jumain/089668439669/ahmadrifaldi2003@gmail.com</t>
  </si>
  <si>
    <t>2026-08-11 13:00:00 | Tanggal pemasangan : 11 AGUSTUS 2026 Jam pemasangan : pagi/siang Info Tambahan : Hubungi pelanggan dulu sebelum ke lokasi terima kasih</t>
  </si>
  <si>
    <t>Follow Up Revoke Completed, New Order ID : SC1002518192</t>
  </si>
  <si>
    <t>ODP-SGG-FAF/02</t>
  </si>
  <si>
    <t>WO061442410</t>
  </si>
  <si>
    <t>2026-08-10 08:00:00 | Nama PIC : Bp Isnaidi  No Hp : 085205044407  No Alt : -  Tgl Pemasangan : 10 Agustus 2026  Interval : PAGI SIANG  Note : Hubungi pelanggan terlebih dahulu</t>
  </si>
  <si>
    <t>SPBU 4451110 WONOPRINGGO</t>
  </si>
  <si>
    <t>ODP-KDW-FK/114 FK/D01/114.01</t>
  </si>
  <si>
    <t>WO061399319</t>
  </si>
  <si>
    <t>|MN01881|MYIA-052334514542/POI/aji kurniawan/081227469459/44.51110.spbu@gmail.com</t>
  </si>
  <si>
    <t>PONDOK PESANTREN MA&amp; 39;HAD ARRIFAH TEGAL</t>
  </si>
  <si>
    <t>ODP-SLW-FT/088 FT/D04/088.01</t>
  </si>
  <si>
    <t>WO061385285</t>
  </si>
  <si>
    <t>|MN00292|MYIA-007240436981/POI/Masruri/081575144643/rurimas33@gmail.com</t>
  </si>
  <si>
    <t>SPBU 5468207 KLABANG BONDOWOSO</t>
  </si>
  <si>
    <t>ODP-PRJ-FE/08 FE/D02/08.01</t>
  </si>
  <si>
    <t>WO061436292</t>
  </si>
  <si>
    <t>|MN02617|MYIA-054222465839/POI/KRISTIAN FAJAR/082311921375/migasasriklabang@gmail.com</t>
  </si>
  <si>
    <t>2026-08-11 15:00:00 | Nama : BP ONI (SUPERVISOR) No Hp : 082311921375 No Alt :  Tgl Pemasangan : 11 Agustus 2026 Interval : PAGI  Note : Hubungi pelanggan terlebih dahulu</t>
  </si>
  <si>
    <t>SMA Takhassus Alquran</t>
  </si>
  <si>
    <t>ODP-OMB-FB/48 FB/D05/48.01</t>
  </si>
  <si>
    <t>WO061356683</t>
  </si>
  <si>
    <t>MD|MYDB-20260809264831|DN00001/MN00572|SMA Takhassus Alquran|087763212518</t>
  </si>
  <si>
    <t>ODP-BLB-FBD/01</t>
  </si>
  <si>
    <t>WO061392707</t>
  </si>
  <si>
    <t xml:space="preserve">2026-08-09 13:00:00 | Nama PIC: bu nurul   Notel: 085804286006  Alt: -   Tanggal: 9/8/2026  Jam Pasang: Siang  Note: Hubungi pelanggan sebelum ke lokasi, terima kasih.  </t>
  </si>
  <si>
    <t>KANTOR SPBU 4457524</t>
  </si>
  <si>
    <t>ODP-WNG-FU/036</t>
  </si>
  <si>
    <t>WO061436376</t>
  </si>
  <si>
    <t>|MN02255|MYIA-091386811678/POI/ARIFIN KURNIAWAN /085524817779/karangtengahspbu21@gmail.com</t>
  </si>
  <si>
    <t>Follow Up Revoke Completed, New Order ID : SC1002517397</t>
  </si>
  <si>
    <t>Follow Up Revoke Completed, New Order ID : SC1002517320</t>
  </si>
  <si>
    <t>Provisioning Failed|WFM|INF009013067|KOORDINAT PEL :-7.520612,110.568381 KET KENDALA : di lokasi belum tercover jaringan TELK</t>
  </si>
  <si>
    <t>UD MADI</t>
  </si>
  <si>
    <t>ODP-EMP-FAB/39 FAB/D04/39.01</t>
  </si>
  <si>
    <t>WO061404250</t>
  </si>
  <si>
    <t>MD|MYDB-20260806264543|DN00001/MN01576|UD MADI|085237468090</t>
  </si>
  <si>
    <t>HSI Bisnis Bundling OCA Breach Checker Promo 2026 PSB 70% - 50 Mbps</t>
  </si>
  <si>
    <t>ODP-GIN-FAN/20</t>
  </si>
  <si>
    <t>WO061443533</t>
  </si>
  <si>
    <t>2026-08-11 15:00:00|telp : 081339731300 alt :  M Janji : (11/08/2026) jam Pasang :pagi / siang  Note : hubungi pelanggan jika ingin kelokasi|40000802|MYDITA</t>
  </si>
  <si>
    <t>IAI AL-FATIMAH BOJONEGORO</t>
  </si>
  <si>
    <t>ODP-BJN-F10/02 FCL-10-02</t>
  </si>
  <si>
    <t>WO061399639</t>
  </si>
  <si>
    <t>|MN00271|MYIA-036613974630/POI/Abdul Khamid/081333388939/iaialfatimahbojonegoro@gmail.com</t>
  </si>
  <si>
    <t xml:space="preserve">2026-08-12 08:00:00 | telp : 081333388939 alt :  M Janji : (11/08/2026) jam Pasang :pagi / siang  Note : hubungi pelanggan jika ingin kelokasi </t>
  </si>
  <si>
    <t>CV Sumber Rejeki</t>
  </si>
  <si>
    <t>ODP-LKS-FBD/37 FBD/D03/37.01</t>
  </si>
  <si>
    <t>WO061401222</t>
  </si>
  <si>
    <t>|MN00483|MYIA-014803231170/POI/Susanto/081252338888/susantorafly@yahoo.com</t>
  </si>
  <si>
    <t xml:space="preserve">2026-08-16 13:00:00 | Jam pemasangan : 12.00 Info Tambahan : Hubungi pelanggan dulu sebelum ke lokasi terimakasih  </t>
  </si>
  <si>
    <t>PT. KENT MANDIRI TEKNIK</t>
  </si>
  <si>
    <t>ODP-SDA-FHD/39</t>
  </si>
  <si>
    <t>WO061431753</t>
  </si>
  <si>
    <t>AMRBS/403113/RACHMANTO PRIYO KUNCORO/R3/JATIM TIMUR/HSI B2B (1:1) + PHONE (800 MENIT) 100MBPS 645RB PSB DISC 70%/MAHPUT DAROINI /financekentmandiriteknik@gmail.com</t>
  </si>
  <si>
    <t>2026-08-05 15:00:00|CENTRAL INDUSTRIAL PARK KAPPA 18 KEMIRI SIDOARJO|SYSTEM|MYDITA</t>
  </si>
  <si>
    <t>ODP-SBW-FBG/07</t>
  </si>
  <si>
    <t>WO061397103</t>
  </si>
  <si>
    <t>2026-08-08 13:00:00 | Nama Pic : bp fajriansyah  No Hp Pic : 088292061272  No alt : -  Jam Pemasangan : pagi   Tanggal Pemasangan : 8 Agustus 2026</t>
  </si>
  <si>
    <t>PT KARYA DARMO TINEM SPBU 44.576.04</t>
  </si>
  <si>
    <t>ODP-WNG-FE/074 FE/D01/074.01</t>
  </si>
  <si>
    <t>WO061365262</t>
  </si>
  <si>
    <t>|MN02255|MYIA-076795064714/POI/ELLISA YULIYANTI/085641059961/spbu4457604bbm@yahoo.com</t>
  </si>
  <si>
    <t>HSI Bisnis Basic Bundling Phone PSB 70% - Free 800 Menit Promo - 75 Mbps</t>
  </si>
  <si>
    <t>KENDALA PELANGGAN</t>
  </si>
  <si>
    <t>Provisioning Failed|WFM|INF009008520|HOLD</t>
  </si>
  <si>
    <t>ERABLUE NGESREP</t>
  </si>
  <si>
    <t>ODP-BMK-FB/010 FB/D09/010.01</t>
  </si>
  <si>
    <t>WO061431637</t>
  </si>
  <si>
    <t>|MN02713|MYIA-080701073796/POI/HASBIBINTARO SHIDDIQ/081249549394/nextperdanaone@gmail.com</t>
  </si>
  <si>
    <t>SPBU 44.513.22 PROTOMULYO</t>
  </si>
  <si>
    <t>ODP-KDL-FX/073 FX/D08/073.01</t>
  </si>
  <si>
    <t>WO061411028</t>
  </si>
  <si>
    <t>|MN02184|MYIA-083767900782/POI/TARA NAJMIA LUTHFITA SARI /085740905252/spbu4451322@gmail.com</t>
  </si>
  <si>
    <t>ODP-SBW-FBE/05</t>
  </si>
  <si>
    <t>WO061398719</t>
  </si>
  <si>
    <t>2026-08-08 13:00:00 | Tanggal pemasangan: 08/08/2026  Jam pemasangan : siang  Info Tambahan : Hubungi pelanggan dulu sebelum ke lokasi  terima kasih.</t>
  </si>
  <si>
    <t>ODP-WNS-FAY/038</t>
  </si>
  <si>
    <t>WO061413165</t>
  </si>
  <si>
    <t xml:space="preserve">2026-08-08 13:00:00 | telp :081326235702   alt : pagi / siang 08/08/2026  hub sebelum ke lokasi   </t>
  </si>
  <si>
    <t>ODP-KML-FAC/18</t>
  </si>
  <si>
    <t>WO061404491</t>
  </si>
  <si>
    <t>2026-08-09 15:00:00|Tgl Pemasangan : 09 Agustus 2026  Interval : PAGI SIANG  Note : Hubungi pelanggan terlebih dahulu|40981182|MYDITA</t>
  </si>
  <si>
    <t>Provisioning Failed|WFM|INF009008696|butuh tati 1btg, izin nok</t>
  </si>
  <si>
    <t>DECLINE : Decline - Salah Tagging Lokasi / Venue EVI PUSPITA EKASARI 40931150|MYDITA</t>
  </si>
  <si>
    <t>WO061386771</t>
  </si>
  <si>
    <t>|MC50018|MYIA-058144986193/POI/JOKO SUHARTOTO/085876648648/4450219spbu@gmail.com</t>
  </si>
  <si>
    <t>Sakinah Kocika lt 2</t>
  </si>
  <si>
    <t>ODP-IJK-FCH/12 FCH/D02/12.01</t>
  </si>
  <si>
    <t>WO061380397</t>
  </si>
  <si>
    <t>MD|MYDB-20260809264811|DN00001/MN00442|Sakinah Kocika lt 2|089502526791</t>
  </si>
  <si>
    <t xml:space="preserve">2026-08-14 15:00:00 | M Janji : (11/08/2026) jam Pasang : 09:00 Note : hubungi pelanggan jika ingin kelokasi </t>
  </si>
  <si>
    <t>SDN MOJOWARNO 1</t>
  </si>
  <si>
    <t>ODP-MOJ-FD/03</t>
  </si>
  <si>
    <t>WO061438437</t>
  </si>
  <si>
    <t>|MN02084|/SDN MOJOWARNO 1/WINBACK 2.0 HSI B2B (1:1) 100MBPS 535RB PSB DISC 70%//ayiksutono@gmail.com/AYIK SUTONO /85755195241</t>
  </si>
  <si>
    <t>2026-08-11 15:00:00|Nama PIC : BAPAK AYIK No HP : 085755195241 Alt : - M Janji : 11/08/2026 Jam Pasang : 08.00 - 13:00  NoteÃ‚Â :  hubungi terlebih dahulu sebelum kelokasi|40961370|MYDITA</t>
  </si>
  <si>
    <t>WO061365289</t>
  </si>
  <si>
    <t>2026-08-11 08:00:00|Nama PIC : Bapak rozi No HP : 08159112284 Alt : - M Janji : 11/08/2026 Jam Pasang : 08.00 - 13:00  NoteÃ‚Â :  hubungi terlebih dahulu sebelum kelokasi|40961370|MYDITA</t>
  </si>
  <si>
    <t>Follow Up Revoke Completed, New Order ID : SC1002517816</t>
  </si>
  <si>
    <t>Santun nur brilink</t>
  </si>
  <si>
    <t>ODP-BIM-FAD/132 FAD/D06/132.01</t>
  </si>
  <si>
    <t>WO061429295</t>
  </si>
  <si>
    <t>|MC40168|MYIA-060479747384/POI/Jumyati /085238585505/jumyati1711@gmail.com</t>
  </si>
  <si>
    <t>HSI Bisnis Bundling Netmonk Promo 2026 PSB 70% - 75 Mbps</t>
  </si>
  <si>
    <t>ODP-MGE-FU/033</t>
  </si>
  <si>
    <t>Follow Up Revoke Completed, New Order ID : SC1002517766</t>
  </si>
  <si>
    <t>ODP-MSO-FA/119</t>
  </si>
  <si>
    <t>WO061381764</t>
  </si>
  <si>
    <t>2026-08-08 15:00:00 | Tanggal pemasangan: 08/08/2026  Jam pemasangan : siang  Info Tambahan : Hubungi pelanggan dulu sebelum ke lokasi  terima kasih.</t>
  </si>
  <si>
    <t>SELLVORA STUDIO</t>
  </si>
  <si>
    <t>ODP-GUR-FH/11 FH/D03/11.01</t>
  </si>
  <si>
    <t>WO061367634</t>
  </si>
  <si>
    <t>MD|MYDB-20260808264775|SC20016/MC20202|SELLVORA STUDIO|082141134189</t>
  </si>
  <si>
    <t>2026-08-11 08:00:00 | Nama PIC : Bapak Yuzniar No HP : 082141134189 Alt : - M Janji : 11/08/2026 Jam Pasang : 08.00 - 13:00  NoteÃ‚Â :  hubungi terlebih dahulu sebelum kelokasi</t>
  </si>
  <si>
    <t>SPBU 54.641.46 TEGOWANGI</t>
  </si>
  <si>
    <t>ODP-PAE-FE/17 FE/D01/17.01</t>
  </si>
  <si>
    <t>WO061400546</t>
  </si>
  <si>
    <t>MD|MYDB-20260810264869|SC20016/MC20202|SPBU 54.641.46 TEGOWANGI|081217117388</t>
  </si>
  <si>
    <t xml:space="preserve">2026-08-11 13:00:00 | telp : 081217117388 alt :  M Janji : (11/08/2026) jam Pasang :pagi / siang  Note : hubungi pelanggan jika ingin kelokasi </t>
  </si>
  <si>
    <t>ODP-TEG-FN/013</t>
  </si>
  <si>
    <t>ILOOKHIJAB</t>
  </si>
  <si>
    <t>ODP-MTR-FCV/26 FCV/D04/26.01</t>
  </si>
  <si>
    <t>WO061365481</t>
  </si>
  <si>
    <t>|MC40040|MYIA-054558200663/POI/Nabila Zain/087865884189/nabilazain90@yahoo.com</t>
  </si>
  <si>
    <t>2026-08-11 08:00:00 | Nama PIC : Nabila No HP : 087865884189 Alt :  M Janji : 11/08/2026 Jam Pasang : 08.00 - 13:00  NoteÃ‚Â :  hubungi terlebih dahulu sebelum kelokasi</t>
  </si>
  <si>
    <t>ODP-KTM-FU/008</t>
  </si>
  <si>
    <t>WO061431514</t>
  </si>
  <si>
    <t>2026-08-08 13:00:00 | M Janji : 8 agustus 2026  jam Pasang : pagi siang  Note : hubungi pelanggan jika ingin kelokasi</t>
  </si>
  <si>
    <t>|MN02093|/Koperasi Wafa Lontar/M. Itmamul Wafa'/085731508869/itmwafa@gmail.com/HSI Bisnis + Phone Promo 2026 50 Mbps (Rp 395.000) PSB 150.000</t>
  </si>
  <si>
    <t>Follow Up Revoke Completed, New Order ID : SC1002517637</t>
  </si>
  <si>
    <t>ODP-TEG-FP/019</t>
  </si>
  <si>
    <t>WO061410857</t>
  </si>
  <si>
    <t>2026-08-09 08:00:00 | Nama Pic : bp Gilang   No Hp Pic : 087822733582  No alt : -  Jam Pemasangan : pagi   Tanggal Pemasangan : 9 Agustus 2026</t>
  </si>
  <si>
    <t>TOKO BAROKAH CENTER</t>
  </si>
  <si>
    <t>ODP-ASB-FF/36 FF/D05/36.01</t>
  </si>
  <si>
    <t>WO061436662</t>
  </si>
  <si>
    <t>|MC30281|MYIA-040451663651/POI/ADIYANTO /081252736323/stbintan@gmail.com</t>
  </si>
  <si>
    <t>2026-08-11 15:00:00 | Jam pemasangan : 12.00 Info Tambahan : Hubungi pelanggan dulu sebelum ke lokasi terimakasih</t>
  </si>
  <si>
    <t>PT. GLOBAL JET EXPRESS</t>
  </si>
  <si>
    <t>|MN02545|/PIC MERI INDAH KHARIANI/085739042532-085932233964/divisibrpjntexpress@gmail.com</t>
  </si>
  <si>
    <t>ODP-TEG-FN/020</t>
  </si>
  <si>
    <t>WO061407671</t>
  </si>
  <si>
    <t>2026-08-10 13:00:00 | Nama : BU IIS SUMARNI   No Hp : 082135851212  No Alt :   Tgl Pemasangan : 10 Agustus 2026  Interval : SIANG  Note : Hubungi pelanggan terlebih dahulu</t>
  </si>
  <si>
    <t>SPBU 55.612.72</t>
  </si>
  <si>
    <t>ODP-KRN-FH/73 FH/D08/73.01</t>
  </si>
  <si>
    <t>WO061385525</t>
  </si>
  <si>
    <t>MD|MYDB-20260807264621|DN00001/MN01211|SPBU 55.612.72|08983463624</t>
  </si>
  <si>
    <t>2026-08-11 13:00:00 | Nama PIC : Bapak Mashuri No HP : 08983463624 Alt : - M Janji : 11/08/2026 Jam Pasang : 08.00 - 13:00  NoteÃ‚Â :  hubungi terlebih dahulu sebelum kelokasi</t>
  </si>
  <si>
    <t>SPBU PETEMON</t>
  </si>
  <si>
    <t>ODP-BKL-FAZ/48</t>
  </si>
  <si>
    <t>|MN02600|/SPBU PETEMON/H. ABDURRAHMAN SOLEH/0811330651/spbu5469111@gmail.com/HSI Bisnis Promo HUT Telkom (1:1) 50 Mbps (Rp 355.000) PSB Rp 150.000/</t>
  </si>
  <si>
    <t>DECLINE : Decline - Batal Order RIRIN RISNAWATI 40931149|MYDITA</t>
  </si>
  <si>
    <t>UNCONTACTED : Mail Box - Memo Ilham Budhi Prasetya 40000802|MYDITA</t>
  </si>
  <si>
    <t>HOTEL RENO</t>
  </si>
  <si>
    <t>WO061540727</t>
  </si>
  <si>
    <t>|MC00213|MYIA-088825895804/POI/FAZRI NUR AZIZ/085869416794/papayatiga3@gmail.com</t>
  </si>
  <si>
    <t>2026-08-13 08:00:00 | Nama : BP FAZRI NUR AZIZ No Hp : 085869416794 No Alt :  Tgl Pemasangan : 12 Agustus 2026 Interval : SIANG Note : Hubungi pelanggan terlebih dahulu</t>
  </si>
  <si>
    <t>UD MAKMUR</t>
  </si>
  <si>
    <t>WO061538473</t>
  </si>
  <si>
    <t>MD|MYDB-20260811264958|DN00001/MN00558|UD MAKMUR|085337059189</t>
  </si>
  <si>
    <t>2026-08-13 08:00:00 | telp : 085337059189 alt :  M Janji : (13/08/2026) jam Pasang :pagi / siang  Note : hubungi pelanggan jika ingin kelokasi</t>
  </si>
  <si>
    <t>ODP-DMO-FTB/25</t>
  </si>
  <si>
    <t>WO061511063</t>
  </si>
  <si>
    <t>2026-08-08 08:00:00 | Nama PIC : IBU RENNY  No HP :  087770104036  Alt :   M Janji : (SABTU/8/AGUSTUS/2026)  jam Pasang : 09:00  Note : hubungi pelanggan jika ingin kelokasi</t>
  </si>
  <si>
    <t>ODP-PWT-FAX/058</t>
  </si>
  <si>
    <t>WO061467862</t>
  </si>
  <si>
    <t>2026-08-09 13:00:00 | Tgl Pemasangan : 09 Agustus 2026  Interval : PAGI SIANG  Note : Hubungi pelanggan terlebih dahulu</t>
  </si>
  <si>
    <t>SMP PLUS MAMBAUS SHOLIHIN</t>
  </si>
  <si>
    <t>ODP-WRO-FK/112 FK/D08/112.01</t>
  </si>
  <si>
    <t>WO061456506</t>
  </si>
  <si>
    <t>|MN00410|MYIA-031124116376/POI/ADIB BURROCHMAN/081336938046/smpplusmambaussholihin2019@gmail.com</t>
  </si>
  <si>
    <t xml:space="preserve">2026-08-12 08:00:00 | M Janji : (12/08/2026) jam Pasang : 09:00 Note : hubungi pelanggan jika ingin kelokasi </t>
  </si>
  <si>
    <t>PT BUMI GATRA SEJATI SPBU 4456404</t>
  </si>
  <si>
    <t>ODP-MUN-FAQ/029 FAQ/D02/029.01</t>
  </si>
  <si>
    <t>WO061491494</t>
  </si>
  <si>
    <t>|MN02255|MYIA-086521509888/POI/KRIS BIANTORO/081328859575/spbu_sajogja4456404@yahoo.co.id</t>
  </si>
  <si>
    <t>2026-08-15 08:00:00 | Nama PIC : BAPAK KRIS No HP : 081328859575 Alt :  M Janji : (SABTU/15/AGUSTUS/2026) jam Pasang : 09:00 Note : hubungi pelanggan jika ingin kelokasi</t>
  </si>
  <si>
    <t>Follow Up Revoke Completed, New Order ID : SC1002520399</t>
  </si>
  <si>
    <t>heri kos</t>
  </si>
  <si>
    <t>ODP-MGE-FAB/125 FAB/D03/125.01</t>
  </si>
  <si>
    <t>WO061485524</t>
  </si>
  <si>
    <t>|MN02816|MYIA-088097674329/POI/Heri Purnomo/082142629996/harryozborn007@gmail.com</t>
  </si>
  <si>
    <t xml:space="preserve">2026-08-12 09:00:00 | Nama PIC : BAPAK HERI No HP : 082142629996 No Alternatif :  M Janji : 12/07/2026 Jam Pasang : Pagi NoteÃ‚Â :  Hubungi terlebih dahulu sebelum ke lokasi </t>
  </si>
  <si>
    <t>SD MUHAMMADIYAH 2 TULANGAN</t>
  </si>
  <si>
    <t>ODP-TUN-FX/24</t>
  </si>
  <si>
    <t>WO061489854</t>
  </si>
  <si>
    <t>|MN01572|/SD MUHAMMADIYAH 2 TULANGAN/WINBACK 2.0 HSI B2B (1:1) 50MBPS 355RB PSB DISC 70%/sekolahkreatifsdmuda@gmail.com/MUKHAMAD NUR AZIZ/81231441670</t>
  </si>
  <si>
    <t>2026-08-12 13:00:00|Nama Pic : bp AZIZ No Hp Pic : 081231441670 No alt : - Jam Pemasangan : siang  Tanggal Pemasangan : 12 Agustus 2026|40951375|MYDITA</t>
  </si>
  <si>
    <t>CV TRI PUTRA GEMILANG</t>
  </si>
  <si>
    <t>ODP-RDD-FA/054</t>
  </si>
  <si>
    <t>WO061479151</t>
  </si>
  <si>
    <t>AMRBS;950393;REG3;INDRI;082121745712;HSI 100MB;PIC 08122551922;Spbu4452316@gmail.com</t>
  </si>
  <si>
    <t>2026-08-12 08:00:00|Nama Pic : bp basyirun No Hp Pic : 08122551922 No alt : - Jam Pemasangan : pagi  Tanggal Pemasangan : 12 Agustus 2026|40951375|MYDITA</t>
  </si>
  <si>
    <t>ODP-SPJ-FC/33</t>
  </si>
  <si>
    <t>WO061470409</t>
  </si>
  <si>
    <t>ODP-BTU-FF/27</t>
  </si>
  <si>
    <t>WO061498617</t>
  </si>
  <si>
    <t>2026-08-10 13:00:00 | Nama PIC : Adi  No HP : 082257501286  Alt :   M Janji : 09/08/2026  Jam Pasang : 08.00 - 13:00   NoteÃ‚Â :  hubungi terlebih dahulu sebelum kelokasi</t>
  </si>
  <si>
    <t>WARKOP KIRANA</t>
  </si>
  <si>
    <t>ODP-BBA-FAA/30 FAA/D04/30.01</t>
  </si>
  <si>
    <t>WO061533483</t>
  </si>
  <si>
    <t>MD|MYDB-20260811264950|DN00001/MN02280|WARKOP KIRANA|085707501773</t>
  </si>
  <si>
    <t>2026-08-12 15:00:00 | Nama : BU SRI NURHAYATI  No Hp : 085707501773 No Alt :  Tgl Pemasangan : 12 Agustus 2026 Interval : PAGI  Note : Hubungi pelanggan terlebih dahulu</t>
  </si>
  <si>
    <t>ODP-RBN-FF/044</t>
  </si>
  <si>
    <t>AMRBS;403099;TREG4;MUHAMMAD MASTUR;081226139781;CP NUR MUSLIMIN;089621333722;PAKET 2S INET VOICE 50 MBPS (479.000);PT GLOBAL JET EXPRESS//BATANGAN;input by tito</t>
  </si>
  <si>
    <t>Mts. Ma&amp; 39;arif Pucang</t>
  </si>
  <si>
    <t>ODP-MGE-FBB/015 FBB/D05/015.01</t>
  </si>
  <si>
    <t>WO061479255</t>
  </si>
  <si>
    <t>|MN02816|MYIA-031353283288/POI/Intan Pertiwi/087740262737/intanbama85@gmail.com</t>
  </si>
  <si>
    <t>2026-08-13 08:00:00 | Nama PIC : bapak wahyu No HP : 085875670139 Alt :  M Janji : (kamis/13/AGUSTUS/2026) jam Pasang : 09:00 Note : hubungi pelanggan jika ingin kelokasi</t>
  </si>
  <si>
    <t>CV JAYA ABADI PERKASA</t>
  </si>
  <si>
    <t>ODP-GNK-FD/038 FD/D05/038.01</t>
  </si>
  <si>
    <t>WO061474666</t>
  </si>
  <si>
    <t>MD|MYDB-20260811264938|DN00001/MN00345|CV JAYA ABADI PERKASA|081390540531</t>
  </si>
  <si>
    <t xml:space="preserve">2026-08-12 08:00:00 | Waktu pemasangan : 12 agustus 2026 Jam pemasangan : 08.00 - 12.00 Info Tambahan : Hubungi pelanggan dulu sebelum ke lokasi terimakasih  </t>
  </si>
  <si>
    <t>SPPG PASEKAN</t>
  </si>
  <si>
    <t>ODP-ABR-FD/143 FD/D09/143.01</t>
  </si>
  <si>
    <t>WO061457164</t>
  </si>
  <si>
    <t>MD|MYDB-20260811264921|DN00001/MN02296|SPPG PASEKAN|085867684179</t>
  </si>
  <si>
    <t>SMK MUHAMMADIYAH KARANGANYAR</t>
  </si>
  <si>
    <t>ODP-KJE-FB/114</t>
  </si>
  <si>
    <t>WO061537119</t>
  </si>
  <si>
    <t>AMRBS;405260;TREG3;RIZKY WIBAWA;085728102811;PIC 082322122887 RIYANTO;HSI 1S 300MB;1.030.000;riankomp4@gmail.com</t>
  </si>
  <si>
    <t>2026-08-12 15:00:00|Waktu pemasangan : 12 agustus 2026 Jam pemasangan : 08.00 - 12.00 Info Tambahan : Hubungi pelanggan dulu sebelum ke lokasi terimakasih |40971401|MYDITA</t>
  </si>
  <si>
    <t>PT Petro Graha Medika Site site RS Petrokimia Driyorejo</t>
  </si>
  <si>
    <t>WO061522947</t>
  </si>
  <si>
    <t>MD|MYID-4042608110002|RBIZindibiz|PETRO GHARA MEDIKA|085105779155</t>
  </si>
  <si>
    <t xml:space="preserve">2026-08-12 13:00:00 | Waktu pemasangan : 12 agustus 2026 Jam pemasangan : 08.00 - 12.00 Info Tambahan : Hubungi pelanggan dulu sebelum ke lokasi terimakasih  </t>
  </si>
  <si>
    <t>UD SITI BAROKAH</t>
  </si>
  <si>
    <t>ODP-GER-FAH/74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</si>
  <si>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</si>
  <si>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</si>
  <si>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</si>
  <si>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WO061532843</t>
  </si>
  <si>
    <t>2026-08-12 15:00:00|Nama PIC : BAPAK IRWAN No HP : 08179388321 Alt :  M Janji : (RABU/12/AGUSTUS/2026) jam Pasang : 09:00 Note : hubungi pelanggan jika ingin kelokasi|40961371|MYDITA</t>
  </si>
  <si>
    <t>IMAM STORE</t>
  </si>
  <si>
    <t>ODP-GLD-FAH/030 FAH/D03/02.30</t>
  </si>
  <si>
    <t>WO061540280</t>
  </si>
  <si>
    <t>|MN01857|MYIA-038645064927/POI/ANDIKA WAHYU PRASETYO/0895422589298/narayani.tajana28@gmail.com</t>
  </si>
  <si>
    <t>2026-08-13 08:00:00 | Nama : BP ANDIKA WAHYU PRASETYO  No Hp : 0895422589298 No Alt :  Tgl Pemasangan : 12 Agustus 2026 Interval : SIANG Note : Hubungi pelanggan terlebih dahulu</t>
  </si>
  <si>
    <t>SPBU OSAMALIKI KANTOR</t>
  </si>
  <si>
    <t>ODP-SLI-FQ/103 FQ/D07/103.01</t>
  </si>
  <si>
    <t>WO061462577</t>
  </si>
  <si>
    <t>|MN00238|MYIA-066893143547/POI/DR.H Achmad Purnomo/081393911231/spbu4450117@gmail.com</t>
  </si>
  <si>
    <t>2026-08-12 08:00:00 | Tanggal pemasangan: 12/08/2026 Jam pemasangan : pag Info Tambahan : Hubungi pelanggan dulu sebelum ke lokasi terima kasih.</t>
  </si>
  <si>
    <t>ORAY CELL</t>
  </si>
  <si>
    <t>WO061530878</t>
  </si>
  <si>
    <t>MD|MYDB-20260811264952|DN00001/MN00558|ORAY CELL|087899231350</t>
  </si>
  <si>
    <t>2026-08-12 15:00:00 | telp : 087899231350 alt :  M Janji : (12/08/2026) jam Pasang :pagi / siang  Note : hubungi pelanggan jika ingin kelokasi</t>
  </si>
  <si>
    <t>SPBU KUBANGKANGKUNG</t>
  </si>
  <si>
    <t>ODP-SDJ-FH/055 FH/D05/055.01</t>
  </si>
  <si>
    <t>WO061489873</t>
  </si>
  <si>
    <t>|MN02591|MYIA-049903737331/POI/SANTOSO DWI NUGROHO/081228372533/spbu.kawunganten@gmail.com</t>
  </si>
  <si>
    <t xml:space="preserve">2026-08-12 13:00:00 | Waktu pemasangan : 12 agustus 2026 Jam pemasangan : 08.00 - 12.00 Info Tambahan : Hubungi pelanggan dulu sebelum ke lokasi terimakasih </t>
  </si>
  <si>
    <t>Hafez Cs Yogyakarta</t>
  </si>
  <si>
    <t>ODP-GOD-FBH/047 FBH/D03/047.01</t>
  </si>
  <si>
    <t>WO061516457</t>
  </si>
  <si>
    <t>|MN00528|MYIA-038129873299/POI/Solehudin/082285650924/hafezindonesia12345@gmail.com</t>
  </si>
  <si>
    <t>2026-08-18 13:00:00 | Tanggal pemasangan: 12/08/2026 Jam pemasangan : siang Info Tambahan : Hubungi pelanggan dulu sebelum ke lokasi terima kasih.</t>
  </si>
  <si>
    <t>SMK CENDIKA BANGSA</t>
  </si>
  <si>
    <t>ODP-KEP-FA/51 FA/D09/51.01</t>
  </si>
  <si>
    <t>WO061536209</t>
  </si>
  <si>
    <t>MD|MYDB-20260811265006|SC20017/MC20200|SMK CENDIKA BANGSA|082331041947</t>
  </si>
  <si>
    <t>2026-08-12 15:00:00 | Nama : BP SETIYO BUDI  No Hp : 082331041947 No Alt :  Tgl Pemasangan : 12 Agustus 2026 Interval : PAGI  Note : Hubungi pelanggan terlebih dahulu</t>
  </si>
  <si>
    <t>HOTEL TILAMAS</t>
  </si>
  <si>
    <t>ODP-WR1-FAU/49 FAU/D04/49.01</t>
  </si>
  <si>
    <t>WO061503738</t>
  </si>
  <si>
    <t>|MN02620|MYIA-088521019132/POI/Sella Maria/08113071515/operasional.tilamas@gmail.com</t>
  </si>
  <si>
    <t>TOKO HANDA</t>
  </si>
  <si>
    <t>ODP-MTR-FAH/59 FAH/D04/59.01</t>
  </si>
  <si>
    <t>WO061497925</t>
  </si>
  <si>
    <t>MD|MYDB-20260810264908|DN00001/MN01272|TOKO HANDA|087855347263</t>
  </si>
  <si>
    <t>PT BLACK COCOS GROUP</t>
  </si>
  <si>
    <t>ODP-MGE-FN/025</t>
  </si>
  <si>
    <t>AMRBS;405075;REG3;KATATA VEKANIDYA;082225049060;CP.Inggrida Kusuma Wiraganingdyah;085195517390;Internet only 200 MBPS 790.000;PT BLACK COCOS GROUP</t>
  </si>
  <si>
    <t>TOKO GARUDA INDAH</t>
  </si>
  <si>
    <t>ODP-SGG-FAW/14 FAW/D02/14.01</t>
  </si>
  <si>
    <t>WO061466971</t>
  </si>
  <si>
    <t>MD|MYDB-20260806264583|DN00001/MN01272|TOKO GARUDA INDAH|082342037744</t>
  </si>
  <si>
    <t>2026-08-12 15:00:00 | Tanggal pemasangan: 12/08/2026 Jam pemasangan : 12.00 Info Tambahan : Hubungi pelanggan dulu sebelum ke lokasi terima kasih.</t>
  </si>
  <si>
    <t>CV PURI PANGAN SEJATI</t>
  </si>
  <si>
    <t>ODP-JOM-FAB/71</t>
  </si>
  <si>
    <t>WO061531075</t>
  </si>
  <si>
    <t>|MN02084|/CV PURI PANGAN SEJATI /WINBACK 2.0 HSI B2B (1:1) 75MBPS 415RB PSB DISC 70%//padpusat@gmail.com/REZA WICAKSONO/85345147369</t>
  </si>
  <si>
    <t>2026-08-12 15:00:00|Jam pemasangan : 12.00 Info Tambahan : Hubungi pelanggan dulu sebelum ke lokasi terimakasih |40900827|MYDITA</t>
  </si>
  <si>
    <t>SPBU PENDAWA 44.52402</t>
  </si>
  <si>
    <t>ODP-SLW-FT/076 FT/D01/076.01</t>
  </si>
  <si>
    <t>WO061540592</t>
  </si>
  <si>
    <t>MD|MYDB-20260811265024|DN00001/MN00347|SPBU PENDAWA 44.52402|085546458592</t>
  </si>
  <si>
    <t>2026-08-13 08:00:00 | Nama : BU WIDHI DIDIK LESTARI No Hp : 085546458592 No Alt :  Tgl Pemasangan : 12 Agustus 2026 Interval : PAGI  Note : Hubungi pelanggan terlebih dahulu</t>
  </si>
  <si>
    <t>SPBU 44.501.04 GAYAMSARI SEMARANG</t>
  </si>
  <si>
    <t>ODP-MJP-FAT/080 FAT/D05/080.01</t>
  </si>
  <si>
    <t>WO061515108</t>
  </si>
  <si>
    <t>|MN02184|MYIA-077131370308/POI/AGUS ANDRIYANTO /082138038568/spbu4450104@gmail.com</t>
  </si>
  <si>
    <t>2026-08-12 15:00:00 | Tanggal pemasangan : 12 AGUSTUS 2026 Jam pemasangan : pagi/siang Info Tambahan : Hubungi pelanggan dulu sebelum ke lokasi terima kasih</t>
  </si>
  <si>
    <t>KOST PUTRI BOUGENVILE</t>
  </si>
  <si>
    <t>ODP-ABR-FC/037 FC/D04/037.01</t>
  </si>
  <si>
    <t>WO061487186</t>
  </si>
  <si>
    <t>|MN00238|MYIA-042595451728/POI/INAS ABILKHOIR/085865300873/inasak09@gmail.com</t>
  </si>
  <si>
    <t xml:space="preserve">2026-08-12 13:00:00 | M Janji : (12/08/2026) jam Pasang : 09:00 Note : hubungi pelanggan jika ingin kelokasi </t>
  </si>
  <si>
    <t>SPBU PEJAGAN 4452221</t>
  </si>
  <si>
    <t>ODP-KTM-FAB/062 FAB/D05/062.01</t>
  </si>
  <si>
    <t>WO061473722</t>
  </si>
  <si>
    <t>MD|MYDB-20260810264879|DN00001/MN00377|SPBU PEJAGAN 4452221|081326310469</t>
  </si>
  <si>
    <t>2026-08-12 08:00:00 | M Janji : (12/08/2026) jam Pasang : 09:00 Note : hubungi pelanggan jika ingin kelokasi</t>
  </si>
  <si>
    <t>SMK PGRI SINGOSARI</t>
  </si>
  <si>
    <t>ODP-SGS-FK/28 FK/D06/28.01</t>
  </si>
  <si>
    <t>WO061515501</t>
  </si>
  <si>
    <t>|MN01864|MYIA-015512521257/POI/HABID HAZBULLAH/083117191304/smkpgri_sgs_mlg@yahoo.co.id</t>
  </si>
  <si>
    <t>2026-08-12 13:00:00 | Tanggal pemasangan : 12 AGUSTUS 2026 Jam pemasangan : pagi/siang Info Tambahan : Hubungi pelanggan dulu sebelum ke lokasi terima kasih</t>
  </si>
  <si>
    <t>UD. SUMBERJAYA</t>
  </si>
  <si>
    <t>ODP-GEM-FAG/047</t>
  </si>
  <si>
    <t>WO061523488</t>
  </si>
  <si>
    <t>|MC30223|/ARI SUGIANTO/81252338289/fikrihanif909@gmail.com</t>
  </si>
  <si>
    <t>2026-08-12 13:00:00|Tanggal pemasangan: 12/08/2026 Jam pemasangan : siang Info Tambahan : Hubungi pelanggan dulu sebelum ke lokasi terima kasih.|40961370|MYDITA</t>
  </si>
  <si>
    <t>Evano_Store 123</t>
  </si>
  <si>
    <t>ODP-KJE-FN/040 FN/D01/040.01</t>
  </si>
  <si>
    <t>WO061504357</t>
  </si>
  <si>
    <t>|MC50067|MYIA-082031954074/POI/RISMANSYAH/081575969685/palestingempar@gmail.com</t>
  </si>
  <si>
    <t xml:space="preserve">2026-08-12 13:00:00 | Jam pemasangan : 12.00 Info Tambahan : Hubungi pelanggan dulu sebelum ke lokasi terimakasih  </t>
  </si>
  <si>
    <t>SPBU 53.622.27</t>
  </si>
  <si>
    <t>ODP-BDG-FG/05</t>
  </si>
  <si>
    <t>WO061534994</t>
  </si>
  <si>
    <t>|MN01781|/SPBU 53.622.27/DANU ANUGRAH PERNIKADILAH/081322092660/spbu5362227@gmail.com/HSI Basic Promo HUT Telkom (1:2) 50 Mbps (Rp 320.000) PSB Rp 150.000/</t>
  </si>
  <si>
    <t>2026-08-12 15:00:00|Waktu pemasangan : 12 agustus 2026 Jam pemasangan : 08.00 - 12.00 Info Tambahan : Hubungi pelanggan dulu sebelum ke lokasi terimakasih  |40971401|MYDITA</t>
  </si>
  <si>
    <t>Follow Up Revoke Completed, New Order ID : SC1002520038</t>
  </si>
  <si>
    <t>DIARY PRINTWORKS</t>
  </si>
  <si>
    <t>ODP-MIP-FD/25</t>
  </si>
  <si>
    <t>WO061477068</t>
  </si>
  <si>
    <t>|MN01614|/DIARY PRINTWORKS/WINBACK 2.0 HSI B2B (1:1) 50MBPS 355RB PSB DISC 70%//dhanidablonk01@gmail.com/IQBAL DHANI MAULANA/82336460393</t>
  </si>
  <si>
    <t>2026-08-12 08:00:00|Nama Pic : bp dhani No Hp Pic : 082336460393 No alt : - Jam Pemasangan : pagi  Tanggal Pemasangan : 12 Agustus 2026|40951375|MYDITA</t>
  </si>
  <si>
    <t>TOKO BUAH DAN JUS YUK NING</t>
  </si>
  <si>
    <t>ODP-TUR-FZ/88</t>
  </si>
  <si>
    <t>WO061477358</t>
  </si>
  <si>
    <t>MD|MYDB-20260623260765|DN00001/MN01844|TOKO BUAH DAN JUS YUK NING|0881027039988</t>
  </si>
  <si>
    <t xml:space="preserve">2026-06-27 13:00:00 | telp :0881027039988  M Janji : (27/06/2026)  jam Pasang :pagi siang  Note : hubungi pelanggan jika ingin kelokasi </t>
  </si>
  <si>
    <t>ODP-BJR-FT/120</t>
  </si>
  <si>
    <t>WO061480945</t>
  </si>
  <si>
    <t>2026-08-12 08:00:00|Tanggal Pemasangan : 12 Agustus 2026 Jam Pemasangan : 08:00 13:00 Info Tambahan : Hubungi pelanggan dulu sebelum ke lokasi terimakasih|40961370|MYDITA</t>
  </si>
  <si>
    <t>WO061493495</t>
  </si>
  <si>
    <t>2026-08-03 15:00:00 | Tanggal pemasangan :03/08/2026  Jam pemasangan : siang  Info Tambahan : Hubungi pelanggan dulu sebelum ke lokasi  terima kasih.</t>
  </si>
  <si>
    <t>YAYASAN BUDI MULYA HIBATULLAH</t>
  </si>
  <si>
    <t>ODP-PAZ-FP/55 FP/D05/55.01</t>
  </si>
  <si>
    <t>WO061476944</t>
  </si>
  <si>
    <t>|MC20010|MYIA-048555655587/POI/ABDUL WAHID /082262263434/pesantrenhibatullah@gmail.com</t>
  </si>
  <si>
    <t>WO061514479</t>
  </si>
  <si>
    <t>|MN01864|MYIA-046083586892/POI/HABID HAZBULLAH/083117191304/smkpgri_sgs_mlg@yahoo.co.id</t>
  </si>
  <si>
    <t>KSP SANTOSA BERSAMA GROBOGAN</t>
  </si>
  <si>
    <t>ODP-GDO-FB/091 FB/D02/091.01</t>
  </si>
  <si>
    <t>WO061491734</t>
  </si>
  <si>
    <t>|MN01047|MYIA-037928621320/POI/RINDA PANGESTUTI/085225751165/rindapangestu93@gmail.com</t>
  </si>
  <si>
    <t>2026-08-12 13:00:00 | Nama : BU RINDA PANGESTUTI  No Hp : 085225751165 No Alt :  Tgl Pemasangan : 12 Agustus 2026 Interval : PAGI  Note : Hubungi pelanggan terlebih dahulu</t>
  </si>
  <si>
    <t>MTSN 1 LOMBOK UTARA</t>
  </si>
  <si>
    <t>ODP-SGG-FAZ/41 FAZ/D05/41.01</t>
  </si>
  <si>
    <t>WO061493794</t>
  </si>
  <si>
    <t>MD|MYDB-20260810264915|DN00001/MN01272|MTSN 1 LOMBOK UTARA|081977358547</t>
  </si>
  <si>
    <t xml:space="preserve">2026-08-13 08:00:00 | M Janji : (12/08/2026) jam Pasang : 09:00 Note : hubungi pelanggan jika ingin kelokasi </t>
  </si>
  <si>
    <t>SPBU ADIWERNA 4452106</t>
  </si>
  <si>
    <t>ODP-ADW-FW/007 FW/D02/007.01</t>
  </si>
  <si>
    <t>WO061510812</t>
  </si>
  <si>
    <t>MD|MYDB-20260811264959|DN00001/MN00347|SPBU ADIWERNA 4452106|085642808700</t>
  </si>
  <si>
    <t>2026-08-12 13:00:00 | Nama PIC:  bp abdullah  No HP: 085642808700 Alt: Tanggal: 12/8/2026 Jam Pasang: Siang Note: Hubungi sebelum ke lokasi, terimakasih.</t>
  </si>
  <si>
    <t>ODP-MGN-FA/023</t>
  </si>
  <si>
    <t>WO061486055</t>
  </si>
  <si>
    <t>PT. SAMI ASIKI BERSAMA</t>
  </si>
  <si>
    <t>ODP-UBU-FZ/16</t>
  </si>
  <si>
    <t>WO061532415</t>
  </si>
  <si>
    <t>|MN02658|/PIC  I WAYAN DARSANA/081236102125/spbu.bali.5480528@gmail.com</t>
  </si>
  <si>
    <t>2026-08-12 15:00:00|Waktu pemasangan : 12 agustus 2026 Jam pemasangan : 08.00 - 12.00 Info Tambahan : Hubungi pelanggan dulu sebelum ke lokasi terimakasih|40971401|MYDITA</t>
  </si>
  <si>
    <t>Kantor Admin PT Boyang</t>
  </si>
  <si>
    <t>ODP-PBG-FJ/050</t>
  </si>
  <si>
    <t>WO061466521</t>
  </si>
  <si>
    <t>|MC20234|MYIA-060927007406/POI/Muhammad Khusnul Imam/083843423802/imam.kinez@gmail.com</t>
  </si>
  <si>
    <t>2026-08-13 11:00:00 | M Janji : (12/08/2026) jam Pasang : 09:00 Note : hubungi pelanggan jika ingin kelokasi</t>
  </si>
  <si>
    <t>MTS AL ITTIHADIYAH KALIJURANG</t>
  </si>
  <si>
    <t>ODP-BMU-FB/019 FB/D01/019.01</t>
  </si>
  <si>
    <t>WO061479932</t>
  </si>
  <si>
    <t>|MN00292|MYIA-022694950023/POI/Mohammad Akrom/085642280087/akrommohammad264@gmail.com</t>
  </si>
  <si>
    <t>Toko Wahyu</t>
  </si>
  <si>
    <t>ODP-GNK-FX/086</t>
  </si>
  <si>
    <t>WO061461913</t>
  </si>
  <si>
    <t>MD|MYDB-20260811264925|DN00001/MN00663|Toko Wahyu|08132758952</t>
  </si>
  <si>
    <t>KLS</t>
  </si>
  <si>
    <t>Apotek Nurra Medika</t>
  </si>
  <si>
    <t>ODP-KLS-FAJ/008</t>
  </si>
  <si>
    <t>WO061527579</t>
  </si>
  <si>
    <t>|MC80228|/Apotek Nurra Medika/Paket HSI Bisnis Promo HUT Telkom 1:1 50Mbps/Cinthia Ayu Maulidia/085715675287/cinthiaayu64@gmail.com</t>
  </si>
  <si>
    <t>2026-08-12 15:00:00|telp : 085954210507  alt :  M Janji : (12/08/2026) jam Pasang :pagi / siang  Note : hubungi pelanggan jika ingin kelokasi|40000802|MYDITA</t>
  </si>
  <si>
    <t>KALASAN</t>
  </si>
  <si>
    <t>MI TA&amp; 39;ALLUMUSSHIBYAN 01 GALUHTIMUR</t>
  </si>
  <si>
    <t>ODP-BMU-FB/011 FB/D01/011.01</t>
  </si>
  <si>
    <t>WO061493179</t>
  </si>
  <si>
    <t>|MN00292|MYIA-084733634021/POI/Budi Setiawan/082220116917/mitaallumusshibyan1@gmail.com</t>
  </si>
  <si>
    <t>2026-08-13 08:00:00 | Nama PIC:  bp budi setiawan  No HP: 082220116917 Alt: Tanggal: 13/8/2026 Jam Pasang: Pagi Note: Hubungi sebelum ke lokasi, terimakasih.</t>
  </si>
  <si>
    <t>SMP NEGERI 2 ABANG</t>
  </si>
  <si>
    <t>ODP-APR-FD/37</t>
  </si>
  <si>
    <t>WO061527554</t>
  </si>
  <si>
    <t>|MN02750|/PIC I WAYAN SARYA/085842056440-082144951066/spandabang60@gmail.com</t>
  </si>
  <si>
    <t>2026-08-12 13:00:00|M Janji : (12/08/2026) jam Pasang : 09:00 Note : hubungi pelanggan jika ingin kelokasi|40900827|MYDITA</t>
  </si>
  <si>
    <t>SPBU TAROKAN 54.641.49</t>
  </si>
  <si>
    <t>ODP-MJT-FA/48 FA/D01/48.01</t>
  </si>
  <si>
    <t>WO061470140</t>
  </si>
  <si>
    <t>|MC20231|MYIA-010136691788/POI/Fatur Rohman/081249324232/nararizka3@gmail.com</t>
  </si>
  <si>
    <t>2026-08-12 08:00:00 | Tanggal Pemasangan : 12 Agustus 2026 Jam Pemasangan : 08:00 13:00 Info Tambahan : Hubungi pelanggan dulu sebelum ke lokasi terimakasih</t>
  </si>
  <si>
    <t>PT ANUGERAH AGAWE MULYO SPBU 44.565.01</t>
  </si>
  <si>
    <t>ODP-SWT-FAF/005 FAF/D01/005.01</t>
  </si>
  <si>
    <t>WO061463144</t>
  </si>
  <si>
    <t>|MN02255|MYIA-057261799700/POI/SUKANDAR/085225696580/soekandar.oye@gmail.com</t>
  </si>
  <si>
    <t>SPBU PUJON 54.653.30 / CV. SEMBILAN SEMBILAN</t>
  </si>
  <si>
    <t>ODP-BTU-FBF/15 FBF/D03/15.01</t>
  </si>
  <si>
    <t>WO061480559</t>
  </si>
  <si>
    <t>|MN00398|MYIA-019357139161/POI/HANDINI RATIH SURYORINI/081329046359/holding99tuban@gmail.com</t>
  </si>
  <si>
    <t>2026-08-12 08:00:00 | telp : 081329046359 alt :  M Janji : (12/08/2026) jam Pasang :pagi / siang  Note : hubungi pelanggan jika ingin kelokasi</t>
  </si>
  <si>
    <t>SDN 3 GUBUG</t>
  </si>
  <si>
    <t>ODP-GBU-FC/030 FC/D02/030.01</t>
  </si>
  <si>
    <t>WO061490385</t>
  </si>
  <si>
    <t>|MN00410|MYIA-032328219026/POI/DITYA SYETIA AKBAR/081542215717/varestasabrina@gmail.com</t>
  </si>
  <si>
    <t>sd negri 1 karanglewas lor</t>
  </si>
  <si>
    <t>ODP-PWT-FBA/179 FBA/D10/179.01</t>
  </si>
  <si>
    <t>WO061513469</t>
  </si>
  <si>
    <t>|MN02742|MYIA-024899288325/POI/rochimi/+6281327377026/sdsatukaranglewaslor@gmail.com</t>
  </si>
  <si>
    <t>HSI Bisnis Basic Bundling Phone Dual Band PSB 70% - Free 800 Menit Promo - 100 Mbps</t>
  </si>
  <si>
    <t>Provisioning Failed|WFM|INF009024436|PP_-7.349449099999999,112.694201_PP_MENUNGGU INFO PLG_KP RESCHEDULE DENGAN PIC warkop co</t>
  </si>
  <si>
    <t>SPBU 54.641.30 BANYAKAN</t>
  </si>
  <si>
    <t>ODP-MJT-FD/20</t>
  </si>
  <si>
    <t>WO061484485</t>
  </si>
  <si>
    <t>MD|MYDB-20260810264898|SC20016/MC20202|SPBU 54.641.30 BANYAKAN|082244605642</t>
  </si>
  <si>
    <t>2026-08-12 08:00:00 | Nama: Bapak Bisri telp : 082244605642 alt : - M Janji : (12/08/2026) jam Pasang :pagi Note : hubungi pelanggan jika ingin kelokasi</t>
  </si>
  <si>
    <t>ALESHA HIJAB</t>
  </si>
  <si>
    <t>WO061527910</t>
  </si>
  <si>
    <t>|MN02094|/ALESHA HIJABHSI Bisnis Winback + Antares Eazy (1:1) 150 Mbps (Rp 740.000) PSB Rp 150.000/083830161893/ayuftria1@gmail.com/Siti Ayu Fitria/Jl. Simo Gunung Barat 1/29 Surabaya</t>
  </si>
  <si>
    <t>2026-08-12 13:00:00|telp : 083830161893 alt :  M Janji : (12/08/2026) jam Pasang :pagi / siang  Note : hubungi pelanggan jika ingin kelokasi|40000802|MYDITA</t>
  </si>
  <si>
    <t>ODP-PBG-FQ/097</t>
  </si>
  <si>
    <t>|MN00483|/PT HIPERNET INDODATA/HSI BASIC 1S INET 50MBPS/087835316536/eriza.a@hypernet.co.id/Iman Irmansyah</t>
  </si>
  <si>
    <t>PT Solusindo Bintang Pratama</t>
  </si>
  <si>
    <t>ODP-LBO-FB/60 FB/D01/60.01</t>
  </si>
  <si>
    <t>WO061521287</t>
  </si>
  <si>
    <t>|MN02665|MYIA-089615070682/POI/pak ndrue/08174983899/dco@sbp.net.id</t>
  </si>
  <si>
    <t>2026-08-13 08:00:00 | Tanggal pemasangan: 13/08/2026 Jam pemasangan : 10.00 Info Tambahan : Hubungi pelanggan dulu sebelum ke lokasi terima kasih.</t>
  </si>
  <si>
    <t>BAV ( Bagus Alit Villa )</t>
  </si>
  <si>
    <t>ODP-SMA-FM/29</t>
  </si>
  <si>
    <t>WO061520250</t>
  </si>
  <si>
    <t>|MN02677|/PIC I Gusti Lanang Jelantik/087786694644/agungjelantik61@gmail.com</t>
  </si>
  <si>
    <t>2026-08-12 15:00:00|Tanggal pemasangan : 12 AGUSTUS 2026 Jam pemasangan : pagi/siang Info Tambahan : Hubungi pelanggan dulu sebelum ke lokasi terima kasih|40010577|MYDITA</t>
  </si>
  <si>
    <t>ODP-WOS-FE/043</t>
  </si>
  <si>
    <t>KELOMPOK TANI BANGUN KARYO</t>
  </si>
  <si>
    <t>ODP-MJP-FBH/081 FBH/D06/081.01</t>
  </si>
  <si>
    <t>WO061487249</t>
  </si>
  <si>
    <t>|MC50018|MYIA-041679607948/POI/sutarsono/082233309898/kelompoktanibangunkaryo@gmail.com</t>
  </si>
  <si>
    <t>2026-08-13 08:00:00 | Nama Pic : bp sutarsono No Hp Pic : 082233309898 No alt : - Jam Pemasangan : pagi  Tanggal Pemasangan : 13 Agustus 2026</t>
  </si>
  <si>
    <t>PT. Baekjeong Korean Restaurant Indonesia</t>
  </si>
  <si>
    <t>ODP-KUT-FAG/16</t>
  </si>
  <si>
    <t>WO061497177</t>
  </si>
  <si>
    <t>|MN02545|MYIA-012225099036/POI/Kwak Myong jae/081337802155/captkwak@gmail.com</t>
  </si>
  <si>
    <t xml:space="preserve">2026-05-17 15:00:00 | Tanggal pemasangan : 13 MEI 2026  Jam pemasangan : PAGI  Info Tambahan : Hubungi pelanggan dulu sebelum ke lokasi  </t>
  </si>
  <si>
    <t>Universitas Slamet Riyadi Kampus 2</t>
  </si>
  <si>
    <t>ODP-MSO-FF/122</t>
  </si>
  <si>
    <t xml:space="preserve">AMRBS;406949/Elsa//TREG4SOLO/Moenawar Kholil 08112635143/moenawarkholil@gmail.com/PSB BISNIS WINBACK 2.0 1S INET ONLY 300Mbps ABODEMEN 1.130.000 PLUS PPN </t>
  </si>
  <si>
    <t>ODP-PAT-FS/068</t>
  </si>
  <si>
    <t>WO061493285</t>
  </si>
  <si>
    <t>AMRBS;403099;TREG4;MUHAMMAD MASTUR;081226139781;CP ANDHI FITRIYANTO;082132324785;PAKET 2S INET VOICE 50 MBPS (479.000);PT GLOBAL JET EXPRESS//KAYEN;input by tito</t>
  </si>
  <si>
    <t>2026-08-12 13:00:00|Tanggal pemasangan : 12 AGUSTUS 2026 Jam pemasangan : pagi/siang Info Tambahan : Hubungi pelanggan dulu sebelum ke lokasi terima kasih|40010577|MYDITA</t>
  </si>
  <si>
    <t>Toko munzir</t>
  </si>
  <si>
    <t>ODP-MTR-FBX/80 FBX/D04/80.01</t>
  </si>
  <si>
    <t>WO061473089</t>
  </si>
  <si>
    <t>|MC40234|MYIA-029183048932/POI/moh munzir/085935340798/berlinyn477@gmail.com</t>
  </si>
  <si>
    <t>2026-08-13 08:00:00 | Waktu pemasangan : 12 agustus 2026 Jam pemasangan : 08.00 - 12.00 Info Tambahan : Hubungi pelanggan dulu sebelum ke lokasi terimakasih</t>
  </si>
  <si>
    <t>Follow Up Revoke Completed, New Order ID : SC1002519831</t>
  </si>
  <si>
    <t xml:space="preserve">UNIVERSITAS WIJAYA PUTRA </t>
  </si>
  <si>
    <t>ODP-KND-FAF/41</t>
  </si>
  <si>
    <t>|MN00086|/UNIVERSITAS WIJAYA PUTRA /HSI Basic Promo HUT Telkom (1:2) 75 Mbps (Rp 365.000) PSB Rp 150.000/082331359665 - 085730878966/Khafi.xnet@gmail.com/Nida'an Khofiyan/Jl. Pd. Benowo Indah No.1-3, Babat Jerawat, Kec. Pakal, Surabaya, Jawa Timur 60197</t>
  </si>
  <si>
    <t>Follow Up Revoke Completed, New Order ID : SC1002518852</t>
  </si>
  <si>
    <t>Baroka Store</t>
  </si>
  <si>
    <t>ODP-NDL-FN/16</t>
  </si>
  <si>
    <t>WO061522218</t>
  </si>
  <si>
    <t>MD|MYDB-20260811264931|DC20002/MC20039|Baroka Store|085792061118</t>
  </si>
  <si>
    <t xml:space="preserve">2026-08-12 13:00:00 | Waktu pemasangan : 12 agustus 2026 Jam pemasangan : 09.00 Info Tambahan : Hubungi pelanggan dulu sebelum ke lokasi terimakasih </t>
  </si>
  <si>
    <t>SOP</t>
  </si>
  <si>
    <t>UD ASTAR ADI JAYA</t>
  </si>
  <si>
    <t>ODP-SOP-FD/003 FD/D01/003.01</t>
  </si>
  <si>
    <t>WO061532971</t>
  </si>
  <si>
    <t>|MB00449|MYIA-017762226532/POI/bapak/085742326169/spbu_sajogja4457502@yahoo.co.id</t>
  </si>
  <si>
    <t>2026-08-14 08:00:00 | Nama : BP RUDIANTO UTOMO  No Hp : 085742326169 No Alt :  Tgl Pemasangan : 12 Agustus 2026 Interval : PAGI  Note : Hubungi pelanggan terlebih dahulu</t>
  </si>
  <si>
    <t>MTS DARUL FALAH DUMAN</t>
  </si>
  <si>
    <t>ODP-SWE-FAC/08 FAC/D02/08.08</t>
  </si>
  <si>
    <t>WO061490479</t>
  </si>
  <si>
    <t>|MC40311|MYIA-071261746687/POI/Hasbi Halwana/087863557551/darulfalahnew@gmail.com</t>
  </si>
  <si>
    <t>2026-08-12 13:00:00 | Nama : BP HASBI HALWANA  No Hp : 087863557551 No Alt :  Tgl Pemasangan : 12 Agustus 2026 Interval : PAGI  Note : Hubungi pelanggan terlebih dahulu</t>
  </si>
  <si>
    <t>Toko Pak Sofian</t>
  </si>
  <si>
    <t>ODP-SGG-FAW/02 FAW/D02/02.01</t>
  </si>
  <si>
    <t>WO061533691</t>
  </si>
  <si>
    <t>MD|MYDB-20260811264974|SC00001/MC00149|Toko Pak Sofian|087816337522</t>
  </si>
  <si>
    <t>2026-08-13 08:00:00 | Nama : BP SOFIAN HADI  No Hp : 087816337522 No Alt :  Tgl Pemasangan : 12 Agustus 2026 Interval : PAGI  Note : Hubungi pelanggan terlebih dahulu</t>
  </si>
  <si>
    <t>SPBU 4452213 KALIWADAS</t>
  </si>
  <si>
    <t>ODP-BMU-FJ/046</t>
  </si>
  <si>
    <t>AMRBS;403095;REG3;BAYU;085100296564;HSI 1S 100MB;535k;PIC 081225588474;ida.rodlotuljanah1984@gmail.com</t>
  </si>
  <si>
    <t>LAVINA TOKO</t>
  </si>
  <si>
    <t>ODP-BBA-FAH/05 FAH/D01/05.01</t>
  </si>
  <si>
    <t>WO061490203</t>
  </si>
  <si>
    <t>MD|MYDB-20260811264949|DN00001/MN02271|LAVINA TOKO|082234535213</t>
  </si>
  <si>
    <t xml:space="preserve">2026-08-12 10:00:00 | Waktu pemasangan : 12 agustus 2026 Jam pemasangan : 08.00 - 12.00 Info Tambahan : Hubungi pelanggan dulu sebelum ke lokasi terimakasih  </t>
  </si>
  <si>
    <t>WO061467462</t>
  </si>
  <si>
    <t>2026-08-12 13:00:00|Tanggal Pemasangan : 12 Agustus 2026 Jam Pemasangan : 08:00 13:00 Info Tambahan : Hubungi pelanggan dulu sebelum ke lokasi terimakasih|40961370|MYDITA</t>
  </si>
  <si>
    <t>SPBU TINGKIR KANTOR</t>
  </si>
  <si>
    <t>WO061490868</t>
  </si>
  <si>
    <t>|MN00238|MYIA-007179996864/POI/NATALIA/085741444431/spbu4450704@yahoo.co.id</t>
  </si>
  <si>
    <t>2026-08-12 13:00:00 | Nama PIC:  BU NATALIA No HP: 085741444431 Alt: Tanggal: 12/8/2026 Jam Pasang: Siang Note: Hubungi sebelum ke lokasi, terimakasih.</t>
  </si>
  <si>
    <t>SMA NU Sappar</t>
  </si>
  <si>
    <t>ODP-KPP-FE/41 FE/D01/41.01</t>
  </si>
  <si>
    <t>WO061464430</t>
  </si>
  <si>
    <t>MD|MYDB-20260810264883|DN00001/MN00572|SMA NU Sappar|087766381766</t>
  </si>
  <si>
    <t>Follow Up Revoke Completed, New Order ID : SC1002519142</t>
  </si>
  <si>
    <t>SMP PLUS INSAN GEMILANG</t>
  </si>
  <si>
    <t>ODP-BLO-FFA/140 FFA/D06/140.01</t>
  </si>
  <si>
    <t>WO061484515</t>
  </si>
  <si>
    <t>|MN02756|MYIA-076868010536/POI/DWI WAHYUNI/082226166897/smpinsangemilang@gmail.com</t>
  </si>
  <si>
    <t>SMA MUHAMMADIYAH 1 BOJONEGORO</t>
  </si>
  <si>
    <t>ODP-BJN-FP/83 FP/D04/83.01</t>
  </si>
  <si>
    <t>WO061456448</t>
  </si>
  <si>
    <t>|MC20010|MYIA-007306298585/POI/NOVY CAHYA KUNCARA/085708035962/tusmamuh1bjn@gmail.com</t>
  </si>
  <si>
    <t>SMAN 1 MALANG</t>
  </si>
  <si>
    <t>ODP-MLG-FDP/77</t>
  </si>
  <si>
    <t>MC20200|SMAN 1 MALANG|HSI Bisnis Promo HUT Telkom 200 mbps|081359436279</t>
  </si>
  <si>
    <t>Provisioning Failed|WFM|INF009016941|PP_-7.4361462000000005,109.2492037_menunggu pelanggan mau di musyawarahkan ulang</t>
  </si>
  <si>
    <t>SPBU 54.651.79</t>
  </si>
  <si>
    <t>ODP-TUR-FA/70 FA/D06/70.01</t>
  </si>
  <si>
    <t>WO061510340</t>
  </si>
  <si>
    <t>|MN02540|MYIA-088741147186/POI/Toton setyo Wahyudi /089601719505/setyototon5@gmail.com</t>
  </si>
  <si>
    <t>2026-08-12 13:00:00 | M Janji : (12/08/2026) jam Pasang : 09:00 Note : hubungi pelanggan jika ingin kelokasi</t>
  </si>
  <si>
    <t>ODP-SDA-FBE/15</t>
  </si>
  <si>
    <t>WO061493496</t>
  </si>
  <si>
    <t>SPBU BOAWAE</t>
  </si>
  <si>
    <t>ODP-BJW-FE/16 FE/D01/16.01</t>
  </si>
  <si>
    <t>WO061513991</t>
  </si>
  <si>
    <t>|MC40142|MYIA-045600690263/POI/OKTOVIANUS LIE/087831645463/spbuyohanes@gmail.com</t>
  </si>
  <si>
    <t xml:space="preserve">2026-08-13 08:00:00 | telp : 085737539806 alt :  M Janji : (12/08/2026) jam Pasang :pagi / siang  Note : hubungi pelanggan jika ingin kelokasi </t>
  </si>
  <si>
    <t>Follow Up Revoke Completed, New Order ID : SC1002520274</t>
  </si>
  <si>
    <t>WO061475223</t>
  </si>
  <si>
    <t>2026-08-12 08:00:00|Nama Pic : bp Agus  No Hp Pic : 085646553175 No alt : - Jam Pemasangan : pagi siang  Tanggal Pemasangan : 12 Agustus 2026|40951375|MYDITA</t>
  </si>
  <si>
    <t>ODP-SLW-FT/006</t>
  </si>
  <si>
    <t>WO061528855</t>
  </si>
  <si>
    <t>2026-08-11 13:00:00 | Tanggal pemasangan : 11 AGUSTUS 2026  Jam pemasangan : pagi/siang  Info Tambahan : Hubungi pelanggan dulu sebelum ke lokasi  terima kasih</t>
  </si>
  <si>
    <t>SPBU Pertamina 54.671.42 / PT. SEMBILAN SEMBILAN TUBAN PERDANA</t>
  </si>
  <si>
    <t>ODP-PWS-FN/09 FN/D01/09.01</t>
  </si>
  <si>
    <t>WO061480721</t>
  </si>
  <si>
    <t>|MN00398|MYIA-097262483468/POI/HANDINI RATIH SURYORINI/081329046359/holding99tuban@gmail.com</t>
  </si>
  <si>
    <t>2026-08-13 08:00:00 | telp : 081329046359 alt :  M Janji : (12/08/2026) jam Pasang :pagi / siang  Note : hubungi pelanggan jika ingin kelokasi</t>
  </si>
  <si>
    <t>Follow Up Revoke Completed, New Order ID : SC1002519465</t>
  </si>
  <si>
    <t>ONE SIX EIGHT OX HOTEL &amp; RESTAURANT</t>
  </si>
  <si>
    <t>ODP-SLI-FH/027</t>
  </si>
  <si>
    <t>AMRBS;405075;REG3;KATATA VEKANIDYA;082225049060;CP.CHRIST SETIAWAN;087836759777;Internet only 200 MBPS 790.000;ONE SIX EIGHT OX HOTEL &amp; RESTAURANT</t>
  </si>
  <si>
    <t>WO061479208</t>
  </si>
  <si>
    <t>2026-08-12 13:00:00|Jam pemasangan : 12.00 Info Tambahan : Hubungi pelanggan dulu sebelum ke lokasi terimakasih  |40900827|MYDITA</t>
  </si>
  <si>
    <t>CV. Retsa</t>
  </si>
  <si>
    <t>ODP-KDW-FJ/020 FJ/D05/020.01</t>
  </si>
  <si>
    <t>WO061518372</t>
  </si>
  <si>
    <t>|MB00449|MYIA-003788357338/POI/bapak/08122840814/saifuljauhari45@gmail.con</t>
  </si>
  <si>
    <t>PT. MOLADIN FINANCE INDONESIA</t>
  </si>
  <si>
    <t>WO061529258</t>
  </si>
  <si>
    <t>|MN02621|MYIA-052092539033/POI/Bp Hanif/085888444930/billing@moladin.com</t>
  </si>
  <si>
    <t xml:space="preserve">2026-08-12 15:00:00 | Jam pemasangan : 12.00 Info Tambahan : Hubungi pelanggan dulu sebelum ke lokasi terimakasih  </t>
  </si>
  <si>
    <t>PT Laxo Global Akses margo L2</t>
  </si>
  <si>
    <t>WO061485160</t>
  </si>
  <si>
    <t>MD|MYDB-20260811264930|DN00001/MN02280|PT Laxo Global Akses margo L2|082245003307</t>
  </si>
  <si>
    <t>2026-08-13 15:00:00 | Nama PIC : bapak andi hermawan No HP : 082245003307 Alt :  M Janji : (kamis/13/AGUSTUS/2026) jam Pasang : 09:00 Note : hubungi pelanggan jika ingin kelokasi</t>
  </si>
  <si>
    <t>ODP-PKL-FBH/064</t>
  </si>
  <si>
    <t>ODP-SDY-FB/72</t>
  </si>
  <si>
    <t>WO061467401</t>
  </si>
  <si>
    <t xml:space="preserve">2026-08-08 10:00:00 | telp :085606961225   alt : pagi / siang 08/08/2026  hub sebelum ke lokasi   </t>
  </si>
  <si>
    <t>SPBU 54.641.41</t>
  </si>
  <si>
    <t>ODP-WAT-FF/12 FF/D02/12.01</t>
  </si>
  <si>
    <t>WO061479751</t>
  </si>
  <si>
    <t>|MN00418|MYIA-032241701099/POI/HENRI LOMAX WIDARAONO/085736277777/kunjangspbu41@gmail.com</t>
  </si>
  <si>
    <t>WARKOP TM</t>
  </si>
  <si>
    <t>ODP-KBL-FTB/42 FTB/D03/42.01</t>
  </si>
  <si>
    <t>WO061473704</t>
  </si>
  <si>
    <t>|MN02532|MYIA-060270217647/POI/MUTAMMIM/085975127833/banytamim085@gmail.com</t>
  </si>
  <si>
    <t xml:space="preserve">2026-08-12 09:00:00 | M Janji : (12/08/2026) jam Pasang : 09:00 Note : hubungi pelanggan jika ingin kelokasi </t>
  </si>
  <si>
    <t>WO061479898</t>
  </si>
  <si>
    <t>2026-08-10 08:00:00|Tanggal pemasangan: 10/08/2026  Jam pemasangan : pagi  Info Tambahan : Hubungi pelanggan dulu sebelum ke lokasi  terima kasih.|40951378|MYDITA</t>
  </si>
  <si>
    <t>ODP-GDN-FB/29 FB/D03/29.01</t>
  </si>
  <si>
    <t>WO061469282</t>
  </si>
  <si>
    <t>MD|MYDB-20260810264885|DC20002/MC20039|Toko Bismillah|085974597302</t>
  </si>
  <si>
    <t>WO061498825</t>
  </si>
  <si>
    <t>SPBU KANDANGAN 44.56.215</t>
  </si>
  <si>
    <t>ODP-TMG-FAU/013 FAU/D03/013.01</t>
  </si>
  <si>
    <t>WO061524249</t>
  </si>
  <si>
    <t>|MN02495|MYIA-053766632196/POI/ARIS PURWANTO/08112632532/spbu4456215@gmail.com</t>
  </si>
  <si>
    <t>2026-08-12 13:00:00 | Nama : BP ABROR (SPV) No Hp : 08112632532 No Alt :  Tgl Pemasangan : 12 Agustus 2026 Interval : PAGI  Note : Hubungi pelanggan terlebih dahulu</t>
  </si>
  <si>
    <t>GANESHA WIJAYA KUSUMA</t>
  </si>
  <si>
    <t>ODP-BJN-FD/06 FD/D01/06.01</t>
  </si>
  <si>
    <t>WO061468486</t>
  </si>
  <si>
    <t>|MN02619|MYIA-036217419530/POI/DIAH AYU RENGGO PUSPITOWATI/085113675260/purwantopurwanto0269@gmail.com</t>
  </si>
  <si>
    <t>2026-08-13 08:00:00 | Nama PIC : bapak purwanto No HP : 081223751411 Alt :  M Janji : (kamis/13/AGUSTUS/2026) jam Pasang : 09:00 Note : hubungi pelanggan jika ingin kelokasi</t>
  </si>
  <si>
    <t>SPBU 54.641.35</t>
  </si>
  <si>
    <t>ODP-KDI-FAV/03 FAV/D01/03.01</t>
  </si>
  <si>
    <t>WO061510680</t>
  </si>
  <si>
    <t>|MN00418|MYIA-093312506409/POI/AGUS SALIM/085790775250/tempurejospbu35@gmail.com</t>
  </si>
  <si>
    <t>2026-08-12 13:00:00 | Nama PIC : bapak agus No HP : 085790775250 Alt :  M Janji : (RABU/12/AGUSTUS/2026) jam Pasang : 09:00 Note : hubungi pelanggan jika ingin kelokasi</t>
  </si>
  <si>
    <t>Follow Up Revoke Completed, New Order ID : SC1002519026</t>
  </si>
  <si>
    <t>Follow Up Revoke Completed, New Order ID : SC1002519790</t>
  </si>
  <si>
    <t>SPBU 54.633.19</t>
  </si>
  <si>
    <t>ODP-MSP-FK/16 FK/D02/16.01</t>
  </si>
  <si>
    <t>WO061467663</t>
  </si>
  <si>
    <t>|MN00286|MYIA-014612377157/POI/SURYANTO/08125983783/spbu5463319karas@gmail.com</t>
  </si>
  <si>
    <t>2026-08-12 08:00:00 | Tanggal pemasangan: 12/08/2026 Jam pemasangan : pagi Info Tambahan : Hubungi pelanggan dulu sebelum ke lokasi terima kasih.</t>
  </si>
  <si>
    <t>BAROKAH CAHAYA SEJAHTERA SPBU 4456118</t>
  </si>
  <si>
    <t>ODP-MGE-FAM/100 FAM/D07/100.01</t>
  </si>
  <si>
    <t>WO061519805</t>
  </si>
  <si>
    <t>|MN02255|MYIA-040713113547/POI/AHMAD HAJIR/085643680706/spbubandongan@gmail.com</t>
  </si>
  <si>
    <t>2026-08-12 16:00:00 | Nama : BP AHMAD HAJIR  No Hp : 085643680706 No Alt :  Tgl Pemasangan : 12 Agustus 2026 Interval : PAGI  Note : Hubungi pelanggan terlebih dahulu</t>
  </si>
  <si>
    <t>ODP-GIN-FQ/04</t>
  </si>
  <si>
    <t>WO061532548</t>
  </si>
  <si>
    <t>2026-08-12 15:00:00|Nama Pic : PT. MITRA BALI SUKSES No Hp Pic : 08995847815 No alt : - Jam Pemasangan : pagi  Tanggal Pemasangan : 12 Agustus 2026|40951375|MYDITA</t>
  </si>
  <si>
    <t>KAR</t>
  </si>
  <si>
    <t>Penggilingan Padi Makmur</t>
  </si>
  <si>
    <t>ODP-KAR-FG/009 FG/D01/009.01</t>
  </si>
  <si>
    <t>WO061480411</t>
  </si>
  <si>
    <t>MD|MYDB-20260811264933|DN00001/MN00396|Penggilingan Padi Makmur|089658992218</t>
  </si>
  <si>
    <t>2026-08-12 13:00:00 | Nama : BP RIYAN TEGUH PRAKOSO No Hp : 089658992218 No Alt :  Tgl Pemasangan : 12 Agustus 2026 Interval : SIANG Note : Hubungi pelanggan terlebih dahulu</t>
  </si>
  <si>
    <t>KARANGANYAR SOLO</t>
  </si>
  <si>
    <t>SPBU PERTAMINA 44.531.31 RAWALO</t>
  </si>
  <si>
    <t>ODP-PWT-FDV/021 FDV/D02/021.01</t>
  </si>
  <si>
    <t>WO061517219</t>
  </si>
  <si>
    <t>|MC00213|MYIA-045856108212/POI/DES SANDY FITHAN PRIHANTOKO/081226597181/spburwlo@gmail.com</t>
  </si>
  <si>
    <t>2026-08-12 13:00:00 | Tanggal pemasangan: 12/08/2026 Jam pemasangan : siang Info Tambahan : Hubungi pelanggan dulu sebelum ke lokasi terima kasih.</t>
  </si>
  <si>
    <t>SPBU 5460173</t>
  </si>
  <si>
    <t>WO061503101</t>
  </si>
  <si>
    <t>MD|MYDB-20260810264872|DN00001/MN00018|SPBU 5460173|081231013880</t>
  </si>
  <si>
    <t>2026-08-12 13:00:00 | Nama PIC:  BP YUNUS No HP: 081231013880 Alt: Tanggal: 12/8/2026 Jam Pasang: Siang Note: Hubungi sebelum ke lokasi, terimakasih.</t>
  </si>
  <si>
    <t>PT Dewangga Kusuma Pratama</t>
  </si>
  <si>
    <t>ODP-SLW-FT/019</t>
  </si>
  <si>
    <t>AMRBS;404469;REG3;ALI;085100284847;HSI 1S 100MB;535k;PIC 081226472698;44.52405.spbu@gmail.com</t>
  </si>
  <si>
    <t>SPBU 53.623.23</t>
  </si>
  <si>
    <t>ODP-TNZ-FE/61</t>
  </si>
  <si>
    <t>WO061462382</t>
  </si>
  <si>
    <t>MD|MYDB-20260811264920|DN00001/MN01285|SPBU 53.623.23|087794605974</t>
  </si>
  <si>
    <t>Mitra Akses Globalindo</t>
  </si>
  <si>
    <t>ODP-MMN-FM/13</t>
  </si>
  <si>
    <t>AM/920377/AZARIA NATASHA/R3/BALI/1S HSI BISNIS WINBACK 2.0 50MBPS/PIC Mitra Akses Globalindo/08111632268/fin.ops@mag.net.id</t>
  </si>
  <si>
    <t>DLG</t>
  </si>
  <si>
    <t>PT. Tridaya Klaten Delanggu M3</t>
  </si>
  <si>
    <t>ODP-DLG-FG/028 FG/D02/028.01</t>
  </si>
  <si>
    <t>WO061534151</t>
  </si>
  <si>
    <t>|MN00396|MYIA-060840703434/POI/Sukasno/082226387546/ksntridaya@gmail.com</t>
  </si>
  <si>
    <t>2026-08-12 15:00:00 | Nama : BP SUKASNO  No Hp : 082226387546 No Alt :  Tgl Pemasangan : 12 Agustus 2026 Interval : PAGI  Note : Hubungi pelanggan terlebih dahulu</t>
  </si>
  <si>
    <t>DELANGGU</t>
  </si>
  <si>
    <t>ROCKET CHICKEN PURI</t>
  </si>
  <si>
    <t>ODP-MRT-FAL/10</t>
  </si>
  <si>
    <t>WO061513787</t>
  </si>
  <si>
    <t>|MN01575|/ROCKET CHICKEN PURI/WINBACK 2.0 HSI B2B (1:2) 50MBPS 320RB PSB DISC 70%//Vera.andriyani31@gmail.com/VERA ANDRIYANI/8819704407</t>
  </si>
  <si>
    <t>2026-08-12 13:00:00|M Janji : (12/08/2026) jam Pasang : 09:00 Note : hubungi pelanggan jika ingin kelokasi |40981184|MYDITA</t>
  </si>
  <si>
    <t>SPBU 54.694.05</t>
  </si>
  <si>
    <t>ODP-PRG-FAC/21</t>
  </si>
  <si>
    <t>WO061479081</t>
  </si>
  <si>
    <t>|MN00213|/SPBU 54.694.05/85257003788/nadiafahrezaabadi@gmail.com/HSI Bisnis Promo HUT Telkom (1:1) 75 Mbps (Rp 415.000) PSB Rp 150.000/MOH HASAN/VJQP+6WM, Dusun Kacangan, Pakamban Laok, Kec. Pragaan, Kabupaten Sumenep, Jawa Timur 69465</t>
  </si>
  <si>
    <t>2026-07-29 08:00:00|Waktu pemasnagan : 29 Juli 2026  Jam pemasangan : 08.00 - 12.00  Mohon hubungi pelanggan sebelum ke lokasi   Terima kasih|DA7880|MYDITA</t>
  </si>
  <si>
    <t>SPBU KADISOKA</t>
  </si>
  <si>
    <t>ODP-KEN-FGM/086 FGM/D02/086.01</t>
  </si>
  <si>
    <t>WO061497815</t>
  </si>
  <si>
    <t>|MN02579|MYIA-023196783926/POI/ISMAN NUR RAHMAN/085720254999/spbu.kadisoka@gmail.com</t>
  </si>
  <si>
    <t>SMK MUHAMMADIYAH 2 CEPU</t>
  </si>
  <si>
    <t>ODP-CEP-FH/091 FH/D09/091.01</t>
  </si>
  <si>
    <t>WO061529519</t>
  </si>
  <si>
    <t>|MN02756|MYIA-078387090092/POI/SUHARTO/081575430880/suhartost71@gmail.com</t>
  </si>
  <si>
    <t xml:space="preserve">2026-08-12 15:00:00 | telp : 081575430880  alt :  M Janji : (12/08/2026) jam Pasang :pagi / siang  Note : hubungi pelanggan jika ingin kelokasi </t>
  </si>
  <si>
    <t>PT. BINTANG KENCANA SUMBERJAYA</t>
  </si>
  <si>
    <t>ODP-MJS-FS/53</t>
  </si>
  <si>
    <t>WO061534858</t>
  </si>
  <si>
    <t>|MN02580|/PT. BINTANG KENCANA SUMBERJAYA/WINBACK HSI B2B + OCA BREACH CHECKER  (1:1) 150MBPS 735,5RB PSB DISC 70%//spbu61303@yahoo.co.id/MUCHAMAD SLAMET/85746011466</t>
  </si>
  <si>
    <t>2026-08-12 15:00:00|Nama Pic : bp aryanto No Hp Pic : 085746011466 No alt : - Jam Pemasangan : siang  Tanggal Pemasangan : 12 Agustus 2026|40951375|MYDITA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</si>
  <si>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</si>
  <si>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WO061471137</t>
  </si>
  <si>
    <t>SPBU 54.631.10</t>
  </si>
  <si>
    <t>ODP-CRB-FH/11 FH/D04/11.01</t>
  </si>
  <si>
    <t>WO061489567</t>
  </si>
  <si>
    <t>|MN00286|MYIA-004425821419/POI/GUNAWAN/081335807180/spbu5.5463110@gmail.com</t>
  </si>
  <si>
    <t>2026-08-12 13:00:00 | telp : 081335807180 alt :  M Janji : (12/08/2026) jam Pasang :pagi / siang  Note : hubungi pelanggan jika ingin kelokasi</t>
  </si>
  <si>
    <t>WO061497800</t>
  </si>
  <si>
    <t>|MN02545|MYIA-064056216822/POI/Kwak Myong/081337802155/captkwak@gmail.com</t>
  </si>
  <si>
    <t>2026-05-15 08:00:00 | Tanggal pemasangan: 13/05/2026  Jam pemasangan : pagi/siang  Info Tambahan : Hubungi pelanggan dulu sebelum ke lokasi.  terima kasih</t>
  </si>
  <si>
    <t>SPBU 54.621.11 SYIRKAH</t>
  </si>
  <si>
    <t>ODP-SMJ-FA/35 FA/D04/35.01</t>
  </si>
  <si>
    <t>WO061490590</t>
  </si>
  <si>
    <t>|MC20010|MYIA-085082542281/POI/FITRIYA SUKIDJAN/081335613143/spbu5462111@gmail.com</t>
  </si>
  <si>
    <t>ODP-MNZ-FAF/30</t>
  </si>
  <si>
    <t>ODP-BTL-FBZ/067</t>
  </si>
  <si>
    <t>WO061499691</t>
  </si>
  <si>
    <t>2026-08-11 09:00:00 | Tanggal Pemasangan : 11 Agustus 2026  Jam Pemasangan : 08:00 13:00  Info Tambahan : Hubungi pelanggan dulu sebelum ke lokasi terimakasih</t>
  </si>
  <si>
    <t>TOKO BU DIA</t>
  </si>
  <si>
    <t>ODP-BBA-FAK/25 FAK/D03/25.01</t>
  </si>
  <si>
    <t>WO061473407</t>
  </si>
  <si>
    <t>|MN02646|MYIA-085160341313/POI/dyah kumolosari/0881036108508/kumolosarid@gmail.com</t>
  </si>
  <si>
    <t xml:space="preserve">2026-08-12 10:00:00 | M Janji : (12/08/2026) jam Pasang : 09:00 Note : hubungi pelanggan jika ingin kelokasi </t>
  </si>
  <si>
    <t>Follow Up Revoke Completed, New Order ID : SC1002520957</t>
  </si>
  <si>
    <t>PT SARI BALI TIMUR</t>
  </si>
  <si>
    <t>SPBU 44 562 01 NGADIREJO</t>
  </si>
  <si>
    <t>ODP-PRN-FAL/088 FAL/D08/088.01</t>
  </si>
  <si>
    <t>WO061485106</t>
  </si>
  <si>
    <t>|MN02495|MYIA-056603167985/POI/YUDHY CHRISTIANTO/081575897826/spbungadirejo@gmail.com</t>
  </si>
  <si>
    <t>SPBU 54.634.02</t>
  </si>
  <si>
    <t>ODP-PON-FAM/07 FAM/D02/07.01</t>
  </si>
  <si>
    <t>WO061464642</t>
  </si>
  <si>
    <t>|MN00282|MYIA-089560270254/POI/Fajar Isnani/08123420960/isnani1964@gmail.com</t>
  </si>
  <si>
    <t>MINT PATISSERIE SURABAYA</t>
  </si>
  <si>
    <t>WO061517992</t>
  </si>
  <si>
    <t>MD|MYDB-20260811264975|DN00001/MN00884|MINT PATISSERIE SURABAYA|0818669019</t>
  </si>
  <si>
    <t>2026-08-12 15:00:00 | Tanggal pemasangan: 12/08/2026 Jam pemasangan : siang Info Tambahan : Hubungi pelanggan dulu sebelum ke lokasi terima kasih.</t>
  </si>
  <si>
    <t>HSI Bisnis Basic PSB 70% - 75 Mbps</t>
  </si>
  <si>
    <t>Provisioning Failed|WFM|INF009025863|PP_-6.5228214,110.7087879_manja pemasangan rabu tgl 12</t>
  </si>
  <si>
    <t>SMKS AL ILYASI</t>
  </si>
  <si>
    <t>WO061503950</t>
  </si>
  <si>
    <t>|MN02621|MYIA-089382254914/POI/SOFIULLAH/082331446922/sofiullahtkj@gmail.com</t>
  </si>
  <si>
    <t>2026-08-12 13:00:00 | Nama : BP SOFIULLAH No Hp : 082331446922 No Alt :  Tgl Pemasangan : 12 Agustus 2026 Interval : PAGI  Note : Hubungi pelanggan terlebih dahulu</t>
  </si>
  <si>
    <t>Follow Up Revoke Completed, New Order ID : SC1002519842</t>
  </si>
  <si>
    <t>Follow Up Revoke Completed, New Order ID : SC1002519252</t>
  </si>
  <si>
    <t>ODP-DMO-FMG/02</t>
  </si>
  <si>
    <t>WO061517049</t>
  </si>
  <si>
    <t>2026-08-10 13:00:00|Nama : BP HENDY SIMON   No Hp : 082302331284  No Alt : 082251117350   Tgl Pemasangan : 10 Agustus 2026  Interval : SIANG  Note : Hubungi pelanggan terlebih dahulu|40981182|MYDITA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</si>
  <si>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</si>
  <si>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Follow Up Revoke Completed, New Order ID : SC1002520589</t>
  </si>
  <si>
    <t>KOPERASI BUDI DAYA MINA</t>
  </si>
  <si>
    <t>ODP-JPR-FD/007 FCL/F04/007.01</t>
  </si>
  <si>
    <t>WO061524365</t>
  </si>
  <si>
    <t>|MC60141|MYIA-061986873460/POI/ALFIAN NURUL HUDA/085156744733/nalfian1998@gmail.com</t>
  </si>
  <si>
    <t>2026-08-12 13:00:00 | Nama Pic : bp ALFIAN  No Hp Pic : 085156744733 No alt : - Jam Pemasangan : siang  Tanggal Pemasangan : 12 Agustus 2026</t>
  </si>
  <si>
    <t>SPBU 445810</t>
  </si>
  <si>
    <t>ODP-GBU-FH/007 FH/D01/007.01</t>
  </si>
  <si>
    <t>WO061470794</t>
  </si>
  <si>
    <t>|MN01047|MYIA-000499380560/POI/MUHAMMAD ARIFIN/085346121580/4458102@gmail.com</t>
  </si>
  <si>
    <t>2026-08-12 08:00:00 | Nama PIC:  bp muh arifin No HP: 085346121580 Alt: Tanggal: 12/8/2026 Jam Pasang: Pagi Note: Hubungi sebelum ke lokasi, terimakasih.</t>
  </si>
  <si>
    <t>VILLA VINNA A10</t>
  </si>
  <si>
    <t>ODP-BTU-FW/04 FW/D01/04.01</t>
  </si>
  <si>
    <t>WO061488321</t>
  </si>
  <si>
    <t>MD|MYDB-20260810264896|DN00001/MN02280|VILLA VINNA A10|08113502386</t>
  </si>
  <si>
    <t>2026-08-17 13:00:00 | Nama Pic : bp Suryo  No Hp Pic : 08113502386 No alt : - Jam Pemasangan : pagi  Tanggal Pemasangan : 17 Agustus 2026</t>
  </si>
  <si>
    <t>SPBU 44 562 10 MANDISARI</t>
  </si>
  <si>
    <t>ODP-PRN-FAD/005 FAD/D01/005.01</t>
  </si>
  <si>
    <t>WO061498391</t>
  </si>
  <si>
    <t>|MN02495|MYIA-051480665003/POI/DAVID SETIAWAN HARAHAP/082220300499/dataspbu4456210@gmail.com</t>
  </si>
  <si>
    <t>2026-08-12 13:00:00 | Nama PIC : bapak david No HP : 082220300499 Alt :  M Janji : (RABU/12/AGUSTUS/2026) jam Pasang : 09:00 Note : hubungi pelanggan jika ingin kelokasi</t>
  </si>
  <si>
    <t>FCC - HD1A - COMPLETED - WAIT FOR PAYMEN</t>
  </si>
  <si>
    <t>SPBU 4452215 NEGARADAHA</t>
  </si>
  <si>
    <t>ODP-BMU-FG/044</t>
  </si>
  <si>
    <t>WO061514913</t>
  </si>
  <si>
    <t>AMRBS;403095;REG3;BAYU;085100296564;HSI 1S 100MB;535k;PIC ALFIAN 085884760517 ;spbunegaradaha@gmail.com</t>
  </si>
  <si>
    <t>2026-08-12 13:00:00|Jam pemasangan : 12.00 Info Tambahan : Hubungi pelanggan dulu sebelum ke lokasi terimakasih |40900827|MYDITA</t>
  </si>
  <si>
    <t>FCC DBS - HD1A - AGREE - WAIT FOR PAYMENT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</si>
  <si>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</si>
  <si>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 xml:space="preserve">SPBU 4452217 TONJONG </t>
  </si>
  <si>
    <t>ODP-BMU-FZ/001</t>
  </si>
  <si>
    <t>AMRBS;403095;REG3;BAYU;085100296564;HSI 1S 100MB;535k;PIC BENI 082323783006;44.52217.spbu@gmail.com</t>
  </si>
  <si>
    <t>SPBU 4452216 SAKALIBELS</t>
  </si>
  <si>
    <t>ODP-BMU-FV/007</t>
  </si>
  <si>
    <t>AMRBS;403095;REG3;BAYU;085100296564;HSI 1S 100MB;535k;PIC 087834130181;spbusakalibelsss16@gmail.com</t>
  </si>
  <si>
    <t>SMK ASSULTHONIYAH / LAB</t>
  </si>
  <si>
    <t>ODP-PBL-FAA/70</t>
  </si>
  <si>
    <t>WO061505917</t>
  </si>
  <si>
    <t>|MN01068|/SMK ASSULTHONIYAH / LAB/WINBACK 2.0 HSI B2B (1:1) 75MBPS 415RB PSB DISC 70%//smk.assulthon@gmail.com/SRI ERNAWATI/85258722109</t>
  </si>
  <si>
    <t>Follow Up Revoke Completed, New Order ID : SC1002519662</t>
  </si>
  <si>
    <t>GUDANG TONNY</t>
  </si>
  <si>
    <t>ODP-BJN-FH/73 FH/D06/73.01</t>
  </si>
  <si>
    <t>WO061522335</t>
  </si>
  <si>
    <t>|MN02619|MYIA-086036283707/POI/TONNY IRAWAN/085185928808/setiy752@gmail.com</t>
  </si>
  <si>
    <t>2026-08-14 08:00:00 | M Janji : (12/08/2026) jam Pasang : 09:00 Note : hubungi pelanggan jika ingin kelokasi</t>
  </si>
  <si>
    <t>ODP-BPG-FL/35</t>
  </si>
  <si>
    <t>WO061504506</t>
  </si>
  <si>
    <t>2026-08-09 08:00:00 | Tanggal Pemasangan : 09 Agustus 2026  Jam Pemasangan : 08:00 13:00  Info Tambahan : Hubungi pelanggan dulu sebelum ke lokasi terimakasih</t>
  </si>
  <si>
    <t>SPBU PERTAMINA 44.531.20 JAMBU</t>
  </si>
  <si>
    <t>ODP-AJB-FW/001 FW/D01/001.01</t>
  </si>
  <si>
    <t>WO061467572</t>
  </si>
  <si>
    <t>|MC00213|MYIA-033355129640/POI/WARNO/081327377920/spbu.jambu@yahoo.co.id</t>
  </si>
  <si>
    <t>ODP-APR-FD/01</t>
  </si>
  <si>
    <t>ASRAMA NUSANTARA</t>
  </si>
  <si>
    <t>ODP-SDA-FDF/52</t>
  </si>
  <si>
    <t>WO061532276</t>
  </si>
  <si>
    <t>AMRBS/405529/YULYAN MAHARTA SAVIAR/R3/JATIM TIMUR/WINBACK 2.0 HSI B2B (1:1) 50MBPS 355RB PSB DISC 70%/MUHAMMAD ASRORI /asrorim18@gmail.com</t>
  </si>
  <si>
    <t>2026-08-12 15:00:00|Nama PIC : BAPAK ASRORI No HP : 087857648115 Alt :  M Janji : (RABU/12/AGUSTUS/2026) jam Pasang : 09:00 Note : hubungi pelanggan jika ingin kelokasi|40961371|MYDITA</t>
  </si>
  <si>
    <t>ODP-OMB-FAA/65</t>
  </si>
  <si>
    <t>WO061535369</t>
  </si>
  <si>
    <t xml:space="preserve">2026-08-10 15:00:00 | M Janji : (10/08/2026)  jam Pasang : 09:00  Note : hubungi pelanggan jika ingin kelokasi  </t>
  </si>
  <si>
    <t>AGEN BRILINK DONOWATI</t>
  </si>
  <si>
    <t>ODP-TDS-FBG/35 FBG/D04/35.01</t>
  </si>
  <si>
    <t>WO061457461</t>
  </si>
  <si>
    <t>MD|MYDB-20260810264884|DN00001/MN00443|AGEN BRILINK DONOWATI|085117489526</t>
  </si>
  <si>
    <t>2026-08-12 13:00:00 | Tanggal Pemasangan : 12 Agustus 2026 Jam Pemasangan : 08:00 13:00 Info Tambahan : Hubungi pelanggan dulu sebelum ke lokasi terimakasih</t>
  </si>
  <si>
    <t>Follow Up Revoke Completed, New Order ID : SC1002520758</t>
  </si>
  <si>
    <t>Karma Mitra Jaya Prakasa</t>
  </si>
  <si>
    <t>ODP-WR1-FH/16 FH/D01/04.16</t>
  </si>
  <si>
    <t>WO061506057</t>
  </si>
  <si>
    <t>|MN00458|MYIA-097115335629/POI/Sugiyanto/+628133305375/asriwasisto092@gmail.com</t>
  </si>
  <si>
    <t>ODP-GEN-FD/06</t>
  </si>
  <si>
    <t xml:space="preserve">|MN00483|/PT HIPERNET INDODATA/HSI BASIC 1S INET 50MBPS/087835316536/eriza.a@hypernet.co.id/Iman Irmansyah  </t>
  </si>
  <si>
    <t>PT Gondosuli Berkah Abadi</t>
  </si>
  <si>
    <t>ODP-BBE-FBC/06</t>
  </si>
  <si>
    <t>AMRBS;403115;AMEX;Muhammad Ubaidil Ulum;RBS-3;SURAMADU;PSB;PT Gondosuli Berkah Abadi;+62 857-0722-2022;spbu5461113@gmail.com;HSI Bisnis Promo HUT Telkom (1:1) 50 Mbps (Rp 355.000) PSB Rp 150.000;Setiyawan Herysantoso;-7.3779825,112.5744817</t>
  </si>
  <si>
    <t>SPBU 54.641.08 MARON</t>
  </si>
  <si>
    <t>ODP-MJT-FE/22 FE/D01/22.01</t>
  </si>
  <si>
    <t>WO061501025</t>
  </si>
  <si>
    <t>MD|MYDB-20260811264973|SC20016/MC20202|SPBU 54.641.08 MARON|081326744074</t>
  </si>
  <si>
    <t>PT. Industrial Robotic Automation</t>
  </si>
  <si>
    <t>ODP-KND-FS/06 FS/D01/06.01</t>
  </si>
  <si>
    <t>WO061478933</t>
  </si>
  <si>
    <t>MD|MYDB-20260808264733|DN00001/MN00086|PT. Industrial Robotic Automation|085741412162</t>
  </si>
  <si>
    <t xml:space="preserve">2026-08-12 10:00:00 | Nama PIC : Bapak Alfian No HP : 085741412162 No Alternatif : - M Janji : 12/07/2026 Jam Pasang : Pagi NoteÃ‚Â :  Hubungi terlebih dahulu sebelum ke lokasi </t>
  </si>
  <si>
    <t>HSI Bisnis Bundling Phone PSB 70% - Free 800 Menit - 150 Mbps</t>
  </si>
  <si>
    <t>WO061519427</t>
  </si>
  <si>
    <t>2026-08-10 08:00:00|Nama PIC : Bp Putu  No Hp : 085738534306  No Alt : -  Tgl Pemasangan : 10 Agustus 2026  Interval : PAGI SIANG  Note : Hubungi pelanggan terlebih dahulu|40951378|MYDITA</t>
  </si>
  <si>
    <t>SMP NEGERI 1 PLUPUH</t>
  </si>
  <si>
    <t>ODP-SRG-FAB/027 FAB/D01/027.01</t>
  </si>
  <si>
    <t>WO061502660</t>
  </si>
  <si>
    <t>|MN01811|MYIA-014806080089/POI/ACHMAD AENAL YAQIN/081393085665/smpnegeri1plupuh@gmail.com</t>
  </si>
  <si>
    <t>SDN TUNDOSORO KEJAYAN</t>
  </si>
  <si>
    <t>ODP-GDW-FD/11</t>
  </si>
  <si>
    <t>WO061531741</t>
  </si>
  <si>
    <t>|MN00833|/SDN TUNDOSORO KEJAYAN/WINBACK 2.0 HSI B2B (1:2) 50MBPS 320RB PSB DISC 70%//sdntundosoroyes@gmail.com/APRILIA PUJIASTUTIK/85803335998</t>
  </si>
  <si>
    <t>2026-08-13 08:00:00|Nama PIC : IBU APRILIA No HP : 085803335998 Alt :  M Janji : (KAMIS/13/AGUSTUS/2026) jam Pasang : 09:00 Note : hubungi pelanggan jika ingin kelokasi|40961371|MYDITA</t>
  </si>
  <si>
    <t>Toko Rahman</t>
  </si>
  <si>
    <t>ODP-PYA-FAN/49 FAN/D06/49.01</t>
  </si>
  <si>
    <t>WO061467226</t>
  </si>
  <si>
    <t>MD|MYDB-20260811264926|SC00001/MC00149|Toko Rahman|083831494555</t>
  </si>
  <si>
    <t xml:space="preserve"> SMK MUHAMMADIYAH KARANGANYAR</t>
  </si>
  <si>
    <t>WO061492346</t>
  </si>
  <si>
    <t>2026-08-12 13:00:00|Nama Pic : bp Guntur No Hp Pic : 085742212600 No alt : - Jam Pemasangan : pagi  Tanggal Pemasangan : 12 Agustus 2026|40951375|MYDITA</t>
  </si>
  <si>
    <t>Follow Up Revoke Completed, New Order ID : SC1002520411</t>
  </si>
  <si>
    <t>SPBU 4353317 Bojongsari Purbalingga</t>
  </si>
  <si>
    <t>WO061531763</t>
  </si>
  <si>
    <t>|MN02834|MYIA-030345768634/POI/WIWIT HERAWANTO/081229412381/kajonganspbu@gmail.com</t>
  </si>
  <si>
    <t>2026-08-14 10:00:00 | Nama Pic : bp WIWIT HERAWANTO No Hp Pic : 081229412381 No alt : - Jam Pemasangan : pagi  Tanggal Pemasangan : 12 Agustus 2026</t>
  </si>
  <si>
    <t>Follow Up Revoke Completed, New Order ID : SC1002520506</t>
  </si>
  <si>
    <t>SPBU 54601116</t>
  </si>
  <si>
    <t>ODP-MYR-FSJ/32</t>
  </si>
  <si>
    <t>WO061484889</t>
  </si>
  <si>
    <t>AMRBS;403536;AMEX;FANI INDRA;RBS-3;SURAMADU;MOETHIA SETIYAWATI;HSI Bisnis (1:1) 50 Mbps (Rp 439.000) PSB Rp 150.000;089634313237;spbu601116@yahoo.co.id;Rudolfo Samuai;Jl. Kedung Cowek No.204, Tanah Kali Kedinding, Kec. Kenjeran, Surabaya, Jawa Timur 60129</t>
  </si>
  <si>
    <t>2026-08-12 10:00:00|M Janji : (12/08/2026) jam Pasang : 09:00 Note : hubungi pelanggan jika ingin kelokasi |40981184|MYDITA</t>
  </si>
  <si>
    <t>DAPUR MBG BIRRU</t>
  </si>
  <si>
    <t>ODP-SRG-FH/048 FH/D04/048.01</t>
  </si>
  <si>
    <t>WO061482470</t>
  </si>
  <si>
    <t>|MN01811|MYIA-019499952721/POI/SRI LESTARI/085293863420/sri074766@gmail.com</t>
  </si>
  <si>
    <t>ODP-SAT-FA/59</t>
  </si>
  <si>
    <t>RUKO GUNAWAN WICAKSONO</t>
  </si>
  <si>
    <t>ODP-DMO-FW/23</t>
  </si>
  <si>
    <t>WO061517455</t>
  </si>
  <si>
    <t>|MN02280|/RUKO GUNAWAN WICAKSONO/GUNAWAN WICAKSONO/081333369634/a.g.viszcara@gmail.com/HSI Bisnis Promo HUT Telkom (1:1) 100 Mbps (Rp 535.000) PSB Rp 150.000/</t>
  </si>
  <si>
    <t>2026-08-13 08:00:00|Nama : BP GUNAWAN WICAKSONO SST No Hp : 081333369634 No Alt :  Tgl Pemasangan : 12 Agustus 2026 Interval : PAGI  Note : Hubungi pelanggan terlebih dahulu|40971402|MYDITA</t>
  </si>
  <si>
    <t>TOKO SUGENG</t>
  </si>
  <si>
    <t>ODP-CEP-FE/090 FE/D08/090.01</t>
  </si>
  <si>
    <t>WO061487810</t>
  </si>
  <si>
    <t>|MC60162|MYIA-067287512504/POI/FAIZAL RAHMAD NAUVANDA/082341906523/dp3787913@gmail.com</t>
  </si>
  <si>
    <t>2026-08-12 13:00:00 | telp : 082341906523 alt :  M Janji : (12/08/2026) jam Pasang :pagi / siang  Note : hubungi pelanggan jika ingin kelokasi</t>
  </si>
  <si>
    <t>SPBU 4452217 TONJONG</t>
  </si>
  <si>
    <t>AMRBS;403095;REG3;BAYU;085100296564;PIC BENI 082323783006;HSI 1S 300mb 1499k;44.52217.spbu@gmail.com</t>
  </si>
  <si>
    <t>YOUNEEDMEE</t>
  </si>
  <si>
    <t>ODP-WRJ-FD/51 FD/D01/51.01</t>
  </si>
  <si>
    <t>WO061511362</t>
  </si>
  <si>
    <t>MD|MYDB-20260809264802|EN00005/MC20190|YOUNEEDMEE|085181739148</t>
  </si>
  <si>
    <t>WO061497761</t>
  </si>
  <si>
    <t>2026-08-12 13:00:00|Nama PIC : Bapak Agus No HP : 083119378360 No Alternatif : - M Janji : 12/07/2026 Jam Pasang : Pagi NoteÃ‚Â :  Hubungi terlebih dahulu sebelum ke lokasi |40961370|MYDITA</t>
  </si>
  <si>
    <t>ODP-MNZ-FAN/12</t>
  </si>
  <si>
    <t>WO061462935</t>
  </si>
  <si>
    <t>2026-08-09 15:00:00 | Nama Pic : BP IWAN  No Hp Pic : 08563623930  Jam Pemasangan : 08:00 - 12.00  Tanggal Pemasangan : MINGGU 09 AGUSTUS 2026  Info Tambahan : Hubungi pelanggan sebelum datang ke lokasi, terima kasih.</t>
  </si>
  <si>
    <t>GREEN HOUSE</t>
  </si>
  <si>
    <t>ODP-KLJ-FCY/15 FCY/D02/15.01</t>
  </si>
  <si>
    <t>WO061519749</t>
  </si>
  <si>
    <t>|MN02627|MYIA-006235113281/POI/Sulistiyani/082132176367/sulistiyani0116@gmail.com</t>
  </si>
  <si>
    <t>2026-08-12 15:00:00 | Nama Pic : bu Sulistiyani No Hp Pic : 082132176367 No alt : - Jam Pemasangan : siang  Tanggal Pemasangan : 12 Agustus 2026</t>
  </si>
  <si>
    <t>Follow Up Revoke Completed, New Order ID : SC1002519878</t>
  </si>
  <si>
    <t>SPBU Pagu 54.641.29</t>
  </si>
  <si>
    <t>ODP-GUR-FG/11 FG/D01/11.01</t>
  </si>
  <si>
    <t>WO061469928</t>
  </si>
  <si>
    <t>|MC20231|MYIA-050184566467/POI/FATUR ROHMAN/081235321497/spbu29@trisnagroup.id</t>
  </si>
  <si>
    <t>2026-08-14 08:00:00 | telp : 081235321497 alt :  M Janji : (11/08/2026) jam Pasang :pagi / siang  Note : hubungi pelanggan jika ingin kelokasi</t>
  </si>
  <si>
    <t>ODP-TUN-FX/25</t>
  </si>
  <si>
    <t>WO061490199</t>
  </si>
  <si>
    <t>2026-08-12 13:00:00|Nama Pic : AZIZ No Hp Pic : 081231441670 No alt : - Jam Pemasangan : siang  Tanggal Pemasangan : 12 Agustus 2026|40951375|MYDITA</t>
  </si>
  <si>
    <t>KB-TK Islam Al-Huda</t>
  </si>
  <si>
    <t>ODP-BWN-FAA/03 FAA/D01/03.01</t>
  </si>
  <si>
    <t>WO061466409</t>
  </si>
  <si>
    <t>MD|MYDB-20260810264886|DN00001/MN00018|KB-TK Islam Al-Huda|082326955342</t>
  </si>
  <si>
    <t>MA AS SYAMSURIYYAH</t>
  </si>
  <si>
    <t>WO061507582</t>
  </si>
  <si>
    <t>MD|MYDB-20260810264890|DB10005/MB10071|MA AS SYAMSURIYYAH|08553261297</t>
  </si>
  <si>
    <t xml:space="preserve">2026-08-12 13:00:00 | Nama PIC : BAPAK MUHAMMAD ABDULLAH No HP : 08553261297 No Alternatif : - M Janji : 12/07/2026 Jam Pasang : Pagi NoteÃ‚Â :  Hubungi terlebih dahulu sebelum ke lokasi </t>
  </si>
  <si>
    <t>WO061476618</t>
  </si>
  <si>
    <t>|MN02086|MYIA-030209656661/POI/Khamim/082322332230/kamtaipa@gmail.com</t>
  </si>
  <si>
    <t xml:space="preserve">2026-08-12 08:00:00 | Nama PIC : BAPAK KHAMIM No HP : 082322332230 No Alternatif : M Janji : 12/07/2026 Jam Pasang : Pagi NoteÃ‚Â :  Hubungi terlebih dahulu sebelum ke lokasi </t>
  </si>
  <si>
    <t>GUDANG JMB</t>
  </si>
  <si>
    <t>ODP-MIP-FA/36</t>
  </si>
  <si>
    <t>|MC30111|/MOCH IMRON AFANDI /85732366110/imronafandi048@gmail.com</t>
  </si>
  <si>
    <t>SMP NEGERI 1 KEMBARAN</t>
  </si>
  <si>
    <t>ODP-PWT-FBK/003</t>
  </si>
  <si>
    <t>PSB;MN02713;SMP NEGERI 1 KEMBARAN;082134062273;PSB HSI BISNIS 300MBPS PROMO ULTAH TELKOM;smpnegeri01kembaran@gmail.com;BACHTIAR;-7.4079166893025725, 109.28696572883577</t>
  </si>
  <si>
    <t>Follow Up Revoke Completed, New Order ID : SC1002519169</t>
  </si>
  <si>
    <t>CV SAMI ASIKI</t>
  </si>
  <si>
    <t>ODP-GIN-FH/42</t>
  </si>
  <si>
    <t>WO061531732</t>
  </si>
  <si>
    <t>|MN02658|/PIC I NENGAH SUARTA/081246891426/spbu.bali.5480504@gmail.com</t>
  </si>
  <si>
    <t>2026-08-12 15:00:00|Nama PIC:  bp suarta No HP: 081246891426 Alt: 081236102105 Tanggal: 12/8/2026 Jam Pasang: Sore Note: Hubungi sebelum ke lokasi, terimakasih.|40931149|MYDITA</t>
  </si>
  <si>
    <t>ODP-SAP-FAB/14</t>
  </si>
  <si>
    <t>WO061514806</t>
  </si>
  <si>
    <t>2026-08-09 08:00:00 | Nama PIC : Bp Rifdan  No Hp : 085338475722  No Alt : -  Tgl Pemasangan : 09 Agustus 2026  Interval : PAGI SIANG  Note : Hubungi pelanggan terlebih dahulu</t>
  </si>
  <si>
    <t>ODP-MGO-FAL/09</t>
  </si>
  <si>
    <t>WO061498601</t>
  </si>
  <si>
    <t>ERABLUE WH KUDUS</t>
  </si>
  <si>
    <t>ODP-KUD-FBD/035 FBD/D03/035.01</t>
  </si>
  <si>
    <t>WO061539185</t>
  </si>
  <si>
    <t>|MN02713|MYIA-091683043021/POI/HASBIBINTARO SHIDDIQ/081249549394/nextperdanaone@gmail.com</t>
  </si>
  <si>
    <t>2026-08-18 08:00:00 | telp : 081249549394 alt :  M Janji : (18/08/2026) jam Pasang :pagi / siang  Note : hubungi pelanggan jika ingin kelokasi</t>
  </si>
  <si>
    <t>Toko Lalu Kadarusman</t>
  </si>
  <si>
    <t>ODP-PYA-FAQ/66 FAQ/D06/66.01</t>
  </si>
  <si>
    <t>WO061471284</t>
  </si>
  <si>
    <t>MD|MYDB-20260810264914|SC00001/MC00046|Toko Lalu Kadarusman|082326518436</t>
  </si>
  <si>
    <t>2026-08-12 08:00:00 | Nama Pic : Lalu Kadarusman No Hp Pic : 082326518436 No alt : - Jam Pemasangan : pagi  Tanggal Pemasangan : 12 Agustus 2026</t>
  </si>
  <si>
    <t>PT INTAN SURYA PRIMA ABADI</t>
  </si>
  <si>
    <t>ODP-UBN-FV/33</t>
  </si>
  <si>
    <t>AMRBS;940137;AM;ISTIHAMIN FITRI;RBS-3;SURAMADU;PSB;PT INTAN SURYA PRIMA ABADI;81241818747;Ispa.denpasar@yahoo.co.id;HSI Bisnis (1:1) 100 Mbps (Rp 669.000) PSB Rp 150.000;GEDE MUDITA;-8.6348517,115.1770676</t>
  </si>
  <si>
    <t>SPBU 4459512 KATONSARI DEMAK</t>
  </si>
  <si>
    <t>ODP-DMA-FDA/037 FDA/D02/037.01</t>
  </si>
  <si>
    <t>WO061536707</t>
  </si>
  <si>
    <t>|MN01414|MYIA-018277252262/POI/KHASAN/081215754268/demak@yahoo.com</t>
  </si>
  <si>
    <t>2026-08-12 15:00:00 | Nama : BP KHASAN  No Hp : 081215754268 No Alt :  Tgl Pemasangan : 12 Agustus 2026 Interval : PAGI  Note : Hubungi pelanggan terlebih dahulu</t>
  </si>
  <si>
    <t>WO061514830</t>
  </si>
  <si>
    <t>SPBU TRAJI 44.562.14</t>
  </si>
  <si>
    <t>ODP-PRN-FAD/008 FAD/D01/008.01</t>
  </si>
  <si>
    <t>WO061523772</t>
  </si>
  <si>
    <t>|MN02495|MYIA-034556523926/POI/PRATIWI FAJAR PAMUNGKAS/082226408281/spbu4456214.pterm@gmail.com</t>
  </si>
  <si>
    <t>2026-08-12 13:00:00 | Nama PIC:  bu tiwi No HP: 082226408281 Alt: Tanggal: 12/8/2026 Jam Pasang: Siang Note: Hubungi sebelum ke lokasi, terimakasih.</t>
  </si>
  <si>
    <t>PCN MR DIY XGRG</t>
  </si>
  <si>
    <t>ODP-GER-FAA/23 FAA/D02/23.01</t>
  </si>
  <si>
    <t>WO061485808</t>
  </si>
  <si>
    <t>|MN02621|MYIA-041207783254/POI/RIZKY NANDA/081289014442/diy.xgrg@panducitiakses.com</t>
  </si>
  <si>
    <t>2026-08-12 15:00:00 | Tanggal pemasangan: 12/08/2026 Jam pemasangan : 10.00 Info Tambahan : Hubungi pelanggan dulu sebelum ke lokasi terima kasih.</t>
  </si>
  <si>
    <t>UD. CHANDRA HANDOYO</t>
  </si>
  <si>
    <t>ODP-GRA-FB/68</t>
  </si>
  <si>
    <t>WO061516514</t>
  </si>
  <si>
    <t>|MN02680|/UD. CHANDRA HANDOYO/WINBACK 2.0 HSI B2B (1:1) 50MBPS 355RB PSB DISC 70%//spbuwatestani5467130@gmail.com/CHANDRA HANDOYO/85233406454</t>
  </si>
  <si>
    <t>2026-08-12 13:00:00|Nama PIC:  bp nanang No HP: 085233406454 Alt: Tanggal: 12/8/2026 Jam Pasang: Siang Note: Hubungi sebelum ke lokasi, terimakasih.|40931149|MYDITA</t>
  </si>
  <si>
    <t>PT RAMIL SILICA SENTOSA</t>
  </si>
  <si>
    <t>ODP-BCR-FAE/06 FAE/D01/06.01</t>
  </si>
  <si>
    <t>WO061497863</t>
  </si>
  <si>
    <t>|MN02366|MYIA-034040536677/POI/nur Setya ningsih/082334597830/nursetya41@gmail.com</t>
  </si>
  <si>
    <t>2026-08-12 15:00:00 | Nama PIC : ibu nur No HP : 082334597830 Alt :  M Janji : (RABU/12/AGUSTUS/2026) jam Pasang : 09:00 Note : hubungi pelanggan jika ingin kelokasi</t>
  </si>
  <si>
    <t>WO061487168</t>
  </si>
  <si>
    <t>|MN02756|MYIA-084351735759/POI/DWI WAHYUNI/082226166897/smpinsangemilang@gmail.com</t>
  </si>
  <si>
    <t xml:space="preserve">2026-08-12 13:00:00 | Jam pemasangan : 12.00 Info Tambahan : Hubungi pelanggan dulu sebelum ke lokasi terimakasih </t>
  </si>
  <si>
    <t>SPBU 4452226 KALIERANG</t>
  </si>
  <si>
    <t>ODP-BMU-FJ/030</t>
  </si>
  <si>
    <t>AMRBS;403095;REG3;BAYU;085100296564;PIC 082135564896 INA;HSI 100MB;535k;spbukalierang.4452226@gmail.com</t>
  </si>
  <si>
    <t>BROMO PERMAI</t>
  </si>
  <si>
    <t>ODP-SKP-FC/02</t>
  </si>
  <si>
    <t>WO061487135</t>
  </si>
  <si>
    <t>|MN01316|/BROMO PERMAI/WINBACK 2.0 HSI B2B (1:1) 100MBPS 535RB PSB DISC 70%//bromopermaiindah@gmail.com/MOCHAMMAD RIZKY SURYA GEMILANG/85231390107</t>
  </si>
  <si>
    <t>ILHAM STORE</t>
  </si>
  <si>
    <t>ODP-MJT-FA/50 FA/D06/50.01</t>
  </si>
  <si>
    <t>WO061471643</t>
  </si>
  <si>
    <t>MD|MYDB-20260810264888|DN00001/MN01011|ILHAM STORE|085850876219</t>
  </si>
  <si>
    <t>KOGJA</t>
  </si>
  <si>
    <t>ODP-PBL-FG/104</t>
  </si>
  <si>
    <t>WO061518277</t>
  </si>
  <si>
    <t>|MN01316|/KOGJA/WINBACK 2.0 HSI B2B (1:1) 100MBPS 535RB PSB DISC 70%//Kogjamedia@gmail.com/ACHMAD ARFIAN RIFKI/82215224543</t>
  </si>
  <si>
    <t>2026-08-12 13:00:00|Nama PIC : bapak ahmad No HP : 082215224543 Alt :  M Janji : (RABU/12/AGUSTUS/2026) jam Pasang : 09:00 Note : hubungi pelanggan jika ingin kelokasi|40961371|MYDITA</t>
  </si>
  <si>
    <t>KB AL-IDRUS</t>
  </si>
  <si>
    <t>ODP-KUD-FBH/004 FBH/D01/004.01</t>
  </si>
  <si>
    <t>WO061502192</t>
  </si>
  <si>
    <t>|MC60024|MYIA-062993426175/POI/Dheta Carollyn /0895341343800/adhilesmana17@gmail.com</t>
  </si>
  <si>
    <t>CAFE &amp; RENTAL PLAYSTATION</t>
  </si>
  <si>
    <t>ODP-DLA-FH/24</t>
  </si>
  <si>
    <t>WO061532043</t>
  </si>
  <si>
    <t>|MC30080|/MOHAMMAD KHOLIQ/82371305284/mohammadkholiq927@gmail.com</t>
  </si>
  <si>
    <t>ODP-AJB-FF/007</t>
  </si>
  <si>
    <t>WO061503292</t>
  </si>
  <si>
    <t xml:space="preserve">2026-08-09 13:00:00 | Nama PIC: bu inka   Notel: 081313474706  Alt: -   Tanggal: 9/8/2026  Jam Pasang: Siang  Note: Hubungi pelanggan sebelum ke lokasi, terima kasih.  </t>
  </si>
  <si>
    <t>Follow Up Revoke Completed, New Order ID : SC1002520090</t>
  </si>
  <si>
    <t>SD NEGERI 3 BEDULU</t>
  </si>
  <si>
    <t>ODP-GIN-FH/38</t>
  </si>
  <si>
    <t>|MN02658|/PIC SD NEGERI 3 BEDULU/085940740422/3bedulu@gmail.com</t>
  </si>
  <si>
    <t>Follow Up Revoke Completed, New Order ID : SC1002519315</t>
  </si>
  <si>
    <t>ODP-KGD-FBF/094</t>
  </si>
  <si>
    <t>WO061475156</t>
  </si>
  <si>
    <t>2026-08-09 15:00:00 | Nama PIC : MUNTAHA  No HP : 081326211551  Alt :   M Janji : 08/08/2026  Jam Pasang : 08.00 - 13:00   NoteÃ‚Â :  hubungi terlebih dahulu sebelum kelokasi</t>
  </si>
  <si>
    <t>ODP-PWB-FD/028</t>
  </si>
  <si>
    <t>WO061525424</t>
  </si>
  <si>
    <t xml:space="preserve">2026-08-09 13:00:00 | Nama PIC: bp muchsin  Notel: 082327602683  Alt: -   Tanggal: 9/8/2026  Jam Pasang: Siang  Note: Hubungi pelanggan sebelum ke lokasi, terima kasih.  </t>
  </si>
  <si>
    <t>Follow Up Revoke Completed, New Order ID : SC1002519011</t>
  </si>
  <si>
    <t>WNJ</t>
  </si>
  <si>
    <t>SDN Klepu 03</t>
  </si>
  <si>
    <t>ODP-PUS-FB/020 FB/D03/020.01</t>
  </si>
  <si>
    <t>WO061463388</t>
  </si>
  <si>
    <t>|MN00426|MYIA-004617892114/POI/Didit Sulistio/081325414933/sdklepu03@gmail.com</t>
  </si>
  <si>
    <t>WO061532655</t>
  </si>
  <si>
    <t>2026-08-12 15:00:00|Nama PIC : BAPAK AZIZ No HP : 081231441670 Alt :  M Janji : (RABU/12/AGUSTUS/2026) jam Pasang : 09:00 Note : hubungi pelanggan jika ingin kelokasi|40961371|MYDITA</t>
  </si>
  <si>
    <t>KAK</t>
  </si>
  <si>
    <t>PEMERINTAH DESA KEDALEMANWETAN</t>
  </si>
  <si>
    <t>ODP-KAK-FAH/059 FAH/D03/059.01</t>
  </si>
  <si>
    <t>WO061472195</t>
  </si>
  <si>
    <t>|MN00662|MYIA-082797876696/POI/Asep/085290461690/pemdeskedalemanwetan@gmail.com</t>
  </si>
  <si>
    <t xml:space="preserve">2026-08-12 08:00:00 | Jam pemasangan : 08.00 - 12.00 Info Tambahan : Hubungi pelanggan dulu sebelum ke lokasi terimakasih </t>
  </si>
  <si>
    <t>GOMBONG</t>
  </si>
  <si>
    <t>SPBU Pertamina 54.671.04 / CV. SEMBILAN SEMBILAN TUBAN PERDANA</t>
  </si>
  <si>
    <t>ODP-PWS-FL/50 FL/D04/50.01</t>
  </si>
  <si>
    <t>WO061480526</t>
  </si>
  <si>
    <t>|MN00398|MYIA-073765090162/POI/HANDINI RATIH SURYORINI/081329046359/holding99tuban@gmail.com</t>
  </si>
  <si>
    <t>SD Muhammadiyah Jogokariyan (Kampus 2)</t>
  </si>
  <si>
    <t>ODP-PGR-FBT/008</t>
  </si>
  <si>
    <t>WO061529245</t>
  </si>
  <si>
    <t>|MC80228|/SD Muhammadiyah Jogokariyan (Kampus 2)/Paket HSI 2S Bisnis Promo HUT Telkom 1:1 300Mbps + Telp/Fika Widiana Kuspratiwi/085348548664/sdmjogokariyan@gmail.com</t>
  </si>
  <si>
    <t>2026-08-13 08:00:00|Waktu pemasangan : 12 agustus 2026 Jam pemasangan : 08.00 - 12.00 Info Tambahan : Hubungi pelanggan dulu sebelum ke lokasi terimakasih |40971401|MYDITA</t>
  </si>
  <si>
    <t>SPBU 54.641.09</t>
  </si>
  <si>
    <t>ODP-PAE-FF/60 FF/D04/60.01</t>
  </si>
  <si>
    <t>WO061481599</t>
  </si>
  <si>
    <t>|MN00418|MYIA-010741271193/POI/MUHAMMAD MANSYUR/081357425272/parespbu09@gmail.com</t>
  </si>
  <si>
    <t>PCN MR DIY XBNT</t>
  </si>
  <si>
    <t>WO061485579</t>
  </si>
  <si>
    <t>|MN02713|MYIA-021756358454/POI/RIZKY NANDA/081917636163/diy.xbnt@panducitiakses.com</t>
  </si>
  <si>
    <t>2026-08-12 13:00:00 | Tanggal pemasangan: 12/08/2026 Jam pemasangan : 10.00 Info Tambahan : Hubungi pelanggan dulu sebelum ke lokasi terima kasih.</t>
  </si>
  <si>
    <t>ODP-JBR-FF/45</t>
  </si>
  <si>
    <t>WO061530506</t>
  </si>
  <si>
    <t>2026-08-12 15:00:00|Nama Pic : bp wahyudi  No Hp Pic : 08995847815 No alt : - Jam Pemasangan : pagi  Tanggal Pemasangan : 12 Agustus 2026|40951375|MYDITA</t>
  </si>
  <si>
    <t>SPBU 5483307</t>
  </si>
  <si>
    <t>ODP-SWE-FAF/09 FAF/D02/09.01</t>
  </si>
  <si>
    <t>WO061469698</t>
  </si>
  <si>
    <t>MD|MYDB-20260810264906|SC00001/MC00046|SPBU 5483307|087713006064</t>
  </si>
  <si>
    <t>DUTA PATRADAYA</t>
  </si>
  <si>
    <t>ODP-MJP-FAP/045</t>
  </si>
  <si>
    <t xml:space="preserve">AMRBS;403099;TREG4;MUHAMMAD MASTUR;081226139781;CP Felix Yulisar;081325325171;PAKET 1S INET 100 MBPS (669.000);DUTA PATRADAYA;input by tito    </t>
  </si>
  <si>
    <t>PT. Alphita Prima Era</t>
  </si>
  <si>
    <t>ODP-GDG-FZ/70 FZ/D10/70.01</t>
  </si>
  <si>
    <t>WO061500555</t>
  </si>
  <si>
    <t>|MN00814|MYIA-095453782890/POI/Vivi Milawati/081232765519/alphita.adm@gmail.com</t>
  </si>
  <si>
    <t>2026-08-14 08:00:00 | Nama PIC:  bp yogi No HP: 081232765519 Alt: Tanggal: 14/8/2026 Jam Pasang: Pagi Note: Hubungi sebelum ke lokasi, terimakasih.</t>
  </si>
  <si>
    <t>ODP-SLI-FW/087 FW/D07/087.01</t>
  </si>
  <si>
    <t>WO061525744</t>
  </si>
  <si>
    <t>|MN00238|MYIA-081048668245/POI/M WAHYU SETIAWAN/085700273615/spbugamol4350716@gmail.com</t>
  </si>
  <si>
    <t>SPBU 44.513.09 JENARSARI</t>
  </si>
  <si>
    <t>ODP-WLR-FH/068 FH/D05/068.01</t>
  </si>
  <si>
    <t>WO061462117</t>
  </si>
  <si>
    <t>|MN02184|MYIA-004506884937/POI/AHMAD ARI SANTOSO/085225751665/spbu4451309@gmail.com</t>
  </si>
  <si>
    <t>ODP-KND-FAF/42</t>
  </si>
  <si>
    <t>MASJID_AL_IHSAN</t>
  </si>
  <si>
    <t>ODP-PWJ-FAD/120</t>
  </si>
  <si>
    <t>|MC80049|/MASJID_AL_IHSAN/ 085159054100/nurmuhammad81@gmail.com/ 1S HSI BISNIS 1:2 PROMO 100 Mbps / Supri Amanati/HGN</t>
  </si>
  <si>
    <t>ODP-CEP-FJ/031 FJ/D02/031.01</t>
  </si>
  <si>
    <t>WO061469586</t>
  </si>
  <si>
    <t>|MN02587|MYIA-048230681415/POI/HASBIBINTARO SHIDDIQ/081249594394/nextperdanaone@gmail.com</t>
  </si>
  <si>
    <t>2026-08-12 08:00:00 | Nama PIC : BAPAK HASBI No HP : 081249549394 Alt :  M Janji : (RABU/12/AGUSTUS/2026) jam Pasang : 09:00 Note : hubungi pelanggan jika ingin kelokasi</t>
  </si>
  <si>
    <t>Follow Up Revoke Completed, New Order ID : SC1002519839</t>
  </si>
  <si>
    <t>ODP-KPO-FBP/12</t>
  </si>
  <si>
    <t>WO061473486</t>
  </si>
  <si>
    <t>2026-08-09 08:00:00 | M Janji : (08/08/026)  jam Pasang : 09:00  Note : hubungi pelanggan jika ingin kelokasi</t>
  </si>
  <si>
    <t>PT ALAM CEMPAKA RAYA</t>
  </si>
  <si>
    <t>WO061535426</t>
  </si>
  <si>
    <t>|MN02579|MYIA-001830934374/POI/ZONALSA PRAMADHA/0811277303/febriaaanaaa@gmail.com</t>
  </si>
  <si>
    <t xml:space="preserve">2026-08-13 13:00:00 | Waktu pemasangan : 12 agustus 2026 Jam pemasangan : 08.00 - 12.00 Info Tambahan : Hubungi pelanggan dulu sebelum ke lokasi terimakasih  </t>
  </si>
  <si>
    <t>CV PATRA PUTRAMAS REDJO</t>
  </si>
  <si>
    <t>ODP-KRN-FBB/11</t>
  </si>
  <si>
    <t>WO061536072</t>
  </si>
  <si>
    <t>|MN02627|/CV PATRA PUTRAMAS REDJO/WINBACK 2.0 HSI B2B (1:1) 50MBPS 355RB PSB DISC 70%/-/adi.setiyawan99@gmail.com/ADI SETIYAWAN /08123069191089675853244</t>
  </si>
  <si>
    <t>Follow Up Revoke Completed, New Order ID : SC1002520843</t>
  </si>
  <si>
    <t>TOKO LANCAR JAYA</t>
  </si>
  <si>
    <t>ODP-ARB-FD/15 FD/D01/15.01</t>
  </si>
  <si>
    <t>WO061501483</t>
  </si>
  <si>
    <t>MD|MYDB-20260811264962|DN00001/MN00802|TOKO LANCAR JAYA|081937393916</t>
  </si>
  <si>
    <t>Follow Up Revoke Completed, New Order ID : SC1002519787</t>
  </si>
  <si>
    <t>SPBU 44 561 19 BANYUBIRU</t>
  </si>
  <si>
    <t>WO061525499</t>
  </si>
  <si>
    <t>|MN02395|MYIA-083649661903/POI/YUDHI MULYANTORO/085643621726/pomyudie19@gmail.com</t>
  </si>
  <si>
    <t>2026-08-12 13:00:00 | Nama Pic : bp YUDHI  No Hp Pic : 085643621726 No alt : - Jam Pemasangan : siang  Tanggal Pemasangan : 12 Agustus 2026</t>
  </si>
  <si>
    <t>WO061537340</t>
  </si>
  <si>
    <t>TOKO KHALIF</t>
  </si>
  <si>
    <t>ODP-MJT-FAU/07</t>
  </si>
  <si>
    <t>WO061480581</t>
  </si>
  <si>
    <t>|MN00968|MYIA-093470299262/POI/MUHAMMAD YAHYA KHAFITULLAH/085733241999/yahyahafidz81@gmail.com</t>
  </si>
  <si>
    <t>2026-08-12 08:00:00 | Nama PIC:  bp yahya No HP: 085733241999 Alt: Tanggal: 12/8/2026 Jam Pasang: Pagi Note: Hubungi sebelum ke lokasi, terimakasih.</t>
  </si>
  <si>
    <t>LPK TAKARA SUKOREJO</t>
  </si>
  <si>
    <t>WO061484386</t>
  </si>
  <si>
    <t>|MN01684|MYIA-069335269612/POI/Ishfit eko prastiyo/082226152327/ishfiteko278@gmail.com</t>
  </si>
  <si>
    <t>2026-08-15 13:00:00 | Tanggal Pemasangan : 15 Agustus 2026 Jam Pemasangan : 08:00 13:00 Info Tambahan : Hubungi pelanggan dulu sebelum ke lokasi terimakasih</t>
  </si>
  <si>
    <t>ANTO CELL</t>
  </si>
  <si>
    <t>WO061531596</t>
  </si>
  <si>
    <t>|MC00213|MYIA-059772567192/POI/MERIYANTO/082326525973/arfsidodadi@gmail.com</t>
  </si>
  <si>
    <t>2026-08-14 08:00:00 | Nama : BP MERIYANTO No Hp : 082326525973 No Alt :  Tgl Pemasangan : 12 Agustus 2026 Interval : SIANG Note : Hubungi pelanggan terlebih dahulu</t>
  </si>
  <si>
    <t>SMP Raj Yamuna Denpasar</t>
  </si>
  <si>
    <t>ODP-TOP-FT/35</t>
  </si>
  <si>
    <t>WO061511011</t>
  </si>
  <si>
    <t>MD|MYID-4042608070001|RBIZmochamad|SMP RAJ YUMUNA|081717312128</t>
  </si>
  <si>
    <t>2026-08-12 13:00:00 | 2026-08-12 13:00</t>
  </si>
  <si>
    <t>HSI Bisnis Bundling Pijar Sekolah PSB 70% Promo - 75 Mbps</t>
  </si>
  <si>
    <t>SPBU 5362321</t>
  </si>
  <si>
    <t>ODP-TNZ-FG/64</t>
  </si>
  <si>
    <t>WO061526371</t>
  </si>
  <si>
    <t>MD|MYDB-20260811264939|DN00001/MN01285|SPBU 5362321|085854203668</t>
  </si>
  <si>
    <t>2026-08-15 08:00:00 | Nama PIC:  bu filia No HP: 085854203668 Alt: Tanggal: 15/8/2026 Jam Pasang: Pagi Note: Hubungi sebelum ke lokasi, terimakasih.</t>
  </si>
  <si>
    <t>Provisioning Failed|WFM|INF009025492|TKJ_-7.3265445,112.70133270000001_-7.2904243, 112.5696784, TIDAK ADA SPBT, ODP-KDE-FAH/3</t>
  </si>
  <si>
    <t>Kos Puri alea 3</t>
  </si>
  <si>
    <t>|MN02471|/riyan/081311022032 ALT 081382445794/purialea3.info@gmail.com</t>
  </si>
  <si>
    <t xml:space="preserve"> PT Haosi industrial Indonesia</t>
  </si>
  <si>
    <t>ODP-BKA-FA/085</t>
  </si>
  <si>
    <t>AMRBS;403095;REG3;BAYU;085100296564;HSI 1S 200MB;PIC 0895367402109;haosiindustrialindonesia@gmail.com</t>
  </si>
  <si>
    <t>SPBU 44.513.06 CANGKRING</t>
  </si>
  <si>
    <t>ODP-KDL-FM/004 FM/D02/004.01</t>
  </si>
  <si>
    <t>WO061519723</t>
  </si>
  <si>
    <t>|MN02184|MYIA-064206997959/POI/ALI ENDRA /08156518952/spbu4451306@gmail.com</t>
  </si>
  <si>
    <t>2026-08-12 13:00:00 | Nama : BP ALI ENDRA  No Hp : 08156518952 No Alt : 081228605200 Tgl Pemasangan : 12 Agustus 2026 Interval : PAGI  Note : Hubungi pelanggan terlebih dahulu</t>
  </si>
  <si>
    <t>PT BINTANGKENCANA SUMBERJAYA</t>
  </si>
  <si>
    <t>ODP-GEM-FK/01</t>
  </si>
  <si>
    <t>WO061524243</t>
  </si>
  <si>
    <t>|MC30223|/HERMANTO AGUS BUDIONO/81216614133/mysunoto95@gmail.com</t>
  </si>
  <si>
    <t>2026-08-12 13:00:00|Nama PIC:  bp hermanto No HP: 081216614133 Alt: Tanggal: 12/8/2026 Jam Pasang: Siang Note: Hubungi sebelum ke lokasi, terimakasih.|40931149|MYDITA</t>
  </si>
  <si>
    <t>POOL &amp; GIRAS AIRLANGGA</t>
  </si>
  <si>
    <t>ODP-MIP-FD/29</t>
  </si>
  <si>
    <t>WO061482859</t>
  </si>
  <si>
    <t>|MC30217|/DINE ALFIAN/83877304448/Dinealfian05@gmail.com</t>
  </si>
  <si>
    <t>2026-08-12 08:00:00|Nama : BP DINE ALFIAN  No Hp : 083877304448 No Alt :  Tgl Pemasangan : 12 Agustus 2026 Interval : PAGI  Note : Hubungi pelanggan terlebih dahulu|40971402|MYDITA</t>
  </si>
  <si>
    <t>WO061494812</t>
  </si>
  <si>
    <t>2026-08-14 08:00:00|Nama PIC : Bapak Adi No HP : 085739042532 No Alternatif : - M Janji : 12/07/2026 Jam Pasang : Pagi NoteÃ‚Â :  Hubungi terlebih dahulu sebelum ke lokasi |40961370|MYDITA</t>
  </si>
  <si>
    <t>ODP-KML-FJ/08</t>
  </si>
  <si>
    <t>WO061499876</t>
  </si>
  <si>
    <t>2026-08-10 13:00:00|Nama PIC:  bp aris  No HP: 087775209111  Alt:  Tanggal: 10/8/2026  Jam Pasang: Siang  Note: Hubungi sebelum ke lokasi, terimakasih.|40010577|MYDITA</t>
  </si>
  <si>
    <t>ASRAMA PUTRA PONDOK PESANTREN BUMI SHALAWAT</t>
  </si>
  <si>
    <t>WO061532336</t>
  </si>
  <si>
    <t>NAYYARA PROJECT</t>
  </si>
  <si>
    <t>ODP-PWT-FDD/074 FDD/D07/074.01</t>
  </si>
  <si>
    <t>WO061461885</t>
  </si>
  <si>
    <t>|MC00213|MYIA-078416611205/POI/FARHATUN NI&amp; 39;MAH WULANDA/085726802885/gibstore65@gmail.com</t>
  </si>
  <si>
    <t>Provisioning Failed|WFM|INF009025589|PGP_-7.447758,112.6963126_REVOKE ORDER</t>
  </si>
  <si>
    <t>SPBU 5484312 LABUHAN BADAS</t>
  </si>
  <si>
    <t>ODP-SBW-FAA/72 FAA/D10/72.01</t>
  </si>
  <si>
    <t>WO061569026</t>
  </si>
  <si>
    <t>MD|MYDB-20260812265048|DN00001/MN01576|SPBU 5484312 LABUHAN BADAS|081909020111</t>
  </si>
  <si>
    <t>2026-08-13 08:00:00 |  M Janji : (13/AGUSTUS/2026) jam Pasang : 09:00 Note : hubungi pelanggan jika ingin kelokasi</t>
  </si>
  <si>
    <t>WO061563986</t>
  </si>
  <si>
    <t>2026-08-13 08:00:00| M Janji : (13/AGUSTUS/2026) jam Pasang : 09:00 Note : hubungi pelanggan jika ingin kelokasi|40900827|MYDITA</t>
  </si>
  <si>
    <t>WO061567453</t>
  </si>
  <si>
    <t>SPPG BENDO BELOTAN</t>
  </si>
  <si>
    <t>WO061617021</t>
  </si>
  <si>
    <t>|MN02145|MYIA-002022444441/POI/Ali Nur Wakhid/08133139609/sppgbelotan@gmail.com</t>
  </si>
  <si>
    <t>2026-08-13 15:00:00 |  M Janji : (13/AGUSTUS/2026) jam Pasang : 09:00 Note : hubungi pelanggan jika ingin kelokasi</t>
  </si>
  <si>
    <t>ODP-SDJ-FG/066</t>
  </si>
  <si>
    <t>CV ALAM MULYO PUTRO</t>
  </si>
  <si>
    <t>ODP-JTR-FD/26</t>
  </si>
  <si>
    <t>WO061597567</t>
  </si>
  <si>
    <t>AMRBS;406740/MUHIBBUDDIN AL MARUF/TREG3/KUDUS/AM/082326845795/Fian Dwi Nanda/alammulyoputra_cv@amp-bio.id /Permintaan PSB HSI REG BISNIS 1S INET 50MBPS/CV AMP</t>
  </si>
  <si>
    <t>2026-08-14 08:00:00|Nama PIC : Fian  No HP : 082326845795 Alt :  M Janji : 13/08/2026 Jam Pasang : 08.00  - 13:00  NoteÃ‚Â :  hubungi terlebih dahulu sebelum ke lokasi, terima kasih.|40981184|MYDITA</t>
  </si>
  <si>
    <t>PKBM AL MADINAH</t>
  </si>
  <si>
    <t>ODP-BYL-FL/025 FL/D02/025.01</t>
  </si>
  <si>
    <t>WO061600476</t>
  </si>
  <si>
    <t>|MN00372|MYIA-097060090276/POI/JOHANTO/081226219655/hantojojo868@gmail.com</t>
  </si>
  <si>
    <t>2026-08-13 13:00:00 | Nama PIC : bapak JOHANTO No HP : 081226219655 Alt :  M Janji : (KAMIS/13/AGUSTUS/2026) jam Pasang : 09:00 Note : hubungi pelanggan jika ingin kelokasi</t>
  </si>
  <si>
    <t>SPBU KS TUBUN 44.52115</t>
  </si>
  <si>
    <t>ODP-TEG-FT/011 FT/D05/011.01</t>
  </si>
  <si>
    <t>WO061558646</t>
  </si>
  <si>
    <t>MD|MYDB-20260811265025|DN00001/MN00347|SPBU KS TUBUN 44.52115|085314391749</t>
  </si>
  <si>
    <t>2026-08-13 08:00:00 | Nama PIC : Bp Maiko No HP : 085314391749 No Alt : - M Janji :  13 Agustus 2026 Jam Pasang : Pagi / Siang Note : hubungi pelanggan jika ingin kelokasi</t>
  </si>
  <si>
    <t>WARKOP KABE KABEAN</t>
  </si>
  <si>
    <t>ODP-TUN-FF/27</t>
  </si>
  <si>
    <t>WO061606942</t>
  </si>
  <si>
    <t>|MN02580|/WARKOP KABE KABEAN/WINBACK 2.0 HSI B2B (1:1) 50MBPS 355RB PSB DISC 70%//mus023719@gmail.com/MUSTAKIM/85385229744</t>
  </si>
  <si>
    <t>2026-08-13 13:00:00|Nama Pic : bp MUSTAKIM No Hp Pic : 085385229744 No alt : - Jam Pemasangan : siang  Tanggal Pemasangan : 13 Agustus 2026|40951375|MYDITA</t>
  </si>
  <si>
    <t>SMK YOS SUDARSO</t>
  </si>
  <si>
    <t>ODP-END-FK/26 FK/D07/26.01</t>
  </si>
  <si>
    <t>WO061548101</t>
  </si>
  <si>
    <t>|MC40142|MYIA-097930461820/POI/Oskar Handrianus Ladja Neto/085337059120/arisladja@gmail.com</t>
  </si>
  <si>
    <t>2026-08-19 08:00:00 | M Janji : (13 AGUSTUS 2026) jam Pasang : pagi  Note : hubungi pelanggan jika ingin kelokasi</t>
  </si>
  <si>
    <t>SMP Negeri 38 Surabaya (ruang Perpustakaan)</t>
  </si>
  <si>
    <t>ODP-KBL-FGL/38 FGL/D04/38.01</t>
  </si>
  <si>
    <t>WO061604077</t>
  </si>
  <si>
    <t>MD|MYDB-20260812265072|DN00001/MN02093|SMP Negeri 38 Surabaya (ruang Perpustakaan)|081230674728</t>
  </si>
  <si>
    <t>2026-08-14 08:00:00 | Waktu pemasnagan : 13 Agustus 2026 Jam pemasangan : 08.00 - 12.00 Mohon hubungi pelanggan sebelum ke lokasi  Terima kasih</t>
  </si>
  <si>
    <t>SMAN 1 Pace</t>
  </si>
  <si>
    <t>ODP-NJK-FS/19 FS/D01/19.01</t>
  </si>
  <si>
    <t>WO061570114</t>
  </si>
  <si>
    <t>MD|MYDB-20260811265020|DN00001/MN00451|SMAN 1 Pace|081326577934</t>
  </si>
  <si>
    <t>2026-08-13 08:00:00 | Nama Pic : IBU DWI No Hp Pic : 081326577934 Jam Pemasangan : 08:00 - 12.00 Tanggal Pemasangan : KAMIS 13 AGUSTUS 2026 Info Tambahan : Hubungi pelanggan sebelum datang ke lokasi</t>
  </si>
  <si>
    <t>Provisioning Failed|WFM|INF009032600|PP_-7.135784200000001,112.1038545_PP PEL H&gt;3 TGL 18082026</t>
  </si>
  <si>
    <t xml:space="preserve"> Ruangan TA Konstruksi Gedung OPMC</t>
  </si>
  <si>
    <t>ODP-KBL-FTL/46</t>
  </si>
  <si>
    <t>WO061580948</t>
  </si>
  <si>
    <t>C.Tel.51/TK 000/JTAK-6D40000/2026/Ruangan TA Konstruksi Gedung OPMC Telkom Kebalen Lt.0/Mochammad Amiruddin/081216563000</t>
  </si>
  <si>
    <t>segera</t>
  </si>
  <si>
    <t>ODP-TUN-FX/18</t>
  </si>
  <si>
    <t>WO061616682</t>
  </si>
  <si>
    <t>2026-08-10 15:00:00 | Nama Pic : BP IMRON  No Hp Pic : 081999946906  Jam Pemasangan : 08:00 - 12.00  Tanggal Pemasangan : SENIN 10 AGUSTUS 2026  Info Tambahan : Hubungi pelanggan sebelum datang ke lokasi</t>
  </si>
  <si>
    <t>SMK ISLAMIYAH SAPUGARUT</t>
  </si>
  <si>
    <t>ODP-PKL-FAK/018 FAK/D01/018.01</t>
  </si>
  <si>
    <t>WO061567400</t>
  </si>
  <si>
    <t>|MB00449|MYIA-059096539680/POI/bapak/085740964441/smkislamiyah.s@gmail.com</t>
  </si>
  <si>
    <t xml:space="preserve">2026-08-13 08:00:00 | Nama PIC : bapak naufal No HP : 085740964441 No Alternatif : 085175040905 M Janji : 13/07/2026 Jam Pasang : Pagi NoteÃ‚Â :  Hubungi terlebih dahulu sebelum ke lokasi </t>
  </si>
  <si>
    <t>MTY</t>
  </si>
  <si>
    <t>DUTA MEDIA DIGITAL</t>
  </si>
  <si>
    <t>ODP-MTY-FAN/021 FAN/D04/021.01</t>
  </si>
  <si>
    <t>WO061616929</t>
  </si>
  <si>
    <t>|MN02230|MYIA-059145168319/POI/Achmad saifudin/0818722725/sales.dutamediadigital@gmail.com</t>
  </si>
  <si>
    <t>2026-08-13 15:00:00 | Waktu pemasnagan : 13 Agustus 2026 Jam pemasangan : 08.00 - 12.00 Mohon hubungi pelanggan sebelum ke lokasi  Terima kasih</t>
  </si>
  <si>
    <t>MERTOYUDAN</t>
  </si>
  <si>
    <t>PTQ HAMILUL QUR&amp; 39;AN</t>
  </si>
  <si>
    <t>ODP-KRT-FAH/045</t>
  </si>
  <si>
    <t>WO061555464</t>
  </si>
  <si>
    <t>|MC60006|MYIA-077360360424/POI/Mirza Zufraida/082265329827/khumayramidhfara@gmail.com</t>
  </si>
  <si>
    <t xml:space="preserve">2026-08-13 13:00:00 | Waktu pemasangan : 12 agustus 2026 Jam pemasangan : 08.00 - 12.00 Info Tambahan : Hubungi pelanggan dulu sebelum ke lokasi terimakasih </t>
  </si>
  <si>
    <t>PT. KARUNIA KULINER INDONESIA</t>
  </si>
  <si>
    <t>WO061626182</t>
  </si>
  <si>
    <t>AMRBS;403098;REG3;DANIEL MARWA DENERO;08112876658;CP.mas giyanto;085747120763;PAKET 2S INET VOICE 100 MBPS (709.000);PT. KARUNIA KULINER INDONESIA</t>
  </si>
  <si>
    <t>2026-08-14 08:00:00|Nama Pic : giyanto No Hp Pic : 085747120763 No alt : - Jam Pemasangan : pagi  Tanggal Pemasangan : 13 Agustus 2026|40951375|MYDITA</t>
  </si>
  <si>
    <t>Follow Up Revoke Completed, New Order ID : SC1002521302</t>
  </si>
  <si>
    <t>PT. KARYA ROSO PUTRA</t>
  </si>
  <si>
    <t>ODP-KDW-FB/045 FB/D05/045.01</t>
  </si>
  <si>
    <t>WO061573876</t>
  </si>
  <si>
    <t>|MB00449|MYIA-001405462472/POI/bapak/08122883316/spbu4451116kdw@gmail.com</t>
  </si>
  <si>
    <t>2026-08-13 08:00:00 | Nama PIC : BAPAK EDI No HP : 08122883316 Alt :  M Janji : (KAMIS/13/AGUSTUS/2026) jam Pasang : 09:00 Note : hubungi pelanggan jika ingin kelokasi</t>
  </si>
  <si>
    <t>SMP NEGERI 1 SURABAYA</t>
  </si>
  <si>
    <t>ODP-DMO-FMC/13 FMC/D02/13.01</t>
  </si>
  <si>
    <t>WO061592083</t>
  </si>
  <si>
    <t>MD|MYDB-20260812265077|DN00001/MN00443|SMP NEGERI 1 SURABAYA|085648090121</t>
  </si>
  <si>
    <t>2026-08-14 13:00:00 | Nama Pic : bp weka No Hp Pic : 085648090121 No alt : - Jam Pemasangan : pagi  Tanggal Pemasangan : 13 Agustus 2026</t>
  </si>
  <si>
    <t>MIE - INVALID SURVEY - Double Input</t>
  </si>
  <si>
    <t>Flowrise Entertainment Indonesia</t>
  </si>
  <si>
    <t>ODP-JHR-FCT/037 FCT/D02/037.01</t>
  </si>
  <si>
    <t>WO061617875</t>
  </si>
  <si>
    <t>|MC50018|MYIA-096469786996/POI/Annisa Noviana Putri/081558953099/flowriseentertainmentindonesia@gmail.com</t>
  </si>
  <si>
    <t>2026-08-13 15:00:00 | Tanggal pemasangan :13/08/2026 Jam pemasangan : pagi/siang Info Tambahan : Hubungi pelanggan dulu sebelum ke lokasi terima kasih.</t>
  </si>
  <si>
    <t>CV. MONAS JAYA SEJAHTERA</t>
  </si>
  <si>
    <t>ODP-RTE-FN/07 FN/D01/07.01</t>
  </si>
  <si>
    <t>WO061568709</t>
  </si>
  <si>
    <t>|MN00118|MYIA-037201756915/POI/Pak Heribertus/085380363834/erikaeriksamsun@gmail.com</t>
  </si>
  <si>
    <t xml:space="preserve">2026-08-13 08:00:00 | M Janji : (14/08/2026) jam Pasang : 09:00 Note : hubungi pelanggan jika ingin kelokasi </t>
  </si>
  <si>
    <t>ODP-MGE-FAM/058</t>
  </si>
  <si>
    <t>AMRBS ; 920111 ; AM ; BINDA ANISSA ; TREG3 ; MAGELANG ;1S HSI BISNIS PROMO 30MB 1:1 ; Irwan Adi Saputra/085188140787/alifsbakerybandongan@gmail.com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</si>
  <si>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</si>
  <si>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ODP-PML-FAV/008</t>
  </si>
  <si>
    <t>WO061556112</t>
  </si>
  <si>
    <t>2026-08-11 13:00:00 | Tanggal pemasangan :11/08/2026  Jam pemasangan : siang  Info Tambahan : Hubungi pelanggan dulu sebelum ke lokasi  terima kasih</t>
  </si>
  <si>
    <t>ODP-PME-FAS/57</t>
  </si>
  <si>
    <t>SPBU 4452225 Rengaspendawa</t>
  </si>
  <si>
    <t>ODP-KTM-FH/016 FH/D01/016.01</t>
  </si>
  <si>
    <t>WO061581336</t>
  </si>
  <si>
    <t>MD|MYDB-20260812265076|DN00001/MN00377|SPBU 4452225 Rengaspendawa|085329179104</t>
  </si>
  <si>
    <t>2026-08-13 13:00:00 | Tanggal pemasangan :13/08/2026 Jam pemasangan : pagi/siang Info Tambahan : Hubungi pelanggan dulu sebelum ke lokasi terima kasih.</t>
  </si>
  <si>
    <t>ODP-KRT-FCT/015 FCT/D01/015-01</t>
  </si>
  <si>
    <t>WO061621220</t>
  </si>
  <si>
    <t>|MC50133|MYIA-046755141537/POI/Anita Octavia/081325889709/anita.octavia@varnion.com</t>
  </si>
  <si>
    <t>2026-08-13 15:00:00 | Tanggal pemasangan: 13/08/2026 Jam pemasangan : siang Info Tambahan : Hubungi pelanggan dulu sebelum ke lokasi terima kasih.</t>
  </si>
  <si>
    <t>SPBU TUWEL 44.52423</t>
  </si>
  <si>
    <t>ODP-BLU-FE/052 FE/D03/052.01</t>
  </si>
  <si>
    <t>WO061614438</t>
  </si>
  <si>
    <t>MD|MYDB-20260811265026|DN00001/MN00347|SPBU TUWEL 44.52423|085802727675</t>
  </si>
  <si>
    <t>2026-08-13 13:00:00 | Tanggal Pemasangan : 13 Agustus 2026 Jam Pemasangan : 08:00 13:00 Info Tambahan : Hubungi pelanggan dulu sebelum ke lokasi terimakasih</t>
  </si>
  <si>
    <t>ODP-BWN-FAA/15</t>
  </si>
  <si>
    <t>WO061560518</t>
  </si>
  <si>
    <t>2026-08-02 08:00:00 | Nama Pic : BP BADAI  No Hp Pic : 081230861298  Jam Pemasangan : 08:00 - 12.00  Tanggal Pemasangan : MINGGU 02 AGUSTUS 2026  Info Tambahan : Hubungi pelanggan sebelum datang ke lokasi, terima kasih.</t>
  </si>
  <si>
    <t>Follow Up Revoke Completed, New Order ID : SC1002521894</t>
  </si>
  <si>
    <t>ODP-CRB-FD/63</t>
  </si>
  <si>
    <t>WO061555570</t>
  </si>
  <si>
    <t>TOKO UPIK</t>
  </si>
  <si>
    <t>ODP-WLR-FN/045 FN/D04/045.01</t>
  </si>
  <si>
    <t>WO061580477</t>
  </si>
  <si>
    <t>|MN02184|MYIA-014789918718/POI/YULIANA. S/082147991118/yuliananfirdaus82@gmail.com</t>
  </si>
  <si>
    <t>2026-08-13 13:00:00 | M Janji : (14/08/2026) jam Pasang : 09:00 Note : hubungi pelanggan jika ingin kelokasi</t>
  </si>
  <si>
    <t>ODP-GOD-FAE/02</t>
  </si>
  <si>
    <t>WO061579791</t>
  </si>
  <si>
    <t>2026-08-11 15:00:00 | M Janji : (09/08/2026)  jam Pasang : 09:00  Note : hubungi pelanggan jika ingin kelokasi</t>
  </si>
  <si>
    <t>Follow Up Revoke Completed, New Order ID : SC1002522007</t>
  </si>
  <si>
    <t>SMA PGRI KUWU</t>
  </si>
  <si>
    <t>ODP-WRO-FC/116 FC/D07/116.01</t>
  </si>
  <si>
    <t>WO061591665</t>
  </si>
  <si>
    <t>|MN01314|MYIA-007331783878/POI/EMMANUEL DANANG RAHARJO/082353229550/smapgrikuwu00@gmail.com</t>
  </si>
  <si>
    <t xml:space="preserve">2026-08-13 13:00:00 | Waktu pemasangan : 13 agustus 2026 Jam pemasangan : 08.00 - 12.00 Info Tambahan : Hubungi pelanggan dulu sebelum ke lokasi terimakasih </t>
  </si>
  <si>
    <t>SD NEGERI POTO TANO</t>
  </si>
  <si>
    <t>ODP-ALA-FAC/59 FAC/D04/59.01</t>
  </si>
  <si>
    <t>WO061573731</t>
  </si>
  <si>
    <t>|MN02367|MYIA-016843908103/POI/JULIANA/081237679153/julianaakem79@gmail.com</t>
  </si>
  <si>
    <t>2026-08-13 08:00:00 | Tanggal pemasangan :13/08/2026 Jam pemasangan : pagi/siang Info Tambahan : Hubungi pelanggan dulu sebelum ke lokasi terima kasih.</t>
  </si>
  <si>
    <t>Follow Up Revoke Completed, New Order ID : SC1002521748</t>
  </si>
  <si>
    <t>PT Langkah Manajemen Indonesia / 009 Ngestiharjo</t>
  </si>
  <si>
    <t>ODP-PGR-FEQ/048</t>
  </si>
  <si>
    <t>AMRBS/403103/ANISA DWIARYANI/R3/YOGYAKARTA/PSB HSI BISNIS 1S 50 MBPS PROMO HUT TELKOM 1:1/Conan Ryan Hindarto/081127012432/iot.004@apps.langkahkecil.id</t>
  </si>
  <si>
    <t>Follow Up Revoke Completed, New Order ID : SC1002521806</t>
  </si>
  <si>
    <t>KOST T2</t>
  </si>
  <si>
    <t>ODP-PKM-FAF/073 FAF/D04/073.01</t>
  </si>
  <si>
    <t>WO061623737</t>
  </si>
  <si>
    <t>|MN02579|MYIA-037657642760/POI/RACHMANTA/085695080964/rafidhifa@gmail.com</t>
  </si>
  <si>
    <t>2026-08-14 12:00:00 | Tanggal pemasangan: 13/08/2026 Jam pemasangan : siang Info Tambahan : Hubungi pelanggan dulu sebelum ke lokasi terima kasih.</t>
  </si>
  <si>
    <t>Follow Up Revoke Completed, New Order ID : SC1002521306</t>
  </si>
  <si>
    <t>ODP-SWE-FAF/05</t>
  </si>
  <si>
    <t>WO061614574</t>
  </si>
  <si>
    <t>2026-08-12 08:00:00 | Tanggal pemasangan: 12/08/2026  Jam pemasangan : pagi  Info Tambahan : Hubungi pelanggan dulu sebelum ke lokasi  terima kasih.</t>
  </si>
  <si>
    <t>KANTOR SMK MUHAMMADIYYAH 7 KEDUNGPRING</t>
  </si>
  <si>
    <t>ODP-BBA-FAE/77 FAE/D06/77.01</t>
  </si>
  <si>
    <t>WO061579225</t>
  </si>
  <si>
    <t>|MN02646|MYIA-034473458908/POI/achmad sobri/0881036108338/achmadsobri814@gmail.com</t>
  </si>
  <si>
    <t>2026-08-13 10:00:00 | Nama PIC : Sobri No HP : 0881036108338 Alt :  M Janji : 13/08/2026 Jam Pasang : 08.00  - 13:00  NoteÃ‚Â :  hubungi terlebih dahulu sebelum ke lokasi, terima kasih.</t>
  </si>
  <si>
    <t>KOST TENGAH ANYELIR</t>
  </si>
  <si>
    <t>ODP-PAE-FAJ/10</t>
  </si>
  <si>
    <t>|MN00419|KOST TENGAH ANYELIR | 0815-5332-9919|herushima06@gmail.com| 50 Mbps 310.000 indibiz bisnis 1:1 | ULIT KURNIAWATI AR</t>
  </si>
  <si>
    <t>SD INPRES RIANGBUNGA</t>
  </si>
  <si>
    <t>ODP-LRT-FG/23</t>
  </si>
  <si>
    <t>|IBCARE-PI|MC40287|082237302081|verawatiromakia@gmail.com|-8.373685,123.184783</t>
  </si>
  <si>
    <t>Inprogress Alpro, SC Lama : SC1002517909</t>
  </si>
  <si>
    <t>KARYA KREASI HIJAB</t>
  </si>
  <si>
    <t>ODP-TDS-FBS/21 FBS/D03/21.01</t>
  </si>
  <si>
    <t>WO061548588</t>
  </si>
  <si>
    <t>MD|MYDB-20260811264935|DN00001/MN00086|KARYA KREASI HIJAB|083139659315</t>
  </si>
  <si>
    <t xml:space="preserve">2026-08-14 15:00:00 | Waktu pemasangan : 12 agustus 2026 Jam pemasangan : 08.00 - 12.00 Info Tambahan : Hubungi pelanggan dulu sebelum ke lokasi terimakasih </t>
  </si>
  <si>
    <t>PEMDES PIJI</t>
  </si>
  <si>
    <t>ODP-PWJ-FAS/119 FAS/D08/119.01</t>
  </si>
  <si>
    <t>WO061591974</t>
  </si>
  <si>
    <t>MD|MYDB-20260812265092|EC80006/MC80049|PEMDES PIJI|081318656576</t>
  </si>
  <si>
    <t>2026-08-17 15:00:00 | Nama Pic : BP SUGENG No Hp Pic : 081318656576 Jam Pemasangan : 08:00 - 12.00 Tanggal Pemasangan : KAMIS 13 AGUSTUS 2026 Info Tambahan : Hubungi pelanggan sebelum datang ke lokasi</t>
  </si>
  <si>
    <t>SPBU PERTAMINA 44 531 21 LARANGAN</t>
  </si>
  <si>
    <t>ODP-PWT-FBL/057 FBL/D04/057.01</t>
  </si>
  <si>
    <t>WO061552960</t>
  </si>
  <si>
    <t>|MC00213|MYIA-091601238003/POI/PURWANTO/081327233368/spbu4453121_karangkemiri@yahoo.com</t>
  </si>
  <si>
    <t xml:space="preserve">2026-08-13 08:00:00 | Waktu pemasangan : 12 agustus 2026 Jam pemasangan : 08.00 - 12.00 Info Tambahan : Hubungi pelanggan dulu sebelum ke lokasi terimakasih </t>
  </si>
  <si>
    <t>UD Lodtunduh Pratama Jaya</t>
  </si>
  <si>
    <t>ODP-UBU-FAR/10</t>
  </si>
  <si>
    <t>WO061605476</t>
  </si>
  <si>
    <t>|MN02658|/PIC I GUSTI AGUNG AYU PARTINI/0895347694489/SPBU.bali.5480513@gmail.com</t>
  </si>
  <si>
    <t>2026-08-13 13:00:00| M Janji : (13/AGUSTUS/2026) jam Pasang : 09:00 Note : hubungi pelanggan jika ingin kelokasi|40900827|MYDITA</t>
  </si>
  <si>
    <t>Follow Up Revoke Completed, New Order ID : SC1002522304</t>
  </si>
  <si>
    <t>Follow Up Revoke Completed, New Order ID : SC1002521288</t>
  </si>
  <si>
    <t>HASBANAH GEGER</t>
  </si>
  <si>
    <t>ODP-ARB-FD/12 FD/D01/12.01</t>
  </si>
  <si>
    <t>WO061626087</t>
  </si>
  <si>
    <t>MD|MYDB-20260812265155|DN00001/MN00802|HASBANAH GEGER|082323095217</t>
  </si>
  <si>
    <t>2026-08-14 08:00:00 | Nama PIC : bapak riyadul No HP : 082323095217 Alt :  M Janji : (jumat/14/AGUSTUS/2026) jam Pasang : 09:00 Note : hubungi pelanggan jika ingin kelokasi</t>
  </si>
  <si>
    <t>RUMAH KOST ASNAWI</t>
  </si>
  <si>
    <t>WO061625518</t>
  </si>
  <si>
    <t>|MC30175|MYIA-059798012317/POI/ASNAWI/083853348594/asnawi81@gmail.com</t>
  </si>
  <si>
    <t>2026-08-14 08:00:00 | Tanggal pemasangan :13/08/2026 Jam pemasangan : pagi/siang Info Tambahan : Hubungi pelanggan dulu sebelum ke lokasi terima kasih.</t>
  </si>
  <si>
    <t>PT PEREKONOMIAN SUNAN DRAJAT TANJUNG MADE</t>
  </si>
  <si>
    <t>ODP-LMG-FL/65</t>
  </si>
  <si>
    <t>WO061554196</t>
  </si>
  <si>
    <t>|MN01781|/PT PEREKONOMIAN SUNAN DRAJAT TANJUNG MADE/Dr. Anas Al Hifnisei M,si/082257019526/ahlamabidinrokhim03@gmail.com/HSI Bisnis + Netmonk Promo 2026 50 Mbps (Rp 411.100) PSB 150.000/</t>
  </si>
  <si>
    <t>2026-08-13 10:00:00|Waktu pemasangan : 12 agustus 2026 Jam pemasangan : 08.00 - 12.00 Info Tambahan : Hubungi pelanggan dulu sebelum ke lokasi terimakasih |40951377|MYDITA</t>
  </si>
  <si>
    <t>KANDANG AYAM BAJANGAN B</t>
  </si>
  <si>
    <t>ODP-GDW-FB/118</t>
  </si>
  <si>
    <t>WO061570499</t>
  </si>
  <si>
    <t>|MN00025|/KANDANG AYAM BAJANGAN B/WINBACK 2.0 HSI B2B (1:2) 50MBPS 320RB PSB DISC 70%//mu.happyernestoputra@gmail.com/HAPPY ERNESTO/82330736168</t>
  </si>
  <si>
    <t>2026-08-13 08:00:00|Tanggal pemasangan: 13/08/2026 Jam pemasangan : pagi Info Tambahan : Hubungi pelanggan dulu sebelum ke lokasi terima kasih.|40010577|MYDITA</t>
  </si>
  <si>
    <t>WO061572325</t>
  </si>
  <si>
    <t>aida training center</t>
  </si>
  <si>
    <t>ODP-KEP-FA/74 FA/D09/74.01</t>
  </si>
  <si>
    <t>WO061570010</t>
  </si>
  <si>
    <t>|MN02462|MYIA-061639612380/POI/+62 812-5291-3196/085928160777/aidatrainingcenter@gmail.com</t>
  </si>
  <si>
    <t>2026-08-13 08:00:00 | Tanggal pemasangan: 13/08/2026 Jam pemasangan : pagi Info Tambahan : Hubungi pelanggan dulu sebelum ke lokasi terima kasih.</t>
  </si>
  <si>
    <t>WO061569532</t>
  </si>
  <si>
    <t>2026-08-13 11:00:00|Nama PIC : IBU eriza No HP : 087835316536 Alt :  M Janji : (KAMIS/13/AGUSTUS/2026) jam Pasang : 09:00 Note : hubungi pelanggan jika ingin kelokasi|40961371|MYDITA</t>
  </si>
  <si>
    <t>Provisioning Failed|WFM|INF009031014|PP_-8.5485946,115.31997129999999_planggan minta besok Sekarang GK ada orang  di lokasi.</t>
  </si>
  <si>
    <t>WO061576543</t>
  </si>
  <si>
    <t>2026-08-13 13:00:00|Nama Pic : bu yulianti  No Hp Pic : 081803680445 No alt : - Jam Pemasangan : pagi  Tanggal Pemasangan : 13 Agustus 2026|40951375|MYDITA</t>
  </si>
  <si>
    <t>ODP-MLG-FEP/136</t>
  </si>
  <si>
    <t>WO061592692</t>
  </si>
  <si>
    <t>PT. Tata Hiburan Permai</t>
  </si>
  <si>
    <t>ODP-MYR-FBY/32 FBY/D04/01.32</t>
  </si>
  <si>
    <t>WO061579968</t>
  </si>
  <si>
    <t>MD|MYDB-20260812265064|DN00001/MN02280|PT. Tata Hiburan Permai|082123555799</t>
  </si>
  <si>
    <t>2026-08-14 15:00:00 | Nama PIC : Heni No HP : 082123555799 Alt : 0816533153 M Janji : 13/08/2026 Jam Pasang : 08.00  - 13:00  NoteÃ‚Â :  hubungi terlebih dahulu sebelum ke lokasi, terima kasih.</t>
  </si>
  <si>
    <t>UNIVERSITAS WIJAYA PUTRA</t>
  </si>
  <si>
    <t>WO061587486</t>
  </si>
  <si>
    <t>2026-08-13 13:00:00|Nama PIC : bapa khofian No HP : 082331359665 No Alternatif : M Janji : 13/07/2026 Jam Pasang : Pagi NoteÃ‚Â :  Hubungi terlebih dahulu sebelum ke lokasi|40961370|MYDITA</t>
  </si>
  <si>
    <t>Provisioning Failed|WFM|INF009031100|Menunggu ombak Tinggi</t>
  </si>
  <si>
    <t>SPBU 4458107</t>
  </si>
  <si>
    <t>ODP-PWB-FG/028 FG/D02/028.01</t>
  </si>
  <si>
    <t>WO061570121</t>
  </si>
  <si>
    <t>|MN01314|MYIA-013334079149/POI/SIMON HARSONO /081328284840/harsonosimon@yahoo.co.id</t>
  </si>
  <si>
    <t>2026-08-13 08:00:00 | M Janji : (14/08/2026) jam Pasang : 09:00 Note : hubungi pelanggan jika ingin kelokasi</t>
  </si>
  <si>
    <t>MUSHOLA NURUL HAQ</t>
  </si>
  <si>
    <t>ODP-KBL-FTJ/20</t>
  </si>
  <si>
    <t>|MN02813|/MUSHOLA NURUL HAQ/087751282899/muhadjirbelantik@gmail.com/HSI Basic Promo HUT Telkom (1:2) 50 Mbps (Rp 320.000) PSB Rp 150.000</t>
  </si>
  <si>
    <t>ODP-PWS-FL/49</t>
  </si>
  <si>
    <t>WO061554136</t>
  </si>
  <si>
    <t>2026-08-13 13:00:00|M Janji : (13 AGUSTUS 2026) jam Pasang : siang Note : hubungi pelanggan jika ingin kelokasi|40931149|MYDITA</t>
  </si>
  <si>
    <t>SPBU Ratna 5484314</t>
  </si>
  <si>
    <t>ODP-SBW-FBK/57 FBK/D03/57.01</t>
  </si>
  <si>
    <t>WO061616135</t>
  </si>
  <si>
    <t>MD|MYDB-20260812265091|DN00001/MN01576|SPBU Ratna 5484314|081312122047</t>
  </si>
  <si>
    <t>2026-08-13 13:00:00 | Tanggal pemasangan: 13/08/2026 Jam pemasangan : siang Info Tambahan : Hubungi pelanggan dulu sebelum ke lokasi terima kasih.</t>
  </si>
  <si>
    <t>WO061587816</t>
  </si>
  <si>
    <t>2026-08-13 13:00:00|Nama PIC : Ibu Ida No HP : 081225588474 No Alt : - M Janji :  13 Agustus 2026 Jam Pasang : Pagi / Siang Note : hubungi pelanggan jika ingin kelokasi|40951378|MYDITA</t>
  </si>
  <si>
    <t>ODP-SLI-FE/062</t>
  </si>
  <si>
    <t>PT Bangun Usaha Mulia</t>
  </si>
  <si>
    <t>ODP-KRT-FAQ/020</t>
  </si>
  <si>
    <t>WO061559920</t>
  </si>
  <si>
    <t>|MB00449|MYIA-027738445128/POI/bapak/088986181256/catrasakti@gmail.com</t>
  </si>
  <si>
    <t>2026-08-13 13:00:00 | Nama Pic : BP CATRA No Hp Pic : 082328025797 Jam Pemasangan : 08:00 - 12.00 Tanggal Pemasangan : KAMIS 13 AGUSTUS 2026 Info Tambahan : Hubungi pelanggan sebelum datang ke lokasi</t>
  </si>
  <si>
    <t>WO061577121</t>
  </si>
  <si>
    <t>2026-08-14 13:00:00|Nama PIC : PT. MITRA BALI SUKSES No HP : 08995847815 Alt :  M Janji : (KAMIS/13/AGUSTUS/2026) jam Pasang : 09:00 Note : hubungi pelanggan jika ingin kelokasi|40961371|MYDITA</t>
  </si>
  <si>
    <t>UPTD SDN JATIROTO 01</t>
  </si>
  <si>
    <t>ODP-JTO-FK/11</t>
  </si>
  <si>
    <t>|MC30211|/CHRISTIAN DRIFIRMAN WIDODO/81217910263/sdnegerijatiroto1@gmail.com</t>
  </si>
  <si>
    <t>Villa Siji Seturan</t>
  </si>
  <si>
    <t>ODP-BBS-FK/042</t>
  </si>
  <si>
    <t>WO061573489</t>
  </si>
  <si>
    <t>|MC80228|/Villa Siji Seturan/Paket HSI Bisnis Promo HUT Telkom 1:1 150Mbps/Achmad Kurnia/085775983033/sijiproperties@gmail.com</t>
  </si>
  <si>
    <t>2026-08-13 08:00:00|Waktu pemasangan : 13 agustus 2026 Jam pemasangan : 08.00 - 12.00 Info Tambahan : Hubungi pelanggan dulu sebelum ke lokasi terimakasih |40951377|MYDITA</t>
  </si>
  <si>
    <t>WO061588598</t>
  </si>
  <si>
    <t>SDN RORA</t>
  </si>
  <si>
    <t>ODP-SIL-FAB/40 FAB/D04/40.01</t>
  </si>
  <si>
    <t>WO061595706</t>
  </si>
  <si>
    <t>|MN02363|MYIA-011079158835/POI/IMRAN SPD/052340789947/bambang24170@gmail.com</t>
  </si>
  <si>
    <t>2026-08-14 08:00:00 | M Janji : (14/08/2026) jam Pasang : 09:00 Note : hubungi pelanggan jika ingin kelokasi</t>
  </si>
  <si>
    <t>Follow Up Revoke Completed, New Order ID : SC1002522293</t>
  </si>
  <si>
    <t>SMA NEGERI 4 MALANG</t>
  </si>
  <si>
    <t>ODP-MLG-FDP/65</t>
  </si>
  <si>
    <t>MC20200|SMAN 4 MALANG|HSI Bisnis Promo winback 300 mbps 1.220.000|0813Ã¢â‚¬â€˜5943Ã¢â‚¬â€˜6279</t>
  </si>
  <si>
    <t>Follow Up Revoke Completed, New Order ID : SC1002521663</t>
  </si>
  <si>
    <t>WO061617822</t>
  </si>
  <si>
    <t>2026-08-14 08:00:00|Nama PIC : BAPA RAGIL No HP : 082341023654 No Alternatif : - M Janji : 08/08/2026 Jam Pasang : Pagi NoteÃ‚Â :  Hubungi terlebih dahulu sebelum ke lokasi |40961370|MYDITA</t>
  </si>
  <si>
    <t>SPBU 54.692.09</t>
  </si>
  <si>
    <t>ODP-SPG-FV/32 FV/D03/32.01</t>
  </si>
  <si>
    <t>WO061617430</t>
  </si>
  <si>
    <t>MD|MYDB-20260812265089|DN00001/MN00572|SPBU 54.692.09|085231510991</t>
  </si>
  <si>
    <t>2026-08-13 15:00:00 | Nama Pic : BP AMIR No Hp Pic : 085231510991 Jam Pemasangan : 08:00 - 12.00 Tanggal Pemasangan : KAMIS 13 AGUSTUS 2026 Info Tambahan : Hubungi pelanggan sebelum datang ke lokasi</t>
  </si>
  <si>
    <t>ODP-BKL-FAJ/42</t>
  </si>
  <si>
    <t>Toko Ferdian</t>
  </si>
  <si>
    <t>ODP-MBG-FAE/69 FAE/D06/69.01</t>
  </si>
  <si>
    <t>WO061580578</t>
  </si>
  <si>
    <t>MD|MYDB-20260812265073|SC00001/MC00149|Toko Ferdian|087782205755</t>
  </si>
  <si>
    <t>Inprogress Alpro, SC Lama : SC1002510952</t>
  </si>
  <si>
    <t>TOKO SRIWIJAYA</t>
  </si>
  <si>
    <t>ODP-BKI-FA/02 FA/D01/02.01</t>
  </si>
  <si>
    <t>WO061563277</t>
  </si>
  <si>
    <t>|MN00099|MYIA-075526574716/POI/YAHYA BA&amp; 39;DIL/082118404040/yahyabadil16@gmail.com</t>
  </si>
  <si>
    <t>2026-08-13 08:00:00 | Tanggal Pemasangan : 13 Agustus 2026 Jam Pemasangan : 08:00 13:00 Info Tambahan : Hubungi pelanggan dulu sebelum ke lokasi terimakasih</t>
  </si>
  <si>
    <t>SPBU 54.634.10</t>
  </si>
  <si>
    <t>ODP-SMO-FE/13 FE/D01/13.01</t>
  </si>
  <si>
    <t>WO061580176</t>
  </si>
  <si>
    <t>|MN02145|MYIA-033438405272/POI/Handika wahyu nur affandi/082228952282/handikadika701@gmail.com</t>
  </si>
  <si>
    <t>Bakul cobek bapak kamar</t>
  </si>
  <si>
    <t>ODP-BTU-FBT/09 FBT/D02/09.01</t>
  </si>
  <si>
    <t>WO061603841</t>
  </si>
  <si>
    <t>|MN00519|MYIA-035159841008/POI/sinta yunistira/082233766204/fajaritspprtpd@gmail.com</t>
  </si>
  <si>
    <t>2026-08-13 13:00:00 | Nama PIC : Bp Fajar No HP : 082233766204 No Alt : - M Janji :  13 Agustus 2026 Jam Pasang : Pagi / Siang Note : hubungi pelanggan jika ingin kelokasi</t>
  </si>
  <si>
    <t>KEMIRA CHEMICALS INDONESIA</t>
  </si>
  <si>
    <t>ODP-PSN-FA/13</t>
  </si>
  <si>
    <t>WO061604024</t>
  </si>
  <si>
    <t>|MN01982|/KEMIRA CHEMICALS INDONESIA/WINBACK 2.0 HSI B2B (1:1) 50MBPS 355RB PSB DISC 70%/PSN/effendi.nugroho@kemira.com/EFFENDI AGUNG NUGROHO/085740123292</t>
  </si>
  <si>
    <t>2026-07-31 08:00:00|Nama Pic : effendi  No Hp Pic : 085740123292  No alt : -  Jam Pemasangan : siang   Tanggal Pemasangan : 31 Juli 2026|AF1585|MYDITA</t>
  </si>
  <si>
    <t>Follow Up Revoke Completed, New Order ID : SC1002522660</t>
  </si>
  <si>
    <t>ODP-KDI-FM/09</t>
  </si>
  <si>
    <t>SPBU 44.522.14</t>
  </si>
  <si>
    <t>ODP-KTM-FE/023 FE/D04/023.01</t>
  </si>
  <si>
    <t>WO061598957</t>
  </si>
  <si>
    <t>MD|MYDB-20260812265088|DN00001/MN00377|SPBU 44.522.14|081542025073</t>
  </si>
  <si>
    <t>2026-08-13 13:00:00 | Nama PIC : bapak wono No HP : 081542025073 Alt :  M Janji : (KAMIS/13/AGUSTUS/2026) jam Pasang : 09:00 Note : hubungi pelanggan jika ingin kelokasi</t>
  </si>
  <si>
    <t>SPBU 44.524.04 BALAPULANG</t>
  </si>
  <si>
    <t>ODP-BLU-FB/054 FB/D03/054.01</t>
  </si>
  <si>
    <t>WO061569621</t>
  </si>
  <si>
    <t>MD|MYDB-20260812265051|DN00001/MN00377|SPBU 44.524.04 BALAPULANG|085923381513</t>
  </si>
  <si>
    <t>HASBUNA CELL</t>
  </si>
  <si>
    <t>ODP-WOS-FAP/090 FAP/D08/090.01</t>
  </si>
  <si>
    <t>WO061596080</t>
  </si>
  <si>
    <t>|MN00439|MYIA-066550744555/POI/SEPTI YUNANDA CHOERI/085643250705/hasbunacellwsb@gmail.com</t>
  </si>
  <si>
    <t>DPC PKB KAB ENDE</t>
  </si>
  <si>
    <t>ODP-END-FD/12 FD/D01/12.01</t>
  </si>
  <si>
    <t>WO061583147</t>
  </si>
  <si>
    <t>|MC40142|MYIA-009731729154/POI/yulius cesar nonga/082145663007/dpcpkb.endejaya@gmail.com</t>
  </si>
  <si>
    <t>2026-08-13 15:00:00 | Nama Pic : BP YULIUS No Hp Pic : 082145663007 Jam Pemasangan : 08:00 - 12.00 Tanggal Pemasangan : KAMIS 13 AGUSTUS 2026 Info Tambahan : Hubungi pelanggan sebelum datang ke lokasi</t>
  </si>
  <si>
    <t>KANDANG AYAM BAJANGAN A</t>
  </si>
  <si>
    <t>WO061587154</t>
  </si>
  <si>
    <t>|MN00025|/KANDANG AYAM BAJANGAN A/WINBACK 2.0 HSI B2B (1:2) 50MBPS 320RB PSB DISC 70%//mu.happyernestoputra@gmail.com/HAPPY ERNESTO/82330736168</t>
  </si>
  <si>
    <t>2026-08-13 13:00:00|Nama Pic : BP HAPPY No Hp Pic : 082330736168 Jam Pemasangan : 08:00 - 12.00 Tanggal Pemasangan : KAMIS 13 AGUSTUS 2026 Info Tambahan : Hubungi pelanggan sebelum datang ke lokasi|40961370|MYDITA</t>
  </si>
  <si>
    <t>ODP-TPO-FDL/08</t>
  </si>
  <si>
    <t>WO061570263</t>
  </si>
  <si>
    <t>2026-08-11 13:00:00|Nama PIC:  bp surakim  No HP: 082142425176  Alt: 082132733944  Tanggal: 11/8/2026  Jam Pasang: Siang  Note: Hubungi sebelum ke lokasi, terimakasih.|40010577|MYDITA</t>
  </si>
  <si>
    <t>homestay Rusmadi</t>
  </si>
  <si>
    <t>ODP-SLO-FQ/024 FQ/D02/024.01</t>
  </si>
  <si>
    <t>WO061614282</t>
  </si>
  <si>
    <t>|MN00943|MYIA-065570822435/POI/Rusmadi Wijaya Hadi Santoso /0895400383892/hrdcvijbsukoharjo@gmail.com</t>
  </si>
  <si>
    <t>2026-08-13 13:00:00 | Waktu pemasnagan : 13 Agustus 2026 Jam pemasangan : 08.00 - 12.00 Mohon hubungi pelanggan sebelum ke lokasi  Terima kasih</t>
  </si>
  <si>
    <t>JATI KENCANA</t>
  </si>
  <si>
    <t>ODP-BWE-FD/014</t>
  </si>
  <si>
    <t>AMRBS;403098;REG3;DANIEL MARWA DENERO;08112876658;CP.HANS;087832519000;PAKET 1S INET 100 MBPS (669.000);JATI KENCANA</t>
  </si>
  <si>
    <t>MI MIFTAHUL MUNA</t>
  </si>
  <si>
    <t>ODP-PRB-FC/66</t>
  </si>
  <si>
    <t>WO061556820</t>
  </si>
  <si>
    <t>|MN02812|MYIA-094852776543/POI/NAFHAN TAUFIK KHAKIM/08553251499/nafhant@gmail.com</t>
  </si>
  <si>
    <t>2026-08-13 08:00:00 | Nama PIC : Bp Nafhan No HP : 08553251499 No Alt : - M Janji :  13 Agustus 2026 Jam Pasang : Pagi / Siang Note : hubungi pelanggan jika ingin kelokasi</t>
  </si>
  <si>
    <t>KUD GUNUNG SARI USP 2</t>
  </si>
  <si>
    <t>ODP-SAT-FE/06 FE/D02/06.01</t>
  </si>
  <si>
    <t>WO061621816</t>
  </si>
  <si>
    <t>MD|MYDB-20260812265145|DN00001/MN02053|KUD GUNUNG SARI USP 2|081336435989</t>
  </si>
  <si>
    <t>2026-08-13 15:00:00 | Nama PIC : bapak setiyo No HP : 081336435989 Alt :  M Janji : (KAMIS/13/AGUSTUS/2026) jam Pasang : 09:00 Note : hubungi pelanggan jika ingin kelokasi</t>
  </si>
  <si>
    <t>Follow Up Revoke Completed, New Order ID : SC1002521419</t>
  </si>
  <si>
    <t>SMAN 1 SUBAH</t>
  </si>
  <si>
    <t>ODP-SBA-FE/006 FE/D01/006.01</t>
  </si>
  <si>
    <t>WO061573294</t>
  </si>
  <si>
    <t>|MN02342|MYIA-075332042195/POI/Maulana Arfin Al Farisz/085747104262/saifhack77@gmail.com</t>
  </si>
  <si>
    <t>2026-08-13 08:00:00 | Waktu pemasnagan : 13 Agustus 2026 Jam pemasangan : 08.00 - 12.00 Mohon hubungi pelanggan sebelum ke lokasi  Terima kasih</t>
  </si>
  <si>
    <t>SPPG PAGUYANGAN WINDUAJI</t>
  </si>
  <si>
    <t>ODP-BMU-FL/069 FL/D01/069.01</t>
  </si>
  <si>
    <t>WO061594154</t>
  </si>
  <si>
    <t>|MN00292|MYIA-047497960010/POI/DIO DWIYAN PAZHARI/082328899767/diodwiyanp@gmail.com</t>
  </si>
  <si>
    <t>WARKOP GIRAS POJAS</t>
  </si>
  <si>
    <t>ODP-KRN-FAC/68 FAC/D04/68.01</t>
  </si>
  <si>
    <t>WO061579907</t>
  </si>
  <si>
    <t>MD|MYDB-20260811264964|DN00001/MN00443|WARKOP GIRAS POJAS|085730295814</t>
  </si>
  <si>
    <t>2026-08-13 13:00:00 | Nama Pic : fatikhurrokhim No Hp Pic : 085730295814 No alt : - Jam Pemasangan : pagi  Tanggal Pemasangan : 13 Agustus 2026</t>
  </si>
  <si>
    <t>PT. Bali Simpang Siur Ritelindo</t>
  </si>
  <si>
    <t>ODP-UBU-FG/92</t>
  </si>
  <si>
    <t>WO061604469</t>
  </si>
  <si>
    <t>|MN02658|/PIC GUSTI NGURAH WIRATA/081337951700/spbu.bali.5480519@gmail.com</t>
  </si>
  <si>
    <t>2026-08-14 08:00:00|M Janji : (13 AGUSTUS 2026) jam Pasang : pagi Note : hubungi pelanggan jika ingin kelokasi|40931149|MYDITA</t>
  </si>
  <si>
    <t>KOST PAK ROZAK</t>
  </si>
  <si>
    <t>ODP-MLK-FAD/66 FAD/D06/66.01</t>
  </si>
  <si>
    <t>WO061609151</t>
  </si>
  <si>
    <t>|MN02367|MYIA-068827468684/POI/AMIR HIDAYAT/085694549667/amirhidayatofficial@gmail.com</t>
  </si>
  <si>
    <t>WO061604110</t>
  </si>
  <si>
    <t>2026-08-15 08:00:00|M Janji : (13/08/2026) jam Pasang : 09:00 Note : hubungi pelanggan jika ingin kelokasi|40981182|MYDITA</t>
  </si>
  <si>
    <t>SPBU 54.634.08</t>
  </si>
  <si>
    <t>ODP-PON-FBA/26 FBA/D02/26.01</t>
  </si>
  <si>
    <t>WO061553203</t>
  </si>
  <si>
    <t>|MN00282|MYIA-081391829232/POI/Fajar Isnani/08123420960/isnani1964@gmail.com</t>
  </si>
  <si>
    <t>2026-08-13 08:00:00 | Nama PIC : Bp Fajar No HP : 08123420960 No Alt : - M Janji :  13 Agustus 2026 Jam Pasang : Pagi / Siang Note : hubungi pelanggan jika ingin kelokasi</t>
  </si>
  <si>
    <t>SPBU 54.641.01</t>
  </si>
  <si>
    <t>ODP-GUR-FB/05 FB/D01/05.01</t>
  </si>
  <si>
    <t>WO061582991</t>
  </si>
  <si>
    <t>|MN00418|MYIA-031193488219/POI/HERMUDJANTO/082141646462/gurahspbu01@gmail.com</t>
  </si>
  <si>
    <t>2026-08-13 13:00:00 | M Janji : (13 AGUSTUS 2026) jam Pasang : siang Note : hubungi pelanggan jika ingin kelokasi</t>
  </si>
  <si>
    <t>Follow Up Revoke Completed, New Order ID : SC1002521460</t>
  </si>
  <si>
    <t>ODP-AJB-FQ/038</t>
  </si>
  <si>
    <t>WO061571295</t>
  </si>
  <si>
    <t xml:space="preserve">2026-08-08 13:00:00 | Nama PIC : Tiara  No HP : 085865917180  Alt : 087826008469  M Janji : 08/08/2026  Jam Pasang : 08.00 - 13:00   NoteÃ‚Â :  hubungi terlebih dahulu sebelum kelokasi </t>
  </si>
  <si>
    <t>Follow Up Revoke Completed, New Order ID : SC1002521498</t>
  </si>
  <si>
    <t>TOKO SEMBAKO AZKA</t>
  </si>
  <si>
    <t>ODP-MRT-FAP/16</t>
  </si>
  <si>
    <t>WO061595534</t>
  </si>
  <si>
    <t>|MC30217|/AMINATUN AISYAH/82140635859/amiaisyah01@gmail.com</t>
  </si>
  <si>
    <t>2026-08-13 13:00:00|Waktu pemasangan : 13 agustus 2026 Jam pemasangan : 08.00 - 12.00 Info Tambahan : Hubungi pelanggan dulu sebelum ke lokasi terimakasih |40951377|MYDITA</t>
  </si>
  <si>
    <t>Follow Up Revoke Completed, New Order ID : SC1002523151</t>
  </si>
  <si>
    <t>Follow Up Revoke Completed, New Order ID : SC1002522985</t>
  </si>
  <si>
    <t>WARKOP PAK AHMAD</t>
  </si>
  <si>
    <t>ODP-NJK-FM/22 FM/D03/22.01</t>
  </si>
  <si>
    <t>WO061576040</t>
  </si>
  <si>
    <t>|MC20191|MYIA-092085626710/POI/AHMAD ZAINUL MUHIBUN NIAM/087717920455/mukibzainul220@gmail.com</t>
  </si>
  <si>
    <t>Koperasi Berlian Emas Sejahtera Terus</t>
  </si>
  <si>
    <t>ODP-LVN-FAF/06 FAF/D01/06.01</t>
  </si>
  <si>
    <t>WO061553630</t>
  </si>
  <si>
    <t>|MN02631|MYIA-044812841323/POI/Pak Fajar/081338338700/it.supportbali@datajayaperkasa.com</t>
  </si>
  <si>
    <t>WO061569888</t>
  </si>
  <si>
    <t>2026-08-13 08:00:00|Tanggal pemasangan :13/08/2026 Jam pemasangan : pagi/siang Info Tambahan : Hubungi pelanggan dulu sebelum ke lokasi terima kasih.|40971401|MYDITA</t>
  </si>
  <si>
    <t>SPPG Kendal Weleri Sambongsari</t>
  </si>
  <si>
    <t>ODP-WLR-FD/012 FD/D01/012.01</t>
  </si>
  <si>
    <t>WO061572211</t>
  </si>
  <si>
    <t>|MN02256|MYIA-018482487889/POI/AMALIA AYUDYA DEWAYANTI/0895412547821/amaliaayudya091@gmail.com</t>
  </si>
  <si>
    <t>MAXXIS</t>
  </si>
  <si>
    <t>ODP-KPO-FC/69 FC/D10/69.01</t>
  </si>
  <si>
    <t>WO061617552</t>
  </si>
  <si>
    <t>|MN02703|MYIA-055438232586/POI/Tony Setiawan/082330752145/tonyst2@givmail.com</t>
  </si>
  <si>
    <t>Sppg Blitar Selorejo Selorejo</t>
  </si>
  <si>
    <t>ODP-KBN-FB/11 FB/D03/11.01</t>
  </si>
  <si>
    <t>WO061568494</t>
  </si>
  <si>
    <t>MD|MYDB-20260811264923|DN00001/MN00385|Sppg Blitar Selorejo Selorejo|0881027511619</t>
  </si>
  <si>
    <t>2026-08-13 08:00:00 | Nama Pic : BP MIKA No Hp Pic : 0881027511619 Jam Pemasangan : 08:00 - 12.00 Tanggal Pemasangan : KAMIS 13 AGUSTUS 2026 Info Tambahan : Hubungi pelanggan sebelum datang ke lokasi</t>
  </si>
  <si>
    <t>ODP-CRB-FF/01</t>
  </si>
  <si>
    <t>WO061574463</t>
  </si>
  <si>
    <t xml:space="preserve">2026-08-09 13:00:00 | Nama PIC: bp rudi   Notel: 081227456412  Alt: -   Tanggal: 9/8/2026  Jam Pasang: Siang  Note: Hubungi pelanggan sebelum ke lokasi, terima kasih.  </t>
  </si>
  <si>
    <t>ODP-PWT-FBA/179</t>
  </si>
  <si>
    <t>WO061592993</t>
  </si>
  <si>
    <t>2026-08-12 13:00:00 | Tanggal pemasangan : 12 AGUSTUS 2026  Jam pemasangan : pagi/siang  Info Tambahan : Hubungi pelanggan dulu sebelum ke lokasi  terima kasih</t>
  </si>
  <si>
    <t>ODP-SMP-FG/02</t>
  </si>
  <si>
    <t>WO061603758</t>
  </si>
  <si>
    <t>2026-08-09 08:00:00 | Nama PIC : Ibu Puji  No Hp : 085904327423  No Alt : -  Tgl Pemasangan : 09 Agustus 2026  Interval : PAGI SIANG  Note : Hubungi pelanggan terlebih dahulu</t>
  </si>
  <si>
    <t>SPBU KALISALAK 44.52208</t>
  </si>
  <si>
    <t>ODP-BMU-FB/007 FB/D03/007.01</t>
  </si>
  <si>
    <t>WO061615671</t>
  </si>
  <si>
    <t>MD|MYDB-20260812265042|DN00001/MN00347|SPBU KALISALAK 44.52208|081328907930</t>
  </si>
  <si>
    <t>2026-08-14 08:00:00 | Tanggal pemasangan: 13/08/2026 Jam pemasangan : siang Info Tambahan : Hubungi pelanggan dulu sebelum ke lokasi terima kasih.</t>
  </si>
  <si>
    <t>kantor desa wonoyoso</t>
  </si>
  <si>
    <t>ODP-PUS-FA/102 FA/D06/102.01</t>
  </si>
  <si>
    <t>WO061560229</t>
  </si>
  <si>
    <t>MD|MYDB-20260811265022|DC50007/MC50033|kantor desa wonoyoso|088216456714</t>
  </si>
  <si>
    <t>2026-08-13 08:00:00 | Nama PIC : Bp Guntur No HP : 088216456714 No Alt : - M Janji :  13 Agustus 2026 Jam Pasang : Pagi / Siang Note : hubungi pelanggan jika ingin kelokasi</t>
  </si>
  <si>
    <t>PT EKA CIPTA GADING SPBU PERTAMINA 4455809</t>
  </si>
  <si>
    <t>ODP-WNS-FAD/090 FAD/D08/090.01</t>
  </si>
  <si>
    <t>WO061610046</t>
  </si>
  <si>
    <t>|MC80054|MYIA-053793671232/POI/IR PRAMANA/087839640280/siskanovitasari68@gmail.com</t>
  </si>
  <si>
    <t>2026-08-13 13:00:00 | Nama Pic : bu siska No Hp Pic : 087839640280 No alt : - Jam Pemasangan : siang  Tanggal Pemasangan : 13 Agustus 2026</t>
  </si>
  <si>
    <t>PT. AMARTHA MIKRO FINTEK</t>
  </si>
  <si>
    <t>ODP-WRO-FC/127 FC/D05/127.01</t>
  </si>
  <si>
    <t>WO061588922</t>
  </si>
  <si>
    <t>MD|MYDB-20260811265009|DN00001/MN00966|PT. AMARTHA MIKRO FINTEK|085943519355</t>
  </si>
  <si>
    <t>2026-08-14 13:00:00 | Nama Pic : bu eka No Hp Pic : 085943519355 No alt : - Jam Pemasangan : pagi  Tanggal Pemasangan : 14 Agustus 2026</t>
  </si>
  <si>
    <t>KEL</t>
  </si>
  <si>
    <t>SPBU 4459411</t>
  </si>
  <si>
    <t>ODP-KEL-FD/046 FD/D02/046.01</t>
  </si>
  <si>
    <t>WO061606873</t>
  </si>
  <si>
    <t>|MC60115|MYIA-066244856910/POI/Ruslim/082326071579/spbumojo88@gmail.com</t>
  </si>
  <si>
    <t>2026-08-13 13:00:00 |  M Janji : (13/AGUSTUS/2026) jam Pasang : 09:00 Note : hubungi pelanggan jika ingin kelokasi</t>
  </si>
  <si>
    <t>SPX KANDANGSERANG HUB</t>
  </si>
  <si>
    <t>ODP-KJE-FY/002 FY/D01/002.01</t>
  </si>
  <si>
    <t>WO061555577</t>
  </si>
  <si>
    <t>|MN01881|MYIA-068510457342/POI/siti rochanah/081548544543/siti.rochanah@spxexpress.com</t>
  </si>
  <si>
    <t>RUMAH KOST JAELANI DUA</t>
  </si>
  <si>
    <t>ODP-PRJ-FB/57</t>
  </si>
  <si>
    <t>WO061581514</t>
  </si>
  <si>
    <t>|MC30175|/JAELANI/87792366873/rikomoh577@gmail.com</t>
  </si>
  <si>
    <t>SPBU 5484306 TALIWANG DS MENALA</t>
  </si>
  <si>
    <t>ODP-TLW-FC/22 FC/D05/22.01</t>
  </si>
  <si>
    <t>WO061577924</t>
  </si>
  <si>
    <t>MD|MYDB-20260811264957|DN00001/MN01576|SPBU 5484306 TALIWANG DS MENALA|081353576464</t>
  </si>
  <si>
    <t>2026-08-13 13:00:00 | Nama Pic : bp ratmaji  No Hp Pic : 081353576464 No alt : - Jam Pemasangan : siang  Tanggal Pemasangan : 13 Agustus 2026</t>
  </si>
  <si>
    <t>SMP ISLAM TARBIYATUS SALAFIYAH</t>
  </si>
  <si>
    <t>ODP-PSN-FD/47</t>
  </si>
  <si>
    <t>WO061600852</t>
  </si>
  <si>
    <t>|MN00833|/SMP ISLAM TARBIYATUS SALAFIYAH /WINBACK 2.0 HSI B2B (1:1) 50MBPS 355RB PSB DISC 70%//muflihhudallah@gmail.com/M. MUFLIHUDALLAH HUSNA/85730107269</t>
  </si>
  <si>
    <t>2026-08-13 13:00:00|Nama PIC : Bp Muflih No HP : 085730107269 No Alt : - M Janji :  13 Agustus 2026 Jam Pasang : Pagi / Siang Note : hubungi pelanggan jika ingin kelokasi|40951378|MYDITA</t>
  </si>
  <si>
    <t>SMP NEGERI 6 RUANG TU</t>
  </si>
  <si>
    <t>ODP-BJN-FM/08 FM/D03/08.01</t>
  </si>
  <si>
    <t>WO061611132</t>
  </si>
  <si>
    <t>|MC20010|MYIA-092844592461/POI/Ali Safaat /082333813737/srikurniawatiira@gmail.com</t>
  </si>
  <si>
    <t>2026-08-14 08:00:00 | Nama PIC : SMP NEGERI 6 RUANG TU No HP : 082333813737 Alt :  M Janji : (KAMIS/13/AGUSTUS/2026) jam Pasang : 09:00 Note : hubungi pelanggan jika ingin kelokasi</t>
  </si>
  <si>
    <t>SPBU 5467107 GEMPOL</t>
  </si>
  <si>
    <t>ODP-GEM-FA/07</t>
  </si>
  <si>
    <t>|MN02332|/SPBU 5467107 GEMPOL/WINBACK 2.0 HSI B2B (1:1) 100MBPS 535RB PSB DISC 70%//spbu5467107gempol@gmail.com/FAIZAL MEGA HARDIANSYAH/81252132282</t>
  </si>
  <si>
    <t>INAYAH GORDEN</t>
  </si>
  <si>
    <t>ODP-LMJ-FE/156 FE/D11/156.01</t>
  </si>
  <si>
    <t>WO061606636</t>
  </si>
  <si>
    <t>MD|MYDB-20260812265058|DN00001/MN01309|INAYAH GORDEN|085229094242</t>
  </si>
  <si>
    <t>SMK Wijaya Putra (Gedung D)</t>
  </si>
  <si>
    <t>WO061616319</t>
  </si>
  <si>
    <t>|MN02813|MYIA-042405094623/POI/Yulian Varantino/087787386225/varantino@wijayaputra.sch.id</t>
  </si>
  <si>
    <t>2026-08-13 13:00:00 | M Janji : (13/08/2026) jam Pasang : 08:00 Note : hubungi pelanggan jika ingin kelokasi</t>
  </si>
  <si>
    <t>WO061557823</t>
  </si>
  <si>
    <t>PT TRANS MERDEKA INVESTAMA</t>
  </si>
  <si>
    <t>ODP-SDN-FC/33</t>
  </si>
  <si>
    <t>WO061575489</t>
  </si>
  <si>
    <t>|MN02627|/PT TRANS MERDEKA INVESTAMA/WINBACK HSI B2B  (1:1) 150MBPS 705RB PSB DISC 70%/REQ PAKET 150MBPS - 705K/transmerdekainvesment@gmail.com/82234861166/82234861166</t>
  </si>
  <si>
    <t>2026-08-13 13:00:00|Tanggal pemasangan :13/08/2026 Jam pemasangan : pagi/siang Info Tambahan : Hubungi pelanggan dulu sebelum ke lokasi terima kasih.|40971401|MYDITA</t>
  </si>
  <si>
    <t>Toko WAWA SEJAHTERA</t>
  </si>
  <si>
    <t>ODP-BWN-FAA/42</t>
  </si>
  <si>
    <t>WO061605827</t>
  </si>
  <si>
    <t>|MC70134|/Toko WAWA SEJAHTERA/081331728088/Heisynuddinunda@gmail.com/HSI Bisnis Promo HUT Telkom (1:1) 150 Mbps (Rp 620.000) PSB Rp 150.000/HEISYNUDDIN/-5.841612,112.619715</t>
  </si>
  <si>
    <t>2026-07-20 10:00:00|Tanggal Pemasangan : 20 Juli 2026  Jam Pemasangan : 08:00 13:00  Info Tambahan : Hubungi pelanggan dulu sebelum ke lokasi terimakasih|40961370|MYDITA</t>
  </si>
  <si>
    <t>ODP-TDS-FJ/41</t>
  </si>
  <si>
    <t>TOKO MISNATO</t>
  </si>
  <si>
    <t>ODP-SIT-FAC/45 FAC/D04/45.01</t>
  </si>
  <si>
    <t>WO061558750</t>
  </si>
  <si>
    <t>|MN02617|MYIA-063559137301/POI/MISNATO AFANDI/082233022832/agussupriyono9478@gmail.com</t>
  </si>
  <si>
    <t>ODP-BEA-FAD/17</t>
  </si>
  <si>
    <t>TOKO KENDAL</t>
  </si>
  <si>
    <t>ODP-JGO-FB/16 FB/D02/16.01</t>
  </si>
  <si>
    <t>WO061624385</t>
  </si>
  <si>
    <t>|MN02429|MYIA-092051041984/POI/ADIMAS YUDA ALVIANTO/087811352005/pkendalngw2026@gmail.com</t>
  </si>
  <si>
    <t>PEMERINTAH DESA KEDALEMANKULON</t>
  </si>
  <si>
    <t>ODP-KAK-FAH/007 FAH/D03/007.01</t>
  </si>
  <si>
    <t>WO061598378</t>
  </si>
  <si>
    <t>|MN00662|MYIA-081864464235/POI/Juminto/087829380924/askajuminto@gmail.com</t>
  </si>
  <si>
    <t xml:space="preserve">2026-08-14 08:00:00 | Waktu pemasangan : 13 agustus 2026 Jam pemasangan : 08.00 - 12.00 Info Tambahan : Hubungi pelanggan dulu sebelum ke lokasi terimakasih </t>
  </si>
  <si>
    <t>PT WIETPANDA LESTARI STEEL</t>
  </si>
  <si>
    <t>ODP-KLN-GA/04 GA/D01/03.04</t>
  </si>
  <si>
    <t>WO061558262</t>
  </si>
  <si>
    <t>MD|MYDB-20260812265036|DN00001/MN00443|PT WIETPANDA LESTARI STEEL|087856700850</t>
  </si>
  <si>
    <t>2026-08-13 15:00:00 | Nama PIC : Yuli No HP : 087856700850 Alt : 0317497100 M Janji : 13/08/2026 Jam Pasang : 08.00  - 13:00  NoteÃ‚Â :  hubungi terlebih dahulu sebelum ke lokasi, terima kasih.</t>
  </si>
  <si>
    <t>PT. LAMERE TIRTA MUTIARA</t>
  </si>
  <si>
    <t>ODP-BIM-FAE/23 FAE/D02/23.01</t>
  </si>
  <si>
    <t>WO061617978</t>
  </si>
  <si>
    <t>MD|MYDB-20260812265134|DN00001/MN02085|PT. LAMERE TIRTA MUTIARA|082214575099</t>
  </si>
  <si>
    <t>HSI Bisnis Bundling Netmonk PSB 70% - 50 Mbps</t>
  </si>
  <si>
    <t>ODP-SBI-FG/03 FG/D01/03.01</t>
  </si>
  <si>
    <t>WO061591105</t>
  </si>
  <si>
    <t>MD|MYDB-20260812265103|DC20002/MC20039|Intan express laundry|085708429500</t>
  </si>
  <si>
    <t>2026-08-16 08:00:00 | Nama Pic : ika No Hp Pic : 085708429500 No alt : - Jam Pemasangan : pagi  Tanggal Pemasangan : 16 Agustus 2026</t>
  </si>
  <si>
    <t>Lotide surf Camp</t>
  </si>
  <si>
    <t>ODP-PYA-FAS/80</t>
  </si>
  <si>
    <t>WO061547810</t>
  </si>
  <si>
    <t>|MC40078|MYIA-030706050912/POI/Zainul Muttaqin Sany/081916979558/zmsany17@gmail.com</t>
  </si>
  <si>
    <t>TOKO JAYA</t>
  </si>
  <si>
    <t>ODP-TPH-FG/06 FG/D01/06.01</t>
  </si>
  <si>
    <t>WO061566254</t>
  </si>
  <si>
    <t>MD|MYDB-20260811265029|DN00001/MN01309|TOKO JAYA|083141427031</t>
  </si>
  <si>
    <t>WO061635422</t>
  </si>
  <si>
    <t>2026-08-14 13:00:00|Nama PIC:  bu tasya  No HP: 087834130181 Alt: Tanggal: 14/8/2026 Jam Pasang: Siang Note: Hubungi sebelum ke lokasi, terimakasih.|40010577|MYDITA</t>
  </si>
  <si>
    <t>SD NEGERI 4 BEDULU</t>
  </si>
  <si>
    <t>ODP-UBU-FG/100</t>
  </si>
  <si>
    <t>WO061604490</t>
  </si>
  <si>
    <t>|MN02658|/PIC I KETUT WIARTA/087744013736/sdn4bedulu@gmail.com</t>
  </si>
  <si>
    <t>THE NICE PLAYLAND</t>
  </si>
  <si>
    <t>ODP-BKL-FAZ/16 FAZ/D02/16.01</t>
  </si>
  <si>
    <t>WO061596654</t>
  </si>
  <si>
    <t>|MN00613|MYIA-050528124076/POI/Jemi Kisroh /082310510505/jemilestari85@gmail.com</t>
  </si>
  <si>
    <t>PT Jantra Grupo Indonesia</t>
  </si>
  <si>
    <t>ODP-LKS-FAX/31 FAX/D04/31.01</t>
  </si>
  <si>
    <t>WO061548610</t>
  </si>
  <si>
    <t>MD|MYIB-001568809332|SYSTEM|PT Jantra Grupo Indonesia|081213651933</t>
  </si>
  <si>
    <t>2026-08-15 10:00:00 | Nama PIC : Ari No HP : 081213651933 Alt : 089681628174 M Janji : 11/08/2026 Jam Pasang : 08.00 - 13:00  NoteÃ‚Â :  hubungi terlebih dahulu sebelum kelokasi</t>
  </si>
  <si>
    <t>SPBU PERTAMINA 44 532 13 RANDEGAN</t>
  </si>
  <si>
    <t>ODP-KRY-FT/024</t>
  </si>
  <si>
    <t>WO061559666</t>
  </si>
  <si>
    <t>|MC00213|MYIA-027910061862/POI/SOCHIBUN/08981005480/sochibun16@gmail.com</t>
  </si>
  <si>
    <t>2026-08-14 13:00:00 | M Janji : (14 AGUSTUS 2026) jam Pasang : siang Note : hubungi pelanggan jika ingin kelokasi</t>
  </si>
  <si>
    <t>WO061609295</t>
  </si>
  <si>
    <t>2026-08-14 13:00:00|Nama PIC : Yuli No HP : 082236305911 Alt : 081803680445 M Janji : 13/08/2026 Jam Pasang : 08.00  - 13:00  NoteÃ‚Â :  hubungi terlebih dahulu sebelum ke lokasi, terima kasih.|40981184|MYDITA</t>
  </si>
  <si>
    <t>SPBU 44 541 05 CANGKREP</t>
  </si>
  <si>
    <t>ODP-PWJ-FAS/121 FAS/D09/121.01</t>
  </si>
  <si>
    <t>WO061578949</t>
  </si>
  <si>
    <t>|MN02495|MYIA-004466990619/POI/MUHAMMAD NAFIDZ FATHNANA/081326407565/spbucangkrep4454105@gmail.com</t>
  </si>
  <si>
    <t>2026-08-15 15:00:00 | Nama PIC : BAPAK NAFIZ No HP : 081326407565 Alt :  M Janji : (SABTU/15/AGUSTUS/2026) jam Pasang : 09:00 Note : hubungi pelanggan jika ingin kelokasi</t>
  </si>
  <si>
    <t>Follow Up Revoke Completed, New Order ID : SC1002522585</t>
  </si>
  <si>
    <t>SPBU 54.622.05</t>
  </si>
  <si>
    <t>ODP-BBA-FAJ/96 FAJ/D08/96.01</t>
  </si>
  <si>
    <t>WO061554388</t>
  </si>
  <si>
    <t>|MN02646|MYIA-093579391010/POI/moh bintang febriant/085100991157/mitragasindopratama5462205@gmail.com</t>
  </si>
  <si>
    <t>2026-08-13 10:00:00 | Nama PIC : Bp Yupito No HP : 085100991157 No Alt : - M Janji :  13 Agustus 2026 Jam Pasang : Pagi / Siang Note : hubungi pelanggan jika ingin kelokasi</t>
  </si>
  <si>
    <t>warkop Baim</t>
  </si>
  <si>
    <t>ODP-BBA-FAQ/47 FAQ/D02/47.01</t>
  </si>
  <si>
    <t>WO061624161</t>
  </si>
  <si>
    <t>MD|MYDB-20260812265142|DC20002/MC20039|warkop Baim|085172377660</t>
  </si>
  <si>
    <t>2026-08-13 15:00:00 | Nama Pic : Baim No Hp Pic : 085172377660 No alt : - Jam Pemasangan : siang  Tanggal Pemasangan : 13 Agustus 2026</t>
  </si>
  <si>
    <t>SLBN 1 KLUNGKUNG</t>
  </si>
  <si>
    <t>ODP-SMA-FA/73</t>
  </si>
  <si>
    <t>WO061609459</t>
  </si>
  <si>
    <t>|MN02750|/PIC NI MADE SANTINIWATI/087766770010/slbn.klungkung@gmail.com</t>
  </si>
  <si>
    <t>2026-08-14 15:00:00|Nama PIC : Bp Wike No HP : 087766770010 No Alt : - M Janji :  13 Agustus 2026 Jam Pasang : Pagi / Siang Note : hubungi pelanggan jika ingin kelokasi|40951378|MYDITA</t>
  </si>
  <si>
    <t>SPBU WZ YOHANES</t>
  </si>
  <si>
    <t>ODP-END-FH/11 FH/D03/11.01</t>
  </si>
  <si>
    <t>WO061548603</t>
  </si>
  <si>
    <t>|MC40144|MYIA-097284783270/POI/OKTOVIANUS LIE/087831645463/spbuyohanes@gmail.com</t>
  </si>
  <si>
    <t xml:space="preserve">2026-08-19 08:00:00 | telp : 087831645463 alt :  M Janji : (12/08/2026) jam Pasang :pagi / siang  Note : hubungi pelanggan jika ingin kelokasi </t>
  </si>
  <si>
    <t>Provisioning Failed|WFM|INF009033190|PDI_-7.3625257,112.7175846_dobel input sama dengan  SC : DGPS260805075710787518149-AOi42</t>
  </si>
  <si>
    <t>WO061573575</t>
  </si>
  <si>
    <t>2026-08-13 08:00:00|M Janji : (14/08/2026) jam Pasang : 09:00 Note : hubungi pelanggan jika ingin kelokasi|40981182|MYDITA</t>
  </si>
  <si>
    <t>WO061564146</t>
  </si>
  <si>
    <t>2026-08-13 08:00:00|Nama PIC : Bp Hery No HP : 085707222022 No Alt : - M Janji :  13 Agustus 2026 Jam Pasang : Pagi / Siang Note : hubungi pelanggan jika ingin kelokasi|40951378|MYDITA</t>
  </si>
  <si>
    <t>MIE - INVALID SURVEY - Salah Tagging</t>
  </si>
  <si>
    <t>SMPN 20 SURABAYA</t>
  </si>
  <si>
    <t>ODP-KND-FEQ/01</t>
  </si>
  <si>
    <t>|MN00086|/SMPN 20 SURABAYA/BANGKIT IRMANUDIN BAHRI/085645018597/smpn20sby@gmail.com/HSI Basic Winback + Antares Eazy (1:2) 50 Mbps (Rp 395.000) PSB Rp 150.000/</t>
  </si>
  <si>
    <t>- 11_11446;Biaya PSB HSI EBIS Tunai di Depan ~ 11[150000]  - E23015;E23015 ~ ES23 - Perangkat ONT[0]  - E23015~null~44292;E23015||11||Abodemen 0[0]  - E23015~null~E23015_SWONTDUALB;SWONTDUALB ~ Biaya Sewa ONT Dual Band ~ E23015[30000]  - E24058;E24058 ~ E</t>
  </si>
  <si>
    <t>Ottoban Barata surabaya</t>
  </si>
  <si>
    <t>ODP-MYR-FBN/53 FBN/D05/53.01</t>
  </si>
  <si>
    <t>WO061611969</t>
  </si>
  <si>
    <t>|MB00263|MYIA-075334758339/POI/Farhan Jazmi /089530505126/fjazmi27@gmail.com</t>
  </si>
  <si>
    <t>2026-08-17 13:00:00 | Nama PIC : Farhan No HP : 089530505126 Alt :  M Janji : 13/08/2026 Jam Pasang : 08.00  - 13:00  NoteÃ‚Â :  hubungi terlebih dahulu sebelum ke lokasi, terima kasih.</t>
  </si>
  <si>
    <t>KEDAI FORREST 1</t>
  </si>
  <si>
    <t>ODP-JER-FAD/40</t>
  </si>
  <si>
    <t>WO061614130</t>
  </si>
  <si>
    <t>|MN01982|/KEDAI FORREST 1/WINBACK 2.0 HSI B2B (1:2) 50MBPS 320RB PSB DISC 70%/JER/anamchoirulmuhammad95@gmail.com/CHOIRUL ANAM/82245825091</t>
  </si>
  <si>
    <t>2026-08-13 13:00:00|Nama Pic : BP CHOIRUL No Hp Pic : 082245825091 Jam Pemasangan : 08:00 - 12.00 Tanggal Pemasangan : KAMIS 13 AGUSTUS 2026 Info Tambahan : Hubungi pelanggan sebelum datang ke lokasi|40961370|MYDITA</t>
  </si>
  <si>
    <t>ODP-BIM-FAL/93</t>
  </si>
  <si>
    <t>WO061559296</t>
  </si>
  <si>
    <t>KEDAI FORREST 2</t>
  </si>
  <si>
    <t>WO061614368</t>
  </si>
  <si>
    <t>|MN01982|/KEDAI FORREST 2/WINBACK 2.0 HSI B2B (1:2) 50MBPS 320RB PSB DISC 70%/JER/anamchoirulmuhammad95@gmail.com/CHOIRUL ANAM/82245825091</t>
  </si>
  <si>
    <t>ODP-KDW-FJ/044</t>
  </si>
  <si>
    <t>WO061607023</t>
  </si>
  <si>
    <t>SPBU 54.634.11</t>
  </si>
  <si>
    <t>ODP-SAT-FC/27 FC/D05/27.01</t>
  </si>
  <si>
    <t>WO061556182</t>
  </si>
  <si>
    <t>|MN00282|MYIA-027782782555/POI/Fajar Isnani/08123420960/isnani1964@gmail.com</t>
  </si>
  <si>
    <t>QC MIA - INVALID QUALITY CONTROL MIA - Foto Lokasi Instalasi Tidak Valid - upload dokumen SKU dari RT dan foto lokasi berbeda</t>
  </si>
  <si>
    <t>PT LIMA BERDIKASIH CAHAYA</t>
  </si>
  <si>
    <t>ODP-PKM-FAN/027 FAN/D02/027.01</t>
  </si>
  <si>
    <t>WO061568054</t>
  </si>
  <si>
    <t>|MC80054|MYIA-099063892728/POI/FURNIAWAN TIJA/08119825322/furniawan_chen@yahoo.co.id</t>
  </si>
  <si>
    <t>2026-08-14 10:00:00 | Tanggal Pemasangan : 14 Agustus 2026 Jam Pemasangan : 08:00 13:00 Info Tambahan : Hubungi pelanggan dulu sebelum ke lokasi terimakasih</t>
  </si>
  <si>
    <t>PEMDES MUDALREJO</t>
  </si>
  <si>
    <t>ODP-PWJ-FAN/056 FAN/D01/056.01</t>
  </si>
  <si>
    <t>WO061588696</t>
  </si>
  <si>
    <t>|MN01685|MYIA-085676889841/POI/TAFSIR BADAWI/085329323909/tafsirbadawi12@gmail.com</t>
  </si>
  <si>
    <t>2026-08-17 13:00:00 | Tanggal pemasangan :13/08/2026 Jam pemasangan : pagi/siang Info Tambahan : Hubungi pelanggan dulu sebelum ke lokasi terima kasih.</t>
  </si>
  <si>
    <t>PT Bina Artha Ventura</t>
  </si>
  <si>
    <t>ODP-SLI-FAF/091 FAF/D05/091.01</t>
  </si>
  <si>
    <t>WO061599218</t>
  </si>
  <si>
    <t>|MN00481|MYIA-081434256711/POI/joko prasetiyo/089648520408/j.prasetiyo19@gmail.com</t>
  </si>
  <si>
    <t>2026-08-14 08:00:00 | Tanggal Pemasangan : 14 Agustus 2026 Jam Pemasangan : 08:00 13:00 Info Tambahan : Hubungi pelanggan dulu sebelum ke lokasi terimakasih</t>
  </si>
  <si>
    <t>MI AL - MA&amp; 39;RUF DENPASAR</t>
  </si>
  <si>
    <t>ODP-UBN-FBE/33</t>
  </si>
  <si>
    <t>WO061618113</t>
  </si>
  <si>
    <t>|MN02545|/PIC IBU PENY MARLISTYAWARDHANY/081999148710/mialmarufdps@gmail.com</t>
  </si>
  <si>
    <t>2026-08-13 15:00:00|Nama Pic : bu PENY  No Hp Pic : 081999148710 No alt : - Jam Pemasangan : siang  Tanggal Pemasangan : 13 Agustus 2026|40951375|MYDITA</t>
  </si>
  <si>
    <t>ODP-KRT-FAZ/031</t>
  </si>
  <si>
    <t>WO061605244</t>
  </si>
  <si>
    <t>2026-08-13 13:00:00|Nama PIC : Bp Wiarta No HP : 087744013736 No Alt : - M Janji :  13 Agustus 2026 Jam Pasang : Pagi / Siang Note : hubungi pelanggan jika ingin kelokasi|40951378|MYDITA</t>
  </si>
  <si>
    <t>ODP-PBG-FAF/119</t>
  </si>
  <si>
    <t>ODP-CRB-FK/32</t>
  </si>
  <si>
    <t>WO061561647</t>
  </si>
  <si>
    <t>2026-08-10 08:00:00 | Tanggal Pemasangan : 10 Agustus 2026  Jam Pemasangan : 08:00 13:00  Info Tambahan : Hubungi pelanggan dulu sebelum ke lokasi terimakasih</t>
  </si>
  <si>
    <t>PT Kanisius</t>
  </si>
  <si>
    <t>ODP-KBU-FEE/093</t>
  </si>
  <si>
    <t>AMRBS/403103/ANISA DWIARYANI/R3/YOGYAKARTA/PSB HSI BISNIS 1S 300 MBPS PROMO HUT TELKOM 1:1/Margaretha Sulistyorini/08132745792/office@kanisiusmedia.co.id</t>
  </si>
  <si>
    <t>WO061608050</t>
  </si>
  <si>
    <t>2026-08-14 15:00:00|Nama PIC : Bp Wike No HP : 087766770010 No Alt : - M Janji :  14 Agustus 2026 Jam Pasang : Pagi / Siang Note : hubungi pelanggan jika ingin kelokasi|40951378|MYDITA</t>
  </si>
  <si>
    <t>Villa Dibali - Godean 2</t>
  </si>
  <si>
    <t>ODP-KBU-FDK/78 FDK/D07/78.01</t>
  </si>
  <si>
    <t>WO061612910</t>
  </si>
  <si>
    <t>|MC80150|MYIA-012801611862/POI/yona/081225560048/yonameii95@gmail.com</t>
  </si>
  <si>
    <t>2026-08-13 13:00:00 | Nama PIC : IBU YONA No HP : 082283559281 No Alternatif : - M Janji : 13/07/2026 Jam Pasang : Pagi NoteÃ‚Â :  Hubungi terlebih dahulu sebelum ke lokasi</t>
  </si>
  <si>
    <t>GUHDO</t>
  </si>
  <si>
    <t>ODP-MRT-FAK/29</t>
  </si>
  <si>
    <t>WO061614456</t>
  </si>
  <si>
    <t>|MC30217|/MUJIADI BUDI ANSORI/8217748646/guhdo0029@gmail.com</t>
  </si>
  <si>
    <t>2026-08-13 13:00:00|Nama Pic : BP MUJIADI No Hp Pic : 08217748646 Jam Pemasangan : 08:00 - 12.00 Tanggal Pemasangan : KAMIS 13 AGUSTUS 2026 Info Tambahan : Hubungi pelanggan sebelum datang ke lokasi|40961370|MYDITA</t>
  </si>
  <si>
    <t>WO061618104</t>
  </si>
  <si>
    <t>2026-08-13 15:00:00|Nama PIC : MI AL - MA&amp; 39;RUF DENPASAR No HP : 081999148710 Alt :  M Janji : (KAMIS/13/AGUSTUS/2026) jam Pasang : 09:00 Note : hubungi pelanggan jika ingin kelokasi|40961371|MYDITA</t>
  </si>
  <si>
    <t>Azka ketring</t>
  </si>
  <si>
    <t>ODP-BMK-FV/087</t>
  </si>
  <si>
    <t>|MN00915|/Azka ketring/HSI BASIC 1S INET 50MBPS/081322200026/nurismanto262610@gmail.com/nur ismanto</t>
  </si>
  <si>
    <t>HOTEL PAPAYA 1</t>
  </si>
  <si>
    <t>ODP-SDJ-FF/055 FF/D04/055.01</t>
  </si>
  <si>
    <t>WO061575750</t>
  </si>
  <si>
    <t>|MC00213|MYIA-047543095335/POI/FAZRI NUR AZIZ/085869416794/papayatiga3@gmail.com</t>
  </si>
  <si>
    <t>SPBU KS TUBUN TEGAL</t>
  </si>
  <si>
    <t>ODP-TEG-FT/066</t>
  </si>
  <si>
    <t>AMRBS;404469;REG3;ALI;085100284847;HSI 1S 200MB;PIC 0895397962226;790k;spbu4452115.kstubun@gmail.com</t>
  </si>
  <si>
    <t>ODP-BRB-FAH/015</t>
  </si>
  <si>
    <t>SPBU 54.634.13</t>
  </si>
  <si>
    <t>ODP-SMO-FC/26 FC/D06/26.01</t>
  </si>
  <si>
    <t>WO061562380</t>
  </si>
  <si>
    <t>|MN00282|MYIA-024043119875/POI/Fajar Isnani/08123420960/isnani1964@gmail.com</t>
  </si>
  <si>
    <t>WO061615816</t>
  </si>
  <si>
    <t>2026-08-13 13:00:00|Nama Pic : BP FANDI No Hp Pic : 085732366110 Jam Pemasangan : 08:00 - 12.00 Tanggal Pemasangan : KAMIS 13 AGUSTUS 2026 Info Tambahan : Hubungi pelanggan sebelum datang ke lokasi|40961370|MYDITA</t>
  </si>
  <si>
    <t>KALINDO SUKSES</t>
  </si>
  <si>
    <t>ODP-TDS-FDN/50 FDN/D04/50.01</t>
  </si>
  <si>
    <t>WO061604113</t>
  </si>
  <si>
    <t>|MN02499|MYIA-020780110430/POI/Ricky Darmawan /089655316341/kalindosukses265@gmail.com</t>
  </si>
  <si>
    <t>2026-08-15 08:00:00 | Nama PIC : Ricky No HP : 089655316341 Alt :  M Janji : 13/08/2026 Jam Pasang : 08.00  - 13:00  NoteÃ‚Â :  hubungi terlebih dahulu sebelum ke lokasi, terima kasih.</t>
  </si>
  <si>
    <t>BOJ</t>
  </si>
  <si>
    <t>ENOMAX KOMPUTER</t>
  </si>
  <si>
    <t>ODP-BOJ-FY/008 FY/D01/008.01</t>
  </si>
  <si>
    <t>WO061560298</t>
  </si>
  <si>
    <t>|MN02184|MYIA-097075143542/POI/LUKMAN HAKIM /085179609688/aishinobi@gmail.com</t>
  </si>
  <si>
    <t xml:space="preserve">2026-08-13 08:00:00 | Nama PIC : bapak lukman No HP : 085179609688 No Alternatif : - M Janji : 13/07/2026 Jam Pasang : Pagi NoteÃ‚Â :  Hubungi terlebih dahulu sebelum ke lokasi </t>
  </si>
  <si>
    <t>Provisioning Failed|WFM|INF009031772|TKJ_-8.5385033,115.33462829999999_pelanggan minta pemasangan besok</t>
  </si>
  <si>
    <t>KANTOR DESA MOYO</t>
  </si>
  <si>
    <t>ODP-SBW-FAY/02 FAY/D01/02.01</t>
  </si>
  <si>
    <t>WO061574030</t>
  </si>
  <si>
    <t>|MN01595|MYIA-015207964087/POI/RAMLAH/082340398336/desamoyokeren@gmail.com</t>
  </si>
  <si>
    <t>Provisioning Failed|WFM|INF009032815|PP_-6.7680939,110.8029291_Pelanggan manja hari Selasa tanggal 18/08/2026</t>
  </si>
  <si>
    <t>QC MIA - INVALID QUALITY CONTROL MIA - Indikasi Foto Diambil dari Google Maps - Upload foto tampak depan bangunan secara lang</t>
  </si>
  <si>
    <t>SMA Darul Mahmudien</t>
  </si>
  <si>
    <t>ODP-PYA-FAP/25 FAP/D01/25.01</t>
  </si>
  <si>
    <t>WO061593766</t>
  </si>
  <si>
    <t>MD|MYDB-20260812265069|SC00001/MC00046|SMA Darul Mahmudien|087750508384</t>
  </si>
  <si>
    <t>WARKOP BANG DOEL</t>
  </si>
  <si>
    <t>ODP-TUL-FAF/51 FAF/D04/51.01</t>
  </si>
  <si>
    <t>WO061588116</t>
  </si>
  <si>
    <t>|MN00418|MYIA-049383423034/POI/MUJIATI/081232410178/bangdoel944@gmail.com</t>
  </si>
  <si>
    <t>SPBU 54.641.31</t>
  </si>
  <si>
    <t>ODP-PAE-FAC/09 FAC/D01/09.01</t>
  </si>
  <si>
    <t>WO061616782</t>
  </si>
  <si>
    <t>|MN00418|MYIA-093633004313/POI/BUDI SANTOSA/085859674455/adanspbu31@gmail.com</t>
  </si>
  <si>
    <t>RUMAH ATEKA</t>
  </si>
  <si>
    <t>ODP-JOM-FU/29</t>
  </si>
  <si>
    <t>|MN02084|/RUMAH ATEKA/WINBACK 2.0 HSI B2B (1:1) 100MBPS 535RB PSB DISC 70%//khuludhilala@gmail.com/KHULUD HILALA AZZAHRAN/85733834742</t>
  </si>
  <si>
    <t>SPBU 4452205 JATISAWIT</t>
  </si>
  <si>
    <t>ODP-BMU-FCL/19 FCL/F05/19.01</t>
  </si>
  <si>
    <t>WO061553936</t>
  </si>
  <si>
    <t>MD|MYDB-20260811264940|DN00001/MN00347|SPBU 4452205 JATISAWIT|082166654711</t>
  </si>
  <si>
    <t>2026-08-13 08:00:00 | M Janji : (13 AGUSTUS 2026) jam Pasang : pagi  Note : hubungi pelanggan jika ingin kelokasi</t>
  </si>
  <si>
    <t>SMA Hasyim Baidhowi</t>
  </si>
  <si>
    <t>WO061588333</t>
  </si>
  <si>
    <t>MD|MYDB-20260812265085|DN00001/MN00572|SMA Hasyim Baidhowi|082315371464</t>
  </si>
  <si>
    <t>2026-08-13 13:00:00 | Nama PIC : Imam  No HP : 082315371464 Alt :  M Janji : 13/08/2026 Jam Pasang : 08.00  - 13:00  NoteÃ‚Â :  hubungi terlebih dahulu sebelum ke lokasi, terima kasih.</t>
  </si>
  <si>
    <t>Provisioning Failed|WFM|INF009032851|ODP-BCR-FAE/04 PORT READY BLANG TB 1 BH 9M</t>
  </si>
  <si>
    <t>RUMAH KOST SUMARNI SATU</t>
  </si>
  <si>
    <t>WO061566185</t>
  </si>
  <si>
    <t>|MC30175|/SUMARNI/85745512394/mkoyyimo@gmail.com</t>
  </si>
  <si>
    <t>2026-08-13 08:00:00|Tanggal pemasangan: 13/08/2026 Jam pemasangan : siang Info Tambahan : Hubungi pelanggan dulu sebelum ke lokasi terima kasih.|40010577|MYDITA</t>
  </si>
  <si>
    <t>WO061557704</t>
  </si>
  <si>
    <t>lavika outfit</t>
  </si>
  <si>
    <t>ODP-KDW-FV/132 FV/D02/132.01</t>
  </si>
  <si>
    <t>WO061604876</t>
  </si>
  <si>
    <t>|MN01881|MYIA-046985616666/POI/nur asep/08813803360/lamborgasep@gmail.com</t>
  </si>
  <si>
    <t>2026-08-13 15:00:00 | Nama PIC : Bp Nur asep No HP : 08813803360 No Alt : - M Janji :  13 Agustus 2026 Jam Pasang : Pagi / Siang Note : hubungi pelanggan jika ingin kelokasi</t>
  </si>
  <si>
    <t>SPBU BALAPULANG</t>
  </si>
  <si>
    <t>ODP-BLU-FB/054</t>
  </si>
  <si>
    <t>WO061601189</t>
  </si>
  <si>
    <t>AMRBS;404469;REG3;ALI;085100284847;HSI 1 S 100MB;535k;PIC 085923381513;spbubalapulang04@gmail.com</t>
  </si>
  <si>
    <t>2026-08-13 13:00:00|M Janji : (13/08/2026) jam Pasang : 09:00 Note : hubungi pelanggan jika ingin kelokasi|40981182|MYDITA</t>
  </si>
  <si>
    <t>PT. KOMPAS KONTRUKSI BERJAYA</t>
  </si>
  <si>
    <t>ODP-BLR-FS/05 FS/D01/05.01</t>
  </si>
  <si>
    <t>WO061594422</t>
  </si>
  <si>
    <t>|MN00385|MYIA-092185599224/POI/kukuh supramono/081331274649/kompaskonstruksiberjaya@gmail.com</t>
  </si>
  <si>
    <t>SPBU 54.621.10</t>
  </si>
  <si>
    <t>ODP-BBA-FAC/35 FAC/D04/35.01</t>
  </si>
  <si>
    <t>WO061569471</t>
  </si>
  <si>
    <t>MD|MYDB-20260812265035|DN00001/MN00216|SPBU 54.621.10|08125970465</t>
  </si>
  <si>
    <t>2026-08-13 10:00:00 | Waktu pemasnagan : 13 Agustus 2026 Jam pemasangan : 08.00 - 12.00 Mohon hubungi pelanggan sebelum ke lokasi  Terima kasih</t>
  </si>
  <si>
    <t>WO061556111</t>
  </si>
  <si>
    <t>MYDIGIBIZ</t>
  </si>
  <si>
    <t>Follow Up Revoke Completed, New Order ID : SC1002521777</t>
  </si>
  <si>
    <t>CV SINAR BARU</t>
  </si>
  <si>
    <t>ODP-SMP-FAV/129 FAV/D08/129.01</t>
  </si>
  <si>
    <t>WO061624605</t>
  </si>
  <si>
    <t>MD|MYDB-20260812265152|DN00001/MN00806|CV SINAR BARU|082332381734</t>
  </si>
  <si>
    <t>2026-08-13 15:00:00 | Tanggal pemasangan: 14/08/2026 Jam pemasangan : pagi Info Tambahan : Hubungi pelanggan dulu sebelum ke lokasi terima kasih.</t>
  </si>
  <si>
    <t>SPBU KS Tubun Tegal</t>
  </si>
  <si>
    <t>WO061627367</t>
  </si>
  <si>
    <t>AMRBS;404469;REG3;ALI;085100284847;HSI 1S 200MB;HSI 1S 200MB;spbu4452115.kstubun@gmail.com</t>
  </si>
  <si>
    <t>2026-08-14 08:00:00|Tanggal pemasangan :13/08/2026 Jam pemasangan : pagi/siang Info Tambahan : Hubungi pelanggan dulu sebelum ke lokasi terima kasih.|40971401|MYDITA</t>
  </si>
  <si>
    <t>WO061634679</t>
  </si>
  <si>
    <t>2026-08-14 08:00:00|M Janji : (14 AGUSTUS 2026) jam Pasang : pagi  Note : hubungi pelanggan jika ingin kelokasi|40931149|MYDITA</t>
  </si>
  <si>
    <t>WO061603087</t>
  </si>
  <si>
    <t>2026-08-11 15:00:00|telp : 081339731300  alt :   M Janji : (11/08/2026)  jam Pasang :pagi / siang   Note : hubungi pelanggan jika ingin kelokasi|40000802|MYDITA</t>
  </si>
  <si>
    <t>SPBU 5465156 Ngantang</t>
  </si>
  <si>
    <t>ODP-NTG-FB/16 FB/D04/16.01</t>
  </si>
  <si>
    <t>WO061618667</t>
  </si>
  <si>
    <t>|MN02703|MYIA-014891087980/POI/Arif Dwi Setiawan/082336646553/spbungantang@gmail.com</t>
  </si>
  <si>
    <t>2026-08-13 15:00:00 | Nama Pic : bp Arif Dwi  No Hp Pic : 082336646553 No alt : - Jam Pemasangan : siang  Tanggal Pemasangan : 13 Agustus 2026</t>
  </si>
  <si>
    <t>SPBU MALUK 5484304</t>
  </si>
  <si>
    <t>ODP-MLK-FAE/17 FAE/D01/17.01</t>
  </si>
  <si>
    <t>WO061612325</t>
  </si>
  <si>
    <t>MD|MYDB-20260812265080|DN00001/MN01576|SPBU MALUK 5484304|085205613275</t>
  </si>
  <si>
    <t>2026-08-13 15:00:00 | Nama PIC : Bp Yamin No HP : 085205613275 No Alt : - M Janji :  13 Agustus 2026 Jam Pasang : Pagi / Siang Note : hubungi pelanggan jika ingin kelokasi</t>
  </si>
  <si>
    <t>TRO</t>
  </si>
  <si>
    <t>SPBU 4458114 TOROH</t>
  </si>
  <si>
    <t>ODP-TRO-FC/056 FC/D02/056.01</t>
  </si>
  <si>
    <t>WO061554511</t>
  </si>
  <si>
    <t>|MN01996|MYIA-040129459675/POI/Mustofa Budi Santoso,M.Si./082226117055/4458114@gmail.com</t>
  </si>
  <si>
    <t>2026-08-13 08:00:00 | Nama PIC : Wibowo No HP : 082226117055 Alt :  M Janji : 13/08/2026 Jam Pasang : 08.00  - 13:00  NoteÃ‚Â :  hubungi terlebih dahulu sebelum ke lokasi, terima kasih.</t>
  </si>
  <si>
    <t>QC MIA - INVALID QUALITY CONTROL MIA - Foto Dokumen Usaha Tidak Valid - Lampirkan dokumen NIB/SIUP/IUMK/SKU atas nama usaha t</t>
  </si>
  <si>
    <t>TOKO ZUHFI</t>
  </si>
  <si>
    <t>ODP-BWG-FAP/25 FAP/D03/25.01</t>
  </si>
  <si>
    <t>WO061571687</t>
  </si>
  <si>
    <t>MD|MYDB-20260811264929|DN00001/MN01010|TOKO ZUHFI|083851996075</t>
  </si>
  <si>
    <t>SMK MUHAMMADIYAH 2 MUNTILAN</t>
  </si>
  <si>
    <t>ODP-MUN-FAH/027</t>
  </si>
  <si>
    <t>AMRBS ; 920111 ; AM ; BINDA ANISSA ; TREG3 ; MAGELANG ; PSB 1S HSI  BISNIS 1:1 50 MB; 081210166085 NOVIC SETIAJI PANUNTUN;  smkmuh2muntilan@gmail.com</t>
  </si>
  <si>
    <t>YAYASAN AN NUR SOKOBANAH MADURA</t>
  </si>
  <si>
    <t>ODP-KPP-FG/12</t>
  </si>
  <si>
    <t>|MN00213|/YAYASAN AN NUR SOKOBANAH MADURA/APRILIN ARDIYANTI/087851233417/april.ardiyanti@gmail.com/HSI Bisnis + Netmonk Promo 2026 300 Mbps (Rp 1.186.100) PSB 150.000/</t>
  </si>
  <si>
    <t>QC MIA - INVALID QUALITY CONTROL MIA - Tidak Ada Lampiran Penunjang - ingin  konfirmasi pembayaran</t>
  </si>
  <si>
    <t>PT MITRA BALI SUKSES</t>
  </si>
  <si>
    <t>ODP-UBN-FBC/37</t>
  </si>
  <si>
    <t>WO061608470</t>
  </si>
  <si>
    <t>AMRBS;403076;WULAN ALFISAHRI; inet bundling netmonk 150 mbps (1:1);081381829072;081296955024;it.info@mitrabalisukses.co.id</t>
  </si>
  <si>
    <t>2026-08-13 13:00:00|Nama Pic : PT MITRA BALI SUKSES No Hp Pic : 081381829072 Jam Pemasangan : 08:00 - 12.00 Tanggal Pemasangan : KAMIS 13 AGUSTUS 2026 Info Tambahan : Hubungi pelanggan sebelum datang ke lokasi|40961370|MYDITA</t>
  </si>
  <si>
    <t>ODP-PGR-FDU/13</t>
  </si>
  <si>
    <t>Follow Up Revoke Completed, New Order ID : SC1002522906</t>
  </si>
  <si>
    <t>PT Verona Ecommerce Indonesia</t>
  </si>
  <si>
    <t>ODP-GSK-FU/02 FU/D-01/01-02</t>
  </si>
  <si>
    <t>WO061616493</t>
  </si>
  <si>
    <t>MD|MYDB-20260812265083|DN00001/MN01735|PT Verona Ecommerce Indonesia|083111031948</t>
  </si>
  <si>
    <t>2026-08-13 13:00:00 | Waktu pemasnagan : 13 Agustus 2026 Jam pemasangan : 10.00 Mohon hubungi pelanggan sebelum ke lokasi  Terima kasih</t>
  </si>
  <si>
    <t>WO061563948</t>
  </si>
  <si>
    <t>2026-08-13 08:00:00|Nama PIC : BAPAK NUR No HP : 085159054100 No Alternatif : - M Janji : 13/07/2026 Jam Pasang : Pagi NoteÃ‚Â :  Hubungi terlebih dahulu sebelum ke lokasi |40961370|MYDITA</t>
  </si>
  <si>
    <t>2026-08-15 08:00:00|M Janji : (04/08/2026) jam Pasang : 09:00 Note : hubungi pelanggan jika ingin kelokasi|40931150|MYDITA</t>
  </si>
  <si>
    <t>SPBU PULOREJO 4458110</t>
  </si>
  <si>
    <t>ODP-GDO-FE/040 FE/D04/040.01</t>
  </si>
  <si>
    <t>WO061602763</t>
  </si>
  <si>
    <t>|MN00410|MYIA-029983690979/POI/DWI SARTONO/085641921602/4458110@gmail.com</t>
  </si>
  <si>
    <t>ODP-KEN-FGM/052</t>
  </si>
  <si>
    <t>WO061581075</t>
  </si>
  <si>
    <t>|MN01314|MYIA-038356042830/POI/EMMANUEL DANANG RAHARJO/082353229550/smapgrikuwu00@gmail.com</t>
  </si>
  <si>
    <t>SPBU 5468307 KEMBANG SAMBI PASIR PUTIH SITUBONDO</t>
  </si>
  <si>
    <t>ODP-MLD-FB/29 FB/D03/29.01</t>
  </si>
  <si>
    <t>WO061573727</t>
  </si>
  <si>
    <t>|MN02617|MYIA-086079707773/POI/AGIL FADHLULLAH/083878239609/kembangsambi07@gmail.com</t>
  </si>
  <si>
    <t>PT SURYA AUTO GLOBAL</t>
  </si>
  <si>
    <t>WO061615491</t>
  </si>
  <si>
    <t>MD|MYDB-20260812265132|DN00001/MN00443|PT SURYA AUTO GLOBAL|085230627007</t>
  </si>
  <si>
    <t>SMP NEGERI 6 RUANG LAB 1</t>
  </si>
  <si>
    <t>WO061611841</t>
  </si>
  <si>
    <t>|MC20010|MYIA-006625422237/POI/Ali Safaat /082333813737/srikurniawatiira@gmail.com</t>
  </si>
  <si>
    <t>2026-08-14 15:00:00 | Nama Pic : bp Ali Safaat  No Hp Pic : 082333813737 No alt : - Jam Pemasangan : siang  Tanggal Pemasangan : 13 Agustus 2026</t>
  </si>
  <si>
    <t>SPBU SINGKIL</t>
  </si>
  <si>
    <t>ODP-ADW-FE/084</t>
  </si>
  <si>
    <t>WO061557351</t>
  </si>
  <si>
    <t>|MN00292|MYIA-032055336255/POI/Antoro/081226068687/spbusingkil@gmail.com</t>
  </si>
  <si>
    <t>2026-08-13 08:00:00 | Nama Pic : BP ANTORO No Hp Pic : 081226068687 Jam Pemasangan : 08:00 - 12.00 Tanggal Pemasangan : KAMIS 13 AGUSTUS 2026 Info Tambahan : Hubungi pelanggan sebelum datang ke lokasi</t>
  </si>
  <si>
    <t>Ragali Group</t>
  </si>
  <si>
    <t>ODP-BLB-FAR/76 FAR/D11/76.01</t>
  </si>
  <si>
    <t>WO061574912</t>
  </si>
  <si>
    <t>|MN00814|MYIA-018217102621/POI/Citra Cholifatus Syaijiah/081233263778/citracholifatus@gmail.com</t>
  </si>
  <si>
    <t>SPBU 4458115</t>
  </si>
  <si>
    <t>ODP-PWB-FD/049 FD/D03/049.01</t>
  </si>
  <si>
    <t>WO061607194</t>
  </si>
  <si>
    <t>|MN01047|MYIA-094744729195/POI/AGUS INA AENA/081390857555/spbu.ngabenrejo4458115@gmail.com</t>
  </si>
  <si>
    <t>2026-08-13 15:00:00 | Nama Pic : BP SUTARNO No Hp Pic : 081390857555 Jam Pemasangan : 08:00 - 12.00 Tanggal Pemasangan : KAMIS 13 AGUSTUS 2026 Info Tambahan : Hubungi pelanggan sebelum datang ke lokasi</t>
  </si>
  <si>
    <t>ABADI JAYA</t>
  </si>
  <si>
    <t>ODP-SMP-FN/26 FN/D03/26.01</t>
  </si>
  <si>
    <t>WO061562910</t>
  </si>
  <si>
    <t>MD|MYDB-20260811265018|DN00001/MN00806|ABADI JAYA|08385834507</t>
  </si>
  <si>
    <t xml:space="preserve">2026-08-13 08:00:00 | Nama PIC : bapak saifi No HP : 08385834507 No Alternatif : - M Janji : 13/07/2026 Jam Pasang : Pagi NoteÃ‚Â :  Hubungi terlebih dahulu sebelum ke lokasi </t>
  </si>
  <si>
    <t>SPBU CANDIROTO 44.562.09</t>
  </si>
  <si>
    <t>ODP-PRN-FAG/010 FAG/D03/010.01</t>
  </si>
  <si>
    <t>WO061564309</t>
  </si>
  <si>
    <t>|MN02495|MYIA-084963534782/POI/ARISTA ABRIAWATI/085743060500/spbu4456209.cvap@gmail.com</t>
  </si>
  <si>
    <t xml:space="preserve">2026-08-13 08:00:00 | Nama PIC : ibu arista No HP : 085743060500 No Alternatif : - M Janji : 13/07/2026 Jam Pasang : Pagi NoteÃ‚Â :  Hubungi terlebih dahulu sebelum ke lokasi </t>
  </si>
  <si>
    <t>SPBU 4458109 PURI CITRA</t>
  </si>
  <si>
    <t>ODP-WRO-FK/008 FK/D01/008.01</t>
  </si>
  <si>
    <t>WO061597959</t>
  </si>
  <si>
    <t>|MN02756|MYIA-072284567622/POI/Samekto hidayat/08122537472/spbu4458109kradenan@gmail.com</t>
  </si>
  <si>
    <t>2026-08-13 15:00:00 | Nama PIC : bapak samekto No HP : 08122537472 Alt :  M Janji : (KAMIS/13/AGUSTUS/2026) jam Pasang : 09:00 Note : hubungi pelanggan jika ingin kelokasi</t>
  </si>
  <si>
    <t>Follow Up Revoke Completed, New Order ID : SC1002522559</t>
  </si>
  <si>
    <t>ODP-MUN-FAB/052</t>
  </si>
  <si>
    <t>UD SPBU KUSUMA BANGSA</t>
  </si>
  <si>
    <t>ODP-DMO-FPK/12 FPK/D01/12.01</t>
  </si>
  <si>
    <t>WO061602543</t>
  </si>
  <si>
    <t>MD|MYDB-20260812265114|DN00001/MN02094|UD SPBU KUSUMA BANGSA|081330279580</t>
  </si>
  <si>
    <t>2026-08-15 08:00:00 |  M Janji : (13/AGUSTUS/2026) jam Pasang : 09:00 Note : hubungi pelanggan jika ingin kelokasi</t>
  </si>
  <si>
    <t>TK ALHUDA CAMPUR</t>
  </si>
  <si>
    <t>ODP-GDN-FA/21 FA/D02/21.01</t>
  </si>
  <si>
    <t>WO061563344</t>
  </si>
  <si>
    <t>MD|MYDB-20260811265016|DN00001/MN01011|TK ALHUDA CAMPUR|085235923875</t>
  </si>
  <si>
    <t xml:space="preserve">2026-08-13 08:00:00 | Nama PIC : IBU HERLINA No HP : 085235923875 No Alternatif : M Janji : 13/07/2026 Jam Pasang : Pagi NoteÃ‚Â :  Hubungi terlebih dahulu sebelum ke lokasi </t>
  </si>
  <si>
    <t>ODP-PBG-FAB/039</t>
  </si>
  <si>
    <t>HAFID OLSHOP</t>
  </si>
  <si>
    <t>ODP-KTS-FCLK/01 001</t>
  </si>
  <si>
    <t>WO061574296</t>
  </si>
  <si>
    <t>|MC20191|MYIA-049590205059/POI/ABDUL HAFID/081334259869/hvidcoper@gmail.com</t>
  </si>
  <si>
    <t>PT RJGF INTERNATIONAL INDONESIA</t>
  </si>
  <si>
    <t>ODP-RKT-FBK/48 FBK/D03/01.48</t>
  </si>
  <si>
    <t>WO061555037</t>
  </si>
  <si>
    <t>|MB00449|MYIA-091398089685/POI/bapak/081324374859/yesayaimanuel5@gmail.com</t>
  </si>
  <si>
    <t>ODP-DLA-FJ/01</t>
  </si>
  <si>
    <t>WO061627099</t>
  </si>
  <si>
    <t>2026-08-13 13:00:00|Waktu pemasangan : 13 agustus 2026  Jam pemasangan : 08.00 - 12.00  Info Tambahan : Hubungi pelanggan dulu sebelum ke lokasi  terimakasih |40951377|MYDITA</t>
  </si>
  <si>
    <t>SPBU 44.576.11</t>
  </si>
  <si>
    <t>ODP-JSO-F02/001 FCL/F02/001.01</t>
  </si>
  <si>
    <t>WO061548498</t>
  </si>
  <si>
    <t>|MN00282|MYIA-092206786614/POI/Fajar Isnani/08123420960/isnani1964@gmail.com</t>
  </si>
  <si>
    <t>RUMAH KOS ROWINDA</t>
  </si>
  <si>
    <t>ODP-BOW-FAQ/18</t>
  </si>
  <si>
    <t>WO061558358</t>
  </si>
  <si>
    <t>|MC30280|MYIA-074523786014/POI/ROWINDA/085842029284/rowinda88@gmail.com</t>
  </si>
  <si>
    <t>Toko yuniarti</t>
  </si>
  <si>
    <t>ODP-SIL-FAA/44</t>
  </si>
  <si>
    <t>WO061615161</t>
  </si>
  <si>
    <t>MD|MYDB-20260812265034|DN00001/MN02085|Toko yuniarti|085339262214</t>
  </si>
  <si>
    <t>MTS NEGERI 2 BANJARNEGARA</t>
  </si>
  <si>
    <t>ODP-BJR-FF/052 FF/D04/052.01</t>
  </si>
  <si>
    <t>WO061624965</t>
  </si>
  <si>
    <t>|MN00909|MYIA-014820423441/POI/sudarto/085799848565/mtsnbanjarnegara2@gmail.com</t>
  </si>
  <si>
    <t>2026-08-14 13:00:00 | Nama Pic : bp SUDARTO No Hp Pic : 085799848565 No alt : - Jam Pemasangan : siang  Tanggal Pemasangan : 13 Agustus 2026</t>
  </si>
  <si>
    <t>WO061552544</t>
  </si>
  <si>
    <t>2026-08-13 08:00:00|Nama PIC : BAPAK RYAN No HP : 081311022032 No Alternatif : - M Janji : 13/07/2026 Jam Pasang : Pagi NoteÃ‚Â :  Hubungi terlebih dahulu sebelum ke lokasi|40961370|MYDITA</t>
  </si>
  <si>
    <t>SPBU 54.641.17</t>
  </si>
  <si>
    <t>ODP-NDL-FA/36 FA/D02/36.01</t>
  </si>
  <si>
    <t>WO061596299</t>
  </si>
  <si>
    <t>|MN00418|MYIA-005963266856/POI/DONI SUGIARTO/081818616363/branggahanspbu17@gmail.com</t>
  </si>
  <si>
    <t>2026-08-13 13:00:00 | Nama Pic : bp DONI  No Hp Pic : 081818616363 No alt : - Jam Pemasangan : siang  Tanggal Pemasangan : 13 Agustus 2026</t>
  </si>
  <si>
    <t>DEPOT AIR MINUM TIRTA RENGGUNG</t>
  </si>
  <si>
    <t>ODP-MTR-FDB/67 FDB/D06/67.01</t>
  </si>
  <si>
    <t>WO061581323</t>
  </si>
  <si>
    <t>MD|MYDB-20260811264969|SC00001/MC00025|DEPOT AIR MINUM TIRTA RENGGUNG|087793988211</t>
  </si>
  <si>
    <t>2026-08-13 15:00:00 | Nama Pic : bp rodi  No Hp Pic :  No alt : -087793988211 Jam Pemasangan : pagi  Tanggal Pemasangan : 13 Agustus 2026</t>
  </si>
  <si>
    <t>GCL-SEL-F04/08</t>
  </si>
  <si>
    <t>PT. EVA CIPTA MAKMUR JAYA</t>
  </si>
  <si>
    <t>ODP-CRM-F02/11</t>
  </si>
  <si>
    <t>|MN00086|/PT. EVA CIPTA MAKMUR JAYA/ROKMA SUTAMININGSIH/082231135237/evaciptamj@gmail.com/HSI Bisnis Promo HUT Telkom (1:1) 75 Mbps (Rp 415.000) PSB Rp 150.000/</t>
  </si>
  <si>
    <t>13-08-2026 15:25:45</t>
  </si>
  <si>
    <t>UNCONTACTED : Telepon Tidak Diangkat - RNA SOPHAN SOPYAN 40900827|MYDITA</t>
  </si>
  <si>
    <t>Follow Up Revoke Completed, New Order ID : SC1002523921</t>
  </si>
  <si>
    <t>ODP-GGR-FA/81</t>
  </si>
  <si>
    <t>ODP-PME-FBM/30</t>
  </si>
  <si>
    <t>Maju Hardware Xiaomi Pare</t>
  </si>
  <si>
    <t>ODP-PAE-FAH/24 FAH/D03/24.01</t>
  </si>
  <si>
    <t>WO061656549</t>
  </si>
  <si>
    <t>|MN02145|MYIA-084652962840/POI/IWAN SETIAWAN/085735553535/it.majuhardware@gmail.com</t>
  </si>
  <si>
    <t>2026-08-14 08:00:00 | Tanggal pemasangan: 14/08/2026 Jam pemasangan : pagi / siang Info Tambahan : Hubungi pelanggan dulu sebelum ke lokasi terima kasih.</t>
  </si>
  <si>
    <t>13-08-2026 11:54:51</t>
  </si>
  <si>
    <t>PT SEAIR CONTAINER LINES</t>
  </si>
  <si>
    <t>ODP-SMT-FAP/068 FAP/D05/068.01</t>
  </si>
  <si>
    <t>WO061647858</t>
  </si>
  <si>
    <t>|MC50018|MYIA-055551340504/POI/mr zeng xiaobo/081917319472/seaircontainerlines@gmail.com</t>
  </si>
  <si>
    <t xml:space="preserve">2026-08-14 08:00:00 | Jam Pemasangan : 08:00 - 12.00 Tanggal Pemasangan : 14/08/2026 Info Tambahan : Hubungi pelanggan sebelum datang ke lokasi </t>
  </si>
  <si>
    <t>13-08-2026 10:39:50</t>
  </si>
  <si>
    <t>SPBU 546716 KEPULUNGAN</t>
  </si>
  <si>
    <t>ODP-PDA-FAP/021</t>
  </si>
  <si>
    <t>|MN02332|/SPBU 546716 KEPULUNGAN/WINBACK 2.0 HSI B2B (1:1) 100MBPS 535RB PSB DISC 70%//spbu546716kepulungan@gmail.com/FAIZAL MEGA HARDIANSYAH/82228980555</t>
  </si>
  <si>
    <t>13-08-2026 11:25:53</t>
  </si>
  <si>
    <t>UNCONTACTED : Telepon Tidak Diangkat - RNA Ghina Swanti Ariesa 40941148|MYDITA</t>
  </si>
  <si>
    <t>Provisioning Failed|WFM|INF009039203|PP_-8.841788900000001,121.65054090000001_RESCHEDULE</t>
  </si>
  <si>
    <t>SPBU MATARAM 44.521.21</t>
  </si>
  <si>
    <t>ODP-TEG-FAB/045 FAB/D08/045.01</t>
  </si>
  <si>
    <t>WO061638041</t>
  </si>
  <si>
    <t>MD|MYDB-20260812265161|DN00001/MN00347|SPBU MATARAM 44.521.21|08997043431</t>
  </si>
  <si>
    <t>2026-08-14 08:00:00 | telp : 08997043431 M Janji : (14/08/2026) jam Pasang : 09:00 Note : hubungi pelanggan jika ingin kelokasi</t>
  </si>
  <si>
    <t>13-08-2026 08:55:52</t>
  </si>
  <si>
    <t>SPBU 54.641.03</t>
  </si>
  <si>
    <t>ODP-PPR-FF/23 FF/D03/23.01</t>
  </si>
  <si>
    <t>WO061643717</t>
  </si>
  <si>
    <t>|MN00418|MYIA-097953596668/POI/MUHAMMAD CHUSNUDIN/085735819886/muhammadchusnudin06@gmail.com</t>
  </si>
  <si>
    <t>2026-08-14 08:00:00 | Nama PIC : CHUSNUDIN No HP : 082139050186 Alt :  M Janji : 14/08/2026 Jam Pasang : 08.00  - 13:00  NoteÃ‚Â :  hubungi terlebih dahulu sebelum ke lokasi, terima kasih.</t>
  </si>
  <si>
    <t>13-08-2026 09:40:08</t>
  </si>
  <si>
    <t>TOKO YANTO SEJAHTERA</t>
  </si>
  <si>
    <t>ODP-PME-FBF/23</t>
  </si>
  <si>
    <t>WO061649946</t>
  </si>
  <si>
    <t>|MC70132|/TOKO YANTO SEJAHTERA/YANTO EFENDI/087811994460/yantooshko@gmail.com/HSI Bisnis + Netmonk Promo 2026 150 Mbps (Rp 676.100) PSB 150.000/</t>
  </si>
  <si>
    <t>2026-08-14 08:00:00|M Janji : (14/08/2026) jam Pasang :pagi / siang  Note : hubungi pelanggan jika ingin kelokasi|40981182|MYDITA</t>
  </si>
  <si>
    <t>13-08-2026 08:40:16</t>
  </si>
  <si>
    <t>Provisioning Failed|WFM|INF009037569|TIDAK TERCOVER JARINGAN</t>
  </si>
  <si>
    <t>PT RAMEN MASTER INDONESIA</t>
  </si>
  <si>
    <t>ODP-RKT-FFV/13 FFV/D03/13.01</t>
  </si>
  <si>
    <t>WO061660192</t>
  </si>
  <si>
    <t>MD|MYDB-20260813265200|DN00001/MN00519|PT RAMEN MASTER INDONESIA|6281217207780</t>
  </si>
  <si>
    <t>2026-08-14 13:00:00 | M Janji : (Jumat/14/Agustus/2026) jam Pasang : 09:00 Note : hubungi pelanggan jika ingin kelokasi</t>
  </si>
  <si>
    <t>13-08-2026 12:25:00</t>
  </si>
  <si>
    <t>GOM</t>
  </si>
  <si>
    <t>SPPG TRADHA ANNUR SEJAHTERA ( Purbowangi )</t>
  </si>
  <si>
    <t>ODP-GOM-FAS/024 FAS/D02/024.01</t>
  </si>
  <si>
    <t>WO061692761</t>
  </si>
  <si>
    <t>|MN00662|MYIA-061696556892/POI/FATAH/087700085672/sppgpurbowangi@gmail.com</t>
  </si>
  <si>
    <t>2026-08-18 13:00:00 | telp : 087700085672 M Janji : (18/08/2026) jam Pasang : 09:00 Note : hubungi pelanggan jika ingin kelokasi</t>
  </si>
  <si>
    <t>13-08-2026 16:39:58</t>
  </si>
  <si>
    <t>QC MIA - INVALID QUALITY CONTROL MIA - Tidak Ada Lampiran Penunjang - ingin konfirmasi lokasi usaha</t>
  </si>
  <si>
    <t>Shinar Group Malo</t>
  </si>
  <si>
    <t>ODP-KDU-FF/19</t>
  </si>
  <si>
    <t>WO061676444</t>
  </si>
  <si>
    <t>|MN00271|MYIA-030998796310/POI/Moch Rifky Adhiyoko/085648396603/adhiyokorois@gmail.com</t>
  </si>
  <si>
    <t>2026-08-13 08:00:00|Dusun karuk rendeng|SYSTEM|MYDITA</t>
  </si>
  <si>
    <t>13-08-2026 14:39:50</t>
  </si>
  <si>
    <t>Follow Up Revoke Completed, New Order ID : SC1002524845</t>
  </si>
  <si>
    <t>toko setiawan</t>
  </si>
  <si>
    <t>ODP-WR1-FCM/07 FCM/D02/07.01</t>
  </si>
  <si>
    <t>WO061678290</t>
  </si>
  <si>
    <t>MD|MYDB-20260813265177|DN00001/MN01993|toko setiawan|089670772125</t>
  </si>
  <si>
    <t>2026-08-14 13:00:00 | telp : 089670772125 M Janji : (14/08/2026) jam Pasang : 09:00 Note : hubungi pelanggan jika ingin kelokasi</t>
  </si>
  <si>
    <t>13-08-2026 14:55:15</t>
  </si>
  <si>
    <t>ERAFONE BONDOWOSO</t>
  </si>
  <si>
    <t>ODP-BOW-FB/21 FB/D04/21.01</t>
  </si>
  <si>
    <t>WO061645839</t>
  </si>
  <si>
    <t>|MN02621|MYIA-010045246292/POI/IWAN/081999552999/dl-rutinfinance@erajaya.com</t>
  </si>
  <si>
    <t>2026-08-14 08:00:00 | Nama : BP IWAN SANJAYA  No Hp : 081999552999 No Alt :  Tgl Pemasangan : 14 Agustus 2026 Interval : PAGI  Note : Hubungi pelanggan terlebih dahulu</t>
  </si>
  <si>
    <t>13-08-2026 10:09:52</t>
  </si>
  <si>
    <t>SD NEGERI AYAM PUTIH 1&amp;2 - KBM</t>
  </si>
  <si>
    <t>ODP-KBM-FBH/001 FBH/D01/001.01</t>
  </si>
  <si>
    <t>WO061647447</t>
  </si>
  <si>
    <t>|MN00664|MYIA-051944183613/POI/Joko Siswanto/085722800062/sdnayamputih@gmail.com</t>
  </si>
  <si>
    <t>2026-08-14 08:00:00 | telp : 085722800062 M Janji : (14/08/2026) jam Pasang : 09:00 Note : hubungi pelanggan jika ingin kelokasi</t>
  </si>
  <si>
    <t>Follow Up Revoke Completed, New Order ID : SC1002523924</t>
  </si>
  <si>
    <t>Provisioning Failed|WFM|INF009040652|revoke</t>
  </si>
  <si>
    <t>Toko barokah Abadi</t>
  </si>
  <si>
    <t>ODP-WRJ-FA/106 FA/D02/106.01</t>
  </si>
  <si>
    <t>WO061678958</t>
  </si>
  <si>
    <t>MD|MYDB-20260813265230|DC20002/MC20039|Toko barokah Abadi|085706167964</t>
  </si>
  <si>
    <t>ODP-SLI-FAN/024</t>
  </si>
  <si>
    <t>WO061654807</t>
  </si>
  <si>
    <t>13-08-2026 11:39:50</t>
  </si>
  <si>
    <t>Alif&amp; 39;s Bakery Bandongan</t>
  </si>
  <si>
    <t>WO061643354</t>
  </si>
  <si>
    <t>2026-08-15 13:00:00|Jam Pemasangan : 08:00 - 12.00 Tanggal Pemasangan : 14/08/2026 Info Tambahan : Hubungi pelanggan sebelum datang ke lokasi |40981184|MYDITA</t>
  </si>
  <si>
    <t>KOPI SEDJAWA</t>
  </si>
  <si>
    <t>ODP-IJK-FJT/31 FJT/D02/31.01</t>
  </si>
  <si>
    <t>WO061638524</t>
  </si>
  <si>
    <t>|MN02083|MYIA-093520047367/POI/Wahyu Lavia Ridho/085536905230/laviawahyu@gmail.com</t>
  </si>
  <si>
    <t xml:space="preserve">2026-08-14 13:00:00 | M Janji : (14 AGUSTUS 2026) jam Pasang : pagi siang Note : hubungi pelanggan jika ingin kelokasi </t>
  </si>
  <si>
    <t>13-08-2026 09:10:25</t>
  </si>
  <si>
    <t>Follow Up Revoke Completed, New Order ID : SC1002524427</t>
  </si>
  <si>
    <t>MIE - INVALID SURVEY - Bangunan/Perangkat Pelanggan Belum Siap</t>
  </si>
  <si>
    <t>Provisioning Failed|WFM|INF009036389|TOR_-6.951467,110.0256645_-6.956117, 110.022502 | TOR_ODP-WLR-FF/051 REDAMAN TINGGI, ALT</t>
  </si>
  <si>
    <t>PT Harapan Jaya Utama</t>
  </si>
  <si>
    <t>ODP-SMA-FN/41</t>
  </si>
  <si>
    <t>WO061663612</t>
  </si>
  <si>
    <t>|MN02750|/CP I KOMANG SUPRIADI/08174701404/komangsuriadi582@gmail.com</t>
  </si>
  <si>
    <t>2026-08-15 08:00:00|Nama Pic : 08174701404 ada usaha PT Harapan Jaya Utama No Hp Pic :  Jam Pemasangan : 08:00 - 12.00 Tanggal Pemasangan : JUMAT 14 AGUSTUS 2026 Info Tambahan : Hubungi pelanggan sebelum datang ke lokasi|40961370|MYDITA</t>
  </si>
  <si>
    <t>TOKO MAS ADIT</t>
  </si>
  <si>
    <t>ODP-PNZ-FC/98</t>
  </si>
  <si>
    <t>WO061652805</t>
  </si>
  <si>
    <t>|MN00418|MYIA-045544358961/POI/ADITYA NURUL MUSTOFA/087758841618/bbaik4589@gmail.com</t>
  </si>
  <si>
    <t>2026-08-14 08:00:00 | Nama PIC : ADITYA  No HP : 087758841618 Alt : 08973418696 M Janji : 14/08/2026 Jam Pasang : 08.00  - 13:00  NoteÃ‚Â :  hubungi terlebih dahulu sebelum ke lokasi, terima kasih.</t>
  </si>
  <si>
    <t>ODP-MLK-FAA/17</t>
  </si>
  <si>
    <t>WO061644595</t>
  </si>
  <si>
    <t>2026-08-10 13:00:00 | Nama PIC : Ibu Rina  No Hp : 082147552840  No Alt : -  Tgl Pemasangan : 10 Agustus 2026  Interval : PAGI SIANG  Note : Hubungi pelanggan terlebih dahulu</t>
  </si>
  <si>
    <t>13-08-2026 09:54:52</t>
  </si>
  <si>
    <t>PT Putra Hutama Investama</t>
  </si>
  <si>
    <t>ODP-CRM-FK/18</t>
  </si>
  <si>
    <t>AMRBS;402407;AMEX;TETTUKO WIWENGKU ADHIYAKSO;RBS-3;SURAMADU;PT Putra Hutama Investama;HSI Basic + OCA Breach Checker Promo 2026 50 Mbps (Rp 350.500) PSB 150.000;felicia / Ã¢ÂÂ 0813-3199-8887;Hrdteam.poi@gmail.com;FELICIA ANGELICA GIOVANI;-7.219340240462854, 1</t>
  </si>
  <si>
    <t>13-08-2026 16:25:51</t>
  </si>
  <si>
    <t>WO061655297</t>
  </si>
  <si>
    <t>2026-08-16 08:00:00|Nama PIC:  BU MOLINA No HP: 085195517390 Alt: Tanggal: 16/8/2026 Jam Pasang: Pagi Note: Hubungi sebelum ke lokasi, terimakasih.|40010577|MYDITA</t>
  </si>
  <si>
    <t>Follow Up Revoke Completed, New Order ID : SC1002525456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</si>
  <si>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E23047;E23047 ~ ES23 </t>
  </si>
  <si>
    <t>ODP-KLJ-FAQ/02</t>
  </si>
  <si>
    <t>WO061664204</t>
  </si>
  <si>
    <t>2026-08-08 08:00:00 | Nama Pic : BP ANDI  No Hp Pic : 087796646626  Jam Pemasangan : 08:00 - 12.00  Tanggal Pemasangan : SABTU 08 AGUSTUS 2026  Info Tambahan : Hubungi pelanggan sebelum datang ke lokasi, terima kasih.</t>
  </si>
  <si>
    <t>13-08-2026 13:10:22</t>
  </si>
  <si>
    <t>ODP-KBU-FFA/027 FFA/D03/027.01</t>
  </si>
  <si>
    <t>WO061685444</t>
  </si>
  <si>
    <t>|MN00483|MYIA-056470952631/POI/Iman Irmansyah/087835316536/eriza.a@hypernet.co.id</t>
  </si>
  <si>
    <t>2026-08-14 13:00:00 | Nama Pic : IBU ERIZA No Hp Pic : 087835316536 Jam Pemasangan : 08:00 - 12.00 Tanggal Pemasangan : JUMAT 14 AGUSTUS 2026 Info Tambahan : Hubungi pelanggan sebelum datang ke lokasi</t>
  </si>
  <si>
    <t>13-08-2026 15:39:59</t>
  </si>
  <si>
    <t>PT WALI SONGO ( SPBU 5467221 BENTAR)</t>
  </si>
  <si>
    <t>ODP-GND-FC/04</t>
  </si>
  <si>
    <t>WO061698001</t>
  </si>
  <si>
    <t>|MN01068|/PT WALI SONGO ( SPBU 5467221 BENTAR)/WINBACK 2.0 HSI B2B (1:2) 50MBPS 320RB PSB DISC 70%//walisongo_pt@ymail.com/SYAMSUDDIN/85347646825</t>
  </si>
  <si>
    <t>2026-08-14 15:00:00|M Janji : (14/08/2026) jam Pasang :pagi / siang  Note : hubungi pelanggan jika ingin kelokasi|40981182|MYDITA</t>
  </si>
  <si>
    <t>SPBU PERTAMINA 44.531.14 KEDUNGRANDU</t>
  </si>
  <si>
    <t>ODP-PWT-FAR/006 FAR/D02/006.01</t>
  </si>
  <si>
    <t>WO061690095</t>
  </si>
  <si>
    <t>|MC00213|MYIA-073765634558/POI/MASRURI/081227515505/pupantaraarhath@gmail.com</t>
  </si>
  <si>
    <t>2026-08-14 13:00:00 | Jam Pemasangan : 08:00 - 12.00 Tanggal Pemasangan : 14/08/2026 Info Tambahan : Hubungi pelanggan sebelum datang ke lokasi</t>
  </si>
  <si>
    <t>WO061704608</t>
  </si>
  <si>
    <t>2026-08-12 08:00:00|Nama : BP DINE ALFIAN   No Hp : 083877304448  No Alt :   Tgl Pemasangan : 12 Agustus 2026  Interval : PAGI   Note : Hubungi pelanggan terlebih dahulu|40971402|MYDITA</t>
  </si>
  <si>
    <t>13-08-2026 19:39:52</t>
  </si>
  <si>
    <t>UNCONTACTED : Line Busy Muhammad Fauzan Fidhianta 40961370|MYDITA</t>
  </si>
  <si>
    <t>JAYA CEMERLANG</t>
  </si>
  <si>
    <t>ODP-PRG-FAA/27 FAA/D04/27.01</t>
  </si>
  <si>
    <t>WO061689051</t>
  </si>
  <si>
    <t>MD|MYDB-20260813265235|DN00001/MN00806|JAYA CEMERLANG|082327147125</t>
  </si>
  <si>
    <t xml:space="preserve">2026-08-14 13:00:00 | Nama PIC : Bp Khalifi No HP : 082327147125 No Alt : - M Janji :  14 Agustus 2026 Jam Pasang : Pagi / Siang Note : hubungi pelanggan jika ingin kelokasi </t>
  </si>
  <si>
    <t>13-08-2026 16:09:57</t>
  </si>
  <si>
    <t>TPA ISLAM AT-TAUHID</t>
  </si>
  <si>
    <t>ODP-WR1-FGV/48 FGV/D03/48.01</t>
  </si>
  <si>
    <t>WO061704961</t>
  </si>
  <si>
    <t>|MN02394|MYIA-040507138900/POI/CHULAIDAH FINA /085731111315/chulaidahfina@gmail.com</t>
  </si>
  <si>
    <t>2026-08-15 08:00:00 | Tanggal pemasangan: 14/08/2026 Jam pemasangan : pagi / siang Info Tambahan : Hubungi pelanggan dulu sebelum ke lokasi terima kasih.</t>
  </si>
  <si>
    <t>TB UTAMA</t>
  </si>
  <si>
    <t>ODP-PME-FBF/29</t>
  </si>
  <si>
    <t>WO061648467</t>
  </si>
  <si>
    <t>|MN00558|/TB UTAMA/087899231346/aguspurwanto9@gmail.com/HSI Bisnis Promo HUT Telkom (1:1) 300 Mbps (Rp 1.130.000) PSB Rp 150.000/Agus/-7,1226188, 113,3929332</t>
  </si>
  <si>
    <t>Provisioning Failed|WFM|INF009037483|TIDAK TERCOVER JARINGAN</t>
  </si>
  <si>
    <t>SPBU 5467112 BEJI</t>
  </si>
  <si>
    <t>ODP-BEJ-FB/29</t>
  </si>
  <si>
    <t>WO061701140</t>
  </si>
  <si>
    <t>|MN02332|/SPBU 5467112 BEJI/WINBACK 2.0 HSI B2B (1:1) 50MBPS 355RB PSB DISC 70%//spbubeji1@yahoo.com/CHOIRUL/81252460673</t>
  </si>
  <si>
    <t>2026-08-15 13:00:00|Tanggal pemasangan: 14/08/2026 Jam pemasangan : pagi / siang Info Tambahan : Hubungi pelanggan dulu sebelum ke lokasi terima kasih.|40951377|MYDITA</t>
  </si>
  <si>
    <t>CV MAJU JAYA ABADI</t>
  </si>
  <si>
    <t>ODP-KBU-FCQ/102</t>
  </si>
  <si>
    <t>WO061688575</t>
  </si>
  <si>
    <t>AMRBS/965966/DINA MENTARI/R3/YOGYAKARTA/PSB HSI BISNIS 1S 300 MBPS PROMO KHUSUS/ARLEN PUTRA SANJAYA/+628112570238/finance@bakpia25.com</t>
  </si>
  <si>
    <t>2026-08-14 13:00:00|Tanggal pemasangan: 14/08/2026 Jam pemasangan : pagi / siang Info Tambahan : Hubungi pelanggan dulu sebelum ke lokasi terima kasih.|40951377|MYDITA</t>
  </si>
  <si>
    <t>LAB MA FUTUHIYYAH 2</t>
  </si>
  <si>
    <t>ODP-MJP-FAG/178 FAG/D13/178.01</t>
  </si>
  <si>
    <t>WO061660089</t>
  </si>
  <si>
    <t>MD|MYDB-20260813265204|DN00001/MN00345|LAB MA FUTUHIYYAH 2|08997077542</t>
  </si>
  <si>
    <t>2026-08-16 11:00:00 | telp : 08997077542 M Janji : minta di hari selasa jam Pasang : 09:00 Note : hubungi pelanggan jika ingin kelokasi</t>
  </si>
  <si>
    <t>WO061653778</t>
  </si>
  <si>
    <t>2026-08-14 08:00:00|Nama PIC : Heru No HP : 081553329919 Alt :  M Janji : 14/08/2026 Jam Pasang : 08.00  - 13:00  NoteÃ‚Â :  hubungi terlebih dahulu sebelum ke lokasi, terima kasih.|40981184|MYDITA</t>
  </si>
  <si>
    <t>WO061664500</t>
  </si>
  <si>
    <t>2026-08-14 13:00:00|Jam Pemasangan : 08:00 - 12.00 Tanggal Pemasangan : 14/08/2026 Info Tambahan : Hubungi pelanggan sebelum datang ke lokasi|40981184|MYDITA</t>
  </si>
  <si>
    <t>TOKO SRC YUDE</t>
  </si>
  <si>
    <t>ODP-SGG-FAW/52 FAW/D06/52.01</t>
  </si>
  <si>
    <t>WO061699765</t>
  </si>
  <si>
    <t>MD|MYDB-20260812265153|DN00001/MN01272|TOKO SRC YUDE|087866750145</t>
  </si>
  <si>
    <t xml:space="preserve">2026-08-15 13:00:00 | Nama PIC : Bp Budi No HP : 087866750145 No Alt : - M Janji :  15 Agustus 2026 Jam Pasang : Pagi / Siang Note : hubungi pelanggan jika ingin kelokasi </t>
  </si>
  <si>
    <t>13-08-2026 18:25:15</t>
  </si>
  <si>
    <t>SMP TAHFIDZ AL IKHLAS</t>
  </si>
  <si>
    <t>ODP-TUL-FAE/90 FAE/D03/90.01</t>
  </si>
  <si>
    <t>WO061653280</t>
  </si>
  <si>
    <t>MD|MYDB-20260812265118|DC20015/MC20183|SMP TAHFIDZ AL IKHLAS|082244833729</t>
  </si>
  <si>
    <t xml:space="preserve">2026-08-14 08:00:00 | Nama PIC : Ibu Titah No HP : 082244833729 No Alt : - M Janji :  14 Agustus 2026 Jam Pasang : Pagi / Siang Note : hubungi pelanggan jika ingin kelokasi </t>
  </si>
  <si>
    <t>SPBU WONOREJO</t>
  </si>
  <si>
    <t>ODP-JPR-FK/128 FK/D05/128.01</t>
  </si>
  <si>
    <t>WO061646752</t>
  </si>
  <si>
    <t>|MC60141|MYIA-021188247509/POI/MUHAMMAD SYAIFUZZAKI/085647204409/spbuwonorejo@gmail.com</t>
  </si>
  <si>
    <t>2026-08-14 08:00:00 | Nama : BP MUHAMMAD SYAIFUZZAKI No Hp : 085647204409 No Alt :  Tgl Pemasangan : 14 Agustus 2026 Interval : PAGI  Note : Hubungi pelanggan terlebih dahulu</t>
  </si>
  <si>
    <t>PT SHAKA BERKAH JAYA LOGISTIK</t>
  </si>
  <si>
    <t>ODP-SMT-FBB/032 FBB/D03/05.032</t>
  </si>
  <si>
    <t>WO061654986</t>
  </si>
  <si>
    <t>MD|MYDB-20260813265180|DB10005/MB10139|PT SHAKA BERKAH JAYA LOGISTIK|0895398936707</t>
  </si>
  <si>
    <t>HSI Bisnis Bundling Phone PSB 70% - Free 800 Menit - 200 Mbps</t>
  </si>
  <si>
    <t>Follow Up Revoke Completed, New Order ID : SC1002524255</t>
  </si>
  <si>
    <t>CV BINTANG JAYA</t>
  </si>
  <si>
    <t>ODP-TEG-FAB/055 FAB/D05/055.01</t>
  </si>
  <si>
    <t>WO061704338</t>
  </si>
  <si>
    <t>|MN00347|MYIA-077321999221/POI/Agung Yuliyanto/0895385226573/bintangjaya.bubut@gmail.com</t>
  </si>
  <si>
    <t xml:space="preserve">2026-08-15 08:00:00 | Nama PIC : Bp Agung No HP : 0895385226573 No Alt : - M Janji :  15 Agustus 2026 Jam Pasang : Pagi / Siang Note : hubungi pelanggan jika ingin kelokasi </t>
  </si>
  <si>
    <t>PT MAKMUR SUMBERSONO SEJAHTERA</t>
  </si>
  <si>
    <t>ODP-DLA-FD/50</t>
  </si>
  <si>
    <t>|MC30249|/YUSUF ISMAIL MATTALITTI, S.H./085881461977 / 082139731648/spbu61322@gmail.com</t>
  </si>
  <si>
    <t>13-08-2026 13:54:52</t>
  </si>
  <si>
    <t>CV SURYA MANDIRI FLORES</t>
  </si>
  <si>
    <t>ODP-BJW-FA/02 FA/D01/02.01</t>
  </si>
  <si>
    <t>WO061651215</t>
  </si>
  <si>
    <t>|MC40144|MYIA-082665526095/POI/NICHOLAS ARIEL ADINATHA/082144939303/arieladinatha18@gmail.com</t>
  </si>
  <si>
    <t xml:space="preserve">2026-08-17 13:00:00 | Jam Pemasangan : 08:00 - 12.00 Tanggal Pemasangan : 17/08/2026 Info Tambahan : Hubungi pelanggan sebelum datang ke lokasi </t>
  </si>
  <si>
    <t>13-08-2026 11:10:22</t>
  </si>
  <si>
    <t>Follow Up Revoke Completed, New Order ID : SC1002524904</t>
  </si>
  <si>
    <t xml:space="preserve">QC MIA - INVALID QUALITY CONTROL MIA - Foto Lokasi Instalasi Tidak Valid - </t>
  </si>
  <si>
    <t>SMK SORE TULUNGAGUNG</t>
  </si>
  <si>
    <t>ODP-TUL-FG/38 FG/D03/38.01</t>
  </si>
  <si>
    <t>WO061647895</t>
  </si>
  <si>
    <t>|MN00419|MYIA-027717370765/POI/ALFANO ENDRA WARDHANA/081332030960/alfanoewa@gmail.com</t>
  </si>
  <si>
    <t>PT.TUNAS DWIPA MATRA (POS LABUAPI)</t>
  </si>
  <si>
    <t>ODP-MTR-FBA/65 FBA/D06/65.01</t>
  </si>
  <si>
    <t>WO061644539</t>
  </si>
  <si>
    <t>|MC40311|MYIA-035099400371/POI/Ego Dwi Cahyo/081299927270/tdm.adm.lombok@gmail.com</t>
  </si>
  <si>
    <t>2026-08-14 08:00:00 | Nama PIC : EGO No HP : 081299927270 Alt : 085333520905 M Janji : 14/08/2026 Jam Pasang : 08.00  - 13:00  NoteÃ‚Â :  hubungi terlebih dahulu sebelum ke lokasi, terima kasih.</t>
  </si>
  <si>
    <t>SS VILLA</t>
  </si>
  <si>
    <t>ODP-MLK-FAC/37 FAC/D05/37.01</t>
  </si>
  <si>
    <t>WO061676285</t>
  </si>
  <si>
    <t>|MN02367|MYIA-081237795693/POI/MARYANTI/081337270271/srie_fun@yahoo.com</t>
  </si>
  <si>
    <t>2026-08-14 13:00:00 | telp : 081337270271 M Janji : (14/08/2026) jam Pasang : 09:00 Note : hubungi pelanggan jika ingin kelokasi</t>
  </si>
  <si>
    <t>HSI Bisnis Bundling Antares Eazy PSB 70% - 100 Mbps</t>
  </si>
  <si>
    <t>Provisioning Failed|WFM|INF009036998|TOJ_-7.0611853,112.2453103_Odp jarak jauh 250++  Tikor pelanggan:-7.124283,112.384101</t>
  </si>
  <si>
    <t>MTS MUHAMMADIYAH SIGALUH</t>
  </si>
  <si>
    <t>ODP-WOS-FQ/041 FQ/D05/041.01</t>
  </si>
  <si>
    <t>WO061646065</t>
  </si>
  <si>
    <t>|MN00909|MYIA-031096276909/POI/neneng/085228938661/mtsmuhsigaluh@gmail.com</t>
  </si>
  <si>
    <t>2026-08-14 08:00:00 | Nama PIC:  bu tri neneng No HP: 085228938661 Alt: 081392678626 / epi  Tanggal: 14/8/2026 Jam Pasang: Pagi Note: Hubungi sebelum ke lokasi, terimakasih.</t>
  </si>
  <si>
    <t>ODP-TDS-FAV/40</t>
  </si>
  <si>
    <t>PEMERINTAH DESA KARANGDUREN</t>
  </si>
  <si>
    <t>ODP-BBT-FE/046 FE/D05/046.01</t>
  </si>
  <si>
    <t>WO061703529</t>
  </si>
  <si>
    <t>|MN02834|MYIA-089023852970/POI/MEI DWI NUGRAHENING/081903152338/dkarangduren@gmail.com</t>
  </si>
  <si>
    <t>2026-08-17 15:00:00 | Tanggal pemasangan: 14/08/2026 Jam pemasangan : pagi / siang Info Tambahan : Hubungi pelanggan dulu sebelum ke lokasi terima kasih.</t>
  </si>
  <si>
    <t>13-08-2026 19:25:54</t>
  </si>
  <si>
    <t>SMK SHOFA PLUS PANGKAH (Kampus 1)</t>
  </si>
  <si>
    <t>ODP-SLW-FP/098 FP/D05/098.01</t>
  </si>
  <si>
    <t>WO061664291</t>
  </si>
  <si>
    <t>|MN02810|MYIA-083287854023/POI/Moh. Naenul Rizqoni/085928058012/masrizqoni@gmail.com</t>
  </si>
  <si>
    <t>Provisioning Failed|WFM|INF009040643|PRK_-7.388031000000001,109.3497211_minta tanggal 21</t>
  </si>
  <si>
    <t>CV. Rizqi Jaya</t>
  </si>
  <si>
    <t>ODP-TEG-FAW/043 FAW/D03/043.01</t>
  </si>
  <si>
    <t>WO061661055</t>
  </si>
  <si>
    <t>|MB00449|MYIA-096512863631/POI/bapak/087830095785/spbudemangharjo@gmail.com</t>
  </si>
  <si>
    <t xml:space="preserve">2026-08-14 13:00:00 | Nama PIC : Bp Hasan No HP : 087830095785 No Alt : - M Janji :  14 Agustus 2026 Jam Pasang : Pagi / Siang Note : hubungi pelanggan jika ingin kelokasi </t>
  </si>
  <si>
    <t>13-08-2026 12:39:48</t>
  </si>
  <si>
    <t>SPX Express</t>
  </si>
  <si>
    <t>ODP-SGG-FAK/18</t>
  </si>
  <si>
    <t>WO061635046</t>
  </si>
  <si>
    <t>|MN00515|MYIA-053314846205/POI/Nougi Indra Pratama/082339426520/giigaming86@gmail.com</t>
  </si>
  <si>
    <t>2026-08-14 15:00:00 | Nama : BP NOUGI INDRA PRATAMA  No Hp : 082339426520 No Alt :  Tgl Pemasangan : 14 Agustus 2026 Interval : SIANG Note : Hubungi pelanggan terlebih dahulu</t>
  </si>
  <si>
    <t>13-08-2026 07:55:20</t>
  </si>
  <si>
    <t>NOVITA CELL 2</t>
  </si>
  <si>
    <t>ODP-BKI-FF/51 FF/D03/51.01</t>
  </si>
  <si>
    <t>WO061699859</t>
  </si>
  <si>
    <t>|MN02617|MYIA-062944027970/POI/DIA FARA YUNINGSIH/085973654913/shariyadi116@gmail.com</t>
  </si>
  <si>
    <t>2026-08-14 15:00:00 | Tanggal pemasangan: 14/08/2026 Jam pemasangan : pagi / siang Info Tambahan : Hubungi pelanggan dulu sebelum ke lokasi terima kasih.</t>
  </si>
  <si>
    <t>WO061643208</t>
  </si>
  <si>
    <t>2026-08-14 08:00:00|Nama PIC : Moenawar Kholil  No HP : 08112635143 Alt :  M Janji : 14/08/2026 Jam Pasang : 08.00  - 13:00  NoteÃ‚Â :  hubungi terlebih dahulu sebelum ke lokasi, terima kasih.|40981184|MYDITA</t>
  </si>
  <si>
    <t>RUMAH KOST FATHORRASI SATU</t>
  </si>
  <si>
    <t>WO061635677</t>
  </si>
  <si>
    <t>|MC30175|MYIA-030471190511/POI/Fathorrasi/083853348579/fathorrasi5@gmail.com</t>
  </si>
  <si>
    <t>2026-08-14 13:00:00 | Nama : BP FATHORRASI No Hp : 083853348579 No Alt :  Tgl Pemasangan : 14 Agustus 2026 Interval : SIANG Note : Hubungi pelanggan terlebih dahulu</t>
  </si>
  <si>
    <t>13-08-2026 08:10:40</t>
  </si>
  <si>
    <t>PT ASRY MANDIRI SEJAHTERA Kaliboto</t>
  </si>
  <si>
    <t>ODP-PWJ-FAM/044 FAM/D02/044.01</t>
  </si>
  <si>
    <t>WO061686600</t>
  </si>
  <si>
    <t>|MB00450|MYIA-050947217266/POI/NOVIANI ARIFAH/085157955964/admiin.artha1234@gmail.com</t>
  </si>
  <si>
    <t>2026-08-19 08:00:00 | Nama : BU NOVIANI ARIFAH  No Hp : 085157955964 No Alt :  Tgl Pemasangan : 14 Agustus 2026 Interval : SIANG Note : Hubungi pelanggan terlebih dahulu</t>
  </si>
  <si>
    <t>13-08-2026 15:55:16</t>
  </si>
  <si>
    <t>SPBU TONJONG 4452217</t>
  </si>
  <si>
    <t>ODP-BMU-FZ/003 FZ/D01/003.01</t>
  </si>
  <si>
    <t>WO061647685</t>
  </si>
  <si>
    <t>MD|MYDB-20260813265175|DN00001/MN00377|SPBU TONJONG 4452217|081259161116</t>
  </si>
  <si>
    <t>2026-08-14 08:00:00 | telp : 081259161116 M Janji : (14/08/2026) jam Pasang : 09:00 Note : hubungi pelanggan jika ingin kelokasi</t>
  </si>
  <si>
    <t xml:space="preserve">PT WALI SONGO (SPBU 5467216 RANDU MERAK PAITON) </t>
  </si>
  <si>
    <t>ODP-PTN-FE/44</t>
  </si>
  <si>
    <t>|MN01068|/PT WALI SONGO (SPBU 5467216 RANDU MERAK PAITON) /WINBACK 2.0 HSI B2B (1:2) 50MBPS 320RB PSB DISC 70%//walisongo_pt@ymail.com/SYAMSUDDIN/85347646825</t>
  </si>
  <si>
    <t>13-08-2026 20:10:16</t>
  </si>
  <si>
    <t>KPRI KARMILA</t>
  </si>
  <si>
    <t>ODP-PRI-FB/02</t>
  </si>
  <si>
    <t>WO061661554</t>
  </si>
  <si>
    <t>|MN00418|MYIA-046338213905/POI/ANAM TOFANI/085138434679/kopersippn6@gmail.com</t>
  </si>
  <si>
    <t xml:space="preserve">2026-08-14 13:00:00 | Nama PIC : Ibu Dina No HP : 085138434679 No Alt : - M Janji :  14 Agustus 2026 Jam Pasang : Pagi / Siang Note : hubungi pelanggan jika ingin kelokasi </t>
  </si>
  <si>
    <t>Oemah Crispy</t>
  </si>
  <si>
    <t>ODP-RGJ-FS/06 FS/D02/06.01</t>
  </si>
  <si>
    <t>WO061694446</t>
  </si>
  <si>
    <t>MD|MYDB-20260813265224|DN00001/MN00580|Oemah Crispy|081232736550</t>
  </si>
  <si>
    <t>2026-08-14 15:00:00 | M Janji : (14/08/2026) jam Pasang :pagi / siang  Note : hubungi pelanggan jika ingin kelokasi</t>
  </si>
  <si>
    <t>13-08-2026 17:10:31</t>
  </si>
  <si>
    <t>KRI Store Merr</t>
  </si>
  <si>
    <t>ODP-TUL-FX/28</t>
  </si>
  <si>
    <t>AMRBS;404252;NADHIRA AUDRIANKA;AO;1S HSI Bisnis 1:1 Internet 50Mbps (355k);KRI Store Merr;PIC IQBAL 087872217552;it@karyarasaindonesia.co.id</t>
  </si>
  <si>
    <t>QC MIA - INVALID QUALITY CONTROL MIA - Tanda Tangan Berbeda - Sesuaikan tanda tangan digital dengan yang diKTP</t>
  </si>
  <si>
    <t>PANGGON NGOPI</t>
  </si>
  <si>
    <t>ODP-NGI-FD/26</t>
  </si>
  <si>
    <t>|MC30080|/NOVIA SAIDAH/85707504840/noviatusa@gmail.com</t>
  </si>
  <si>
    <t>Follow Up Revoke Completed, New Order ID : SC1002523847</t>
  </si>
  <si>
    <t>PT Putra Buana Wood Industri Indonesia</t>
  </si>
  <si>
    <t>ODP-GNK-FAM/016 FAM/D03/016.01</t>
  </si>
  <si>
    <t>WO061692401</t>
  </si>
  <si>
    <t>|MB00449|MYIA-008086821854/POI/ibu/085181676615/rajkapadia13@gmail.com</t>
  </si>
  <si>
    <t>2026-08-14 13:00:00 | 082146476758 WA  M Janji : (14/08/2026) jam Pasang :pagi / siang  Note : hubungi pelanggan jika ingin kelokasi</t>
  </si>
  <si>
    <t>QC MIA - INVALID QUALITY CONTROL MIA - Upload Kartu Identitas Tidak Sesuai - Mohon upload KTP asli bukan fotocopy/printan - S</t>
  </si>
  <si>
    <t>ODP-SEL-FAF/30</t>
  </si>
  <si>
    <t>WO061656343</t>
  </si>
  <si>
    <t>2026-08-14 08:00:00|Nama PIC : CHRISTIAN  No HP : 081217910263 Alt :  M Janji : 14/08/2026 Jam Pasang : 08.00  - 13:00  NoteÃ‚Â :  hubungi terlebih dahulu sebelum ke lokasi, terima kasih.|40981184|MYDITA</t>
  </si>
  <si>
    <t>ODP-MYR-FBM/55</t>
  </si>
  <si>
    <t>13-08-2026 13:39:51</t>
  </si>
  <si>
    <t>RAMA CELL JAMBON</t>
  </si>
  <si>
    <t>ODP-SMO-FC/40 FC/D02/40.01</t>
  </si>
  <si>
    <t>WO061704883</t>
  </si>
  <si>
    <t>MD|MYDB-20260813265265|DN00001/MN02053|RAMA CELL JAMBON|08131323430</t>
  </si>
  <si>
    <t>2026-08-15 08:00:00 | Nama Pic : BP KAMTO No Hp Pic : 08131323430 Jam Pemasangan : 08:00 - 12.00 Tanggal Pemasangan : JUMAT 14 AGUSTUS 2026 Info Tambahan : Hubungi pelanggan sebelum datang ke lokasi</t>
  </si>
  <si>
    <t>SMP Negeri 38 Surabaya (Lab komputer)</t>
  </si>
  <si>
    <t>WO061652360</t>
  </si>
  <si>
    <t>MD|MYDB-20260813265183|DN00001/MN02093|SMP Negeri 38 Surabaya (Lab komputer)|081230674728</t>
  </si>
  <si>
    <t>WARKOP CAK SES</t>
  </si>
  <si>
    <t>ODP-BEJ-FA/71</t>
  </si>
  <si>
    <t>WO061696931</t>
  </si>
  <si>
    <t>|MN00833|/WARKOP CAK SES/WINBACK 2.0 HSI B2B (1:2) 50MBPS 320RB PSB DISC 70%//astutikwinarni75@gmail.com/SISWANTO /8819811916</t>
  </si>
  <si>
    <t>2026-08-15 08:00:00|M Janji : (14/08/2026) jam Pasang :pagi / siang  Note : hubungi pelanggan jika ingin kelokasi|40981182|MYDITA</t>
  </si>
  <si>
    <t>Klinik Alfa Alfi Syifa</t>
  </si>
  <si>
    <t>ODP-BDG-FE/49 FE/D06/49.01</t>
  </si>
  <si>
    <t>WO061674914</t>
  </si>
  <si>
    <t>MD|MYDB-20260813265220|DN00001/MN00882|Klinik Alfa Alfi Syifa|085852622562</t>
  </si>
  <si>
    <t xml:space="preserve">2026-08-14 13:00:00 | Waktu pemasangan : 13 agustus 2026 Jam pemasangan : 08.00 - 12.00 Info Tambahan : Hubungi pelanggan dulu sebelum ke lokasi terimakasih </t>
  </si>
  <si>
    <t>MIE - INVALID SURVEY - Pelanggan RNA</t>
  </si>
  <si>
    <t>warkop sohib</t>
  </si>
  <si>
    <t>ODP-KDE-FAV/19 FAV/D03/19.01</t>
  </si>
  <si>
    <t>WO061664000</t>
  </si>
  <si>
    <t>|MN01794|MYIA-015966668819/POI/Dhaffa gibran dielfiandito/0895410711403/dafafian17@gmail.com</t>
  </si>
  <si>
    <t>2026-08-15 08:00:00 | M Janji : (14/08/2026) jam Pasang :pagi / siang  Note : hubungi pelanggan jika ingin kelokasi</t>
  </si>
  <si>
    <t>Provisioning Failed|WFM|INF009040632|Kendall battal oasang</t>
  </si>
  <si>
    <t>ODP-SWT-FAM/086</t>
  </si>
  <si>
    <t>WO061689794</t>
  </si>
  <si>
    <t>2026-08-13 15:00:00 | Waktu pemasnagan : 13 Agustus 2026  Jam pemasangan : 08.00 - 12.00  Mohon hubungi pelanggan sebelum ke lokasi   Terima kasih</t>
  </si>
  <si>
    <t>SPBU 54.651.76</t>
  </si>
  <si>
    <t>ODP-GDG-FAC/32 FAC/D07/32.01</t>
  </si>
  <si>
    <t>WO061636136</t>
  </si>
  <si>
    <t>|MN02540|MYIA-096647744315/POI/Dedyk Sukarmanto/085791776140/spbu76malang@gmail.com</t>
  </si>
  <si>
    <t xml:space="preserve">2026-08-17 08:00:00 | M Janji : (17 AGUSTUS 2026) jam Pasang : pagi  Note : hubungi pelanggan jika ingin kelokasi </t>
  </si>
  <si>
    <t>13-08-2026 08:25:29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</si>
  <si>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</si>
  <si>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</si>
  <si>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</si>
  <si>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QC MIA - INVALID QUALITY CONTROL MIA - Tidak Mengunggah Foto Lokasi Instalasi Tampak Depan Menyeluruh - upload dokumen  usaha</t>
  </si>
  <si>
    <t>NUGRAHA HOMESTAY</t>
  </si>
  <si>
    <t>ODP-SBW-FBB/38 FBB/D03/38.01</t>
  </si>
  <si>
    <t>WO061669950</t>
  </si>
  <si>
    <t>MD|MYDB-20260813265217|DN00001/MN01576|NUGRAHA HOMESTAY|087863552030</t>
  </si>
  <si>
    <t>Provisioning Failed|WFM|INF009037728|PCL_-7.8752875,112.633893_BATAL PASANG</t>
  </si>
  <si>
    <t>ODP-KAK-FAH/059</t>
  </si>
  <si>
    <t>WO061662767</t>
  </si>
  <si>
    <t xml:space="preserve">2026-08-12 08:00:00 | Jam pemasangan : 08.00 - 12.00  Info Tambahan : Hubungi pelanggan dulu sebelum ke lokasi  terimakasih </t>
  </si>
  <si>
    <t>13-08-2026 12:54:45</t>
  </si>
  <si>
    <t>Spbu 54.621.07</t>
  </si>
  <si>
    <t>ODP-KDU-FA/03 FA/D01/03.01</t>
  </si>
  <si>
    <t>WO061662550</t>
  </si>
  <si>
    <t>|MN02619|MYIA-021158228222/POI/EDI SUSANTO/082338033765/spbu5462107@yahoo.co.id</t>
  </si>
  <si>
    <t>2026-08-14 13:00:00 | Tanggal pemasangan: 14/08/2026 Jam pemasangan : pagi / siang Info Tambahan : Hubungi pelanggan dulu sebelum ke lokasi terima kasih.</t>
  </si>
  <si>
    <t>Provisioning Failed|WFM|INF009040659|JARINGAN TERDEKAT 550M</t>
  </si>
  <si>
    <t>TOKO OLIK</t>
  </si>
  <si>
    <t>ODP-TRE-FU/25 FU/D04/25.01</t>
  </si>
  <si>
    <t>WO061648190</t>
  </si>
  <si>
    <t>|MN00418|MYIA-018594018143/POI/KHOLIK MANSYUR/082216316858/sayhaloo353@gmail.com</t>
  </si>
  <si>
    <t>2026-08-14 08:00:00 | Nama PIC:  bp muh kholik  No HP: 082216316858 Alt: Tanggal: 14/8/2026 Jam Pasang: Pagi  Note: Hubungi sebelum ke lokasi, terimakasih.</t>
  </si>
  <si>
    <t>SPBU 54.634.15</t>
  </si>
  <si>
    <t>ODP-SLH-FA/13 FA/D03/13.01</t>
  </si>
  <si>
    <t>WO061669043</t>
  </si>
  <si>
    <t>|MN00282|MYIA-031447322166/POI/Ascholi Retno Wulandari/087786793857/spbuslahung0@gmail.com</t>
  </si>
  <si>
    <t xml:space="preserve">2026-08-14 13:00:00 | Nama PIC : Ibu Retno No HP : 087786793857 No Alt : - M Janji :  14 Agustus 2026 Jam Pasang : Pagi / Siang Note : hubungi pelanggan jika ingin kelokasi </t>
  </si>
  <si>
    <t>13-08-2026 13:25:44</t>
  </si>
  <si>
    <t>toko nadjib</t>
  </si>
  <si>
    <t>ODP-GSK-FAC/30 FAC/D03/30-01</t>
  </si>
  <si>
    <t>WO061692362</t>
  </si>
  <si>
    <t>MD|MYDB-20260813265189|DN00001/MN00018|toko nadjib|085600551348</t>
  </si>
  <si>
    <t>2026-08-14 13:00:00 | Nama PIC : Nadjib No HP : 085600551348 Alt : nadjibhabibi2513@gmail.com M Janji : 14/08/2026 Jam Pasang : 08.00  - 13:00  NoteÃ‚Â :  hubungi terlebih dahulu sebelum ke lokasi, terima kasih.</t>
  </si>
  <si>
    <t>TOKO PELANGI PANDIAN</t>
  </si>
  <si>
    <t>ODP-SMP-FCL/23</t>
  </si>
  <si>
    <t>WO061649808</t>
  </si>
  <si>
    <t>|MN00213|/TOKO PELANGI PANDIAN/Antony Boediharto/081934931399/pelangipandian@gmail.com/HSI Bisnis Promo HUT Telkom (1:1) 50 Mbps (Rp 355.000) PSB Rp 150.000</t>
  </si>
  <si>
    <t>2026-08-14 08:00:00|Jam Pemasangan : 08:00 - 12.00 Tanggal Pemasangan : 14/08/2026 Info Tambahan : Hubungi pelanggan sebelum datang ke lokasi |40981184|MYDITA</t>
  </si>
  <si>
    <t>ODP-SAT-FE/05</t>
  </si>
  <si>
    <t>SPBU MAJENANG</t>
  </si>
  <si>
    <t>ODP-MAN-FF/039 FF/D03/039.01</t>
  </si>
  <si>
    <t>WO061645878</t>
  </si>
  <si>
    <t>|MN02591|MYIA-074538668258/POI/ODY SETYAWAN /083863283659/odisetyafgz@gmail.com</t>
  </si>
  <si>
    <t xml:space="preserve">2026-08-15 08:00:00 | Nama PIC : BAPA ODI No HP : 083863283659 No Alternatif : M Janji : 14/07/2026 Jam Pasang : Pagi NoteÃ‚Â :  Hubungi terlebih dahulu sebelum ke lokasi </t>
  </si>
  <si>
    <t>SAMATOR BOLA VOLI KLUB INDONESIA</t>
  </si>
  <si>
    <t>ODP-BBE-FAS/12</t>
  </si>
  <si>
    <t>WO061653578</t>
  </si>
  <si>
    <t>|MN02813|/SAMATOR BOLA VOLI KLUB INDONESIA/089687875825/yusak.surabayasamator@gmail.com/HSI Basic Promo HUT Telkom (1:2) 100 Mbps (Rp 440.000) PSB Rp 150.000</t>
  </si>
  <si>
    <t>2026-08-14 08:00:00|Tanggal pemasangan: 14/08/2026 Jam pemasangan : pagi / siang Info Tambahan : Hubungi pelanggan dulu sebelum ke lokasi terima kasih.|40951377|MYDITA</t>
  </si>
  <si>
    <t>ODP-CRB-FH/16</t>
  </si>
  <si>
    <t>WO061679717</t>
  </si>
  <si>
    <t>2026-08-12 13:00:00 | telp : 081335807180  alt :   M Janji : (12/08/2026)  jam Pasang :pagi / siang   Note : hubungi pelanggan jika ingin kelokasi</t>
  </si>
  <si>
    <t>SMA Ihsaniyah</t>
  </si>
  <si>
    <t>ODP-PME-FBB/10 FBB/D01/10.01</t>
  </si>
  <si>
    <t>WO061634798</t>
  </si>
  <si>
    <t>MD|MYDB-20260812265157|DN00001/MN00572|SMA Ihsaniyah|081993172498</t>
  </si>
  <si>
    <t>2026-08-14 08:00:00 | Nama : BP ABD BASID  No Hp : 081993172498 No Alt :  Tgl Pemasangan : 14 Agustus 2026 Interval : PAGI  Note : Hubungi pelanggan terlebih dahulu</t>
  </si>
  <si>
    <t>13-08-2026 07:39:52</t>
  </si>
  <si>
    <t>WO061680251</t>
  </si>
  <si>
    <t>2026-08-15 08:00:00|M Janji : (04/08/2026)  jam Pasang : 09:00  Note : hubungi pelanggan jika ingin kelokasi|40931150|MYDITA</t>
  </si>
  <si>
    <t>13-08-2026 15:10:25</t>
  </si>
  <si>
    <t>TOKO ORY</t>
  </si>
  <si>
    <t>ODP-PCT-FA/30</t>
  </si>
  <si>
    <t xml:space="preserve">|MC30111|/PONINTEN/82326971354/sriayuponinten@gmail.com  </t>
  </si>
  <si>
    <t>13-08-2026 20:25:02</t>
  </si>
  <si>
    <t>KRI Store Nginden</t>
  </si>
  <si>
    <t>ODP-MYR-FQG/08</t>
  </si>
  <si>
    <t>AMRBS;404252;NADHIRA AUDRIANKA;AO;1S HSI Bisnis 1:1 Internet 50Mbps (355k);KRI Store Nginden;PIC IQBAL 087872217552;it@karyarasaindonesia.co.id</t>
  </si>
  <si>
    <t>QC MIA - INVALID QUALITY CONTROL MIA - Tanda Tangan Berbeda - Uploadkan ttd digital sesuai KTP</t>
  </si>
  <si>
    <t>RAJA PULSA</t>
  </si>
  <si>
    <t>ODP-SMP-FDB/05 FDB/D01/05.01</t>
  </si>
  <si>
    <t>WO061657704</t>
  </si>
  <si>
    <t>MD|MYIB-032778880572|SYSTEM|Raja Pulsa|0817813879</t>
  </si>
  <si>
    <t>2026-08-14 13:00:00 | Nama : BP RUDI HARTONO No Hp : 0817813879 No Alt :  Tgl Pemasangan : 14 Agustus 2026 Interval : SIANG Note : Hubungi pelanggan terlebih dahulu</t>
  </si>
  <si>
    <t>13-08-2026 12:09:47</t>
  </si>
  <si>
    <t>HSI Bisnis Khusus Winback 3.0 PSB 70% - 300 Mbps</t>
  </si>
  <si>
    <t>Brilink Muntilan</t>
  </si>
  <si>
    <t>ODP-MUN-FAG/005 FAG/D01/005.01</t>
  </si>
  <si>
    <t>WO061686638</t>
  </si>
  <si>
    <t>|MN02816|MYIA-007084247961/POI/Ihsan Ardany/085803067947/ardaniy578@gmail.com</t>
  </si>
  <si>
    <t>2026-08-15 11:00:00 | Nama : BP IHSAN ARDANY No Hp : 085803067947 No Alt :  Tgl Pemasangan : 14 Agustus 2026 Interval : SIANG Note : Hubungi pelanggan terlebih dahulu</t>
  </si>
  <si>
    <t>Follow Up Revoke Completed, New Order ID : SC1002525541</t>
  </si>
  <si>
    <t>TOKO NURI BAROKAH</t>
  </si>
  <si>
    <t>ODP-OMB-FB/21</t>
  </si>
  <si>
    <t>|MC70132|/TOKO NURI BAROKAH/087755804999/nurishkak@gmail.com/HSI Bisnis + Netmonk Promo 2026 200 Mbps (Rp 846.100) PSB 150.000/MOH NURI/-7.0362177, 113.3889377</t>
  </si>
  <si>
    <t>RUMAH KOST FATHORRASI DUA</t>
  </si>
  <si>
    <t>WO061661164</t>
  </si>
  <si>
    <t>|MC30175|MYIA-091509299613/POI/ FATHORRASI /083853348579/fathorrasi5@gmail.com</t>
  </si>
  <si>
    <t>2026-08-14 13:00:00 | Nama : BP FATHORRASI No Hp : 083853348579 No Alt :  Tgl Pemasangan : 14 Agustus 2026 Interval : PAGI  Note : Hubungi pelanggan terlebih dahulu</t>
  </si>
  <si>
    <t>SPPG KEMUNING</t>
  </si>
  <si>
    <t>ODP-TEG-FAV/086 FAV/D05/086.01</t>
  </si>
  <si>
    <t>WO061661550</t>
  </si>
  <si>
    <t>MD|MYDB-20260813265190|DN00001/MN00377|SPPG KEMUNING|085772480551</t>
  </si>
  <si>
    <t>2026-08-14 13:00:00 | Nama : BP IMAM BUKHORI  No Hp : 085772480551 No Alt :  Tgl Pemasangan : 14 Agustus 2026 Interval : PAGI  Note : Hubungi pelanggan terlebih dahulu</t>
  </si>
  <si>
    <t>TOKO ELVI KOMPUTER KAPAS</t>
  </si>
  <si>
    <t>ODP-BJN-FAG/06 FAG/D01/06.01</t>
  </si>
  <si>
    <t>WO061701419</t>
  </si>
  <si>
    <t>|MN00799|MYIA-059433990897/POI/SRI WAHYUNINGSIH/082140326771/elvikomputer@gmail.com</t>
  </si>
  <si>
    <t>13-08-2026 18:39:53</t>
  </si>
  <si>
    <t>LAB SMA SUNAN DRAJAT</t>
  </si>
  <si>
    <t>ODP-BBA-FAG/12 FAG/D02/12.01</t>
  </si>
  <si>
    <t>WO061642644</t>
  </si>
  <si>
    <t>|MN02646|MYIA-019314316928/POI/muh syamsul spd/0881026631280/muhsyamsul43@gmail.com</t>
  </si>
  <si>
    <t>2026-08-14 10:00:00 | Nama : BP MUH SYAMSUL SPD No Hp : 0881026631280 No Alt :  Tgl Pemasangan : 14 Agustus 2026 Interval : PAGI  Note : Hubungi pelanggan terlebih dahulu</t>
  </si>
  <si>
    <t>SUSTERAN WAJAH KUDUS</t>
  </si>
  <si>
    <t>ODP-END-FD/75 FD/D06/75.01</t>
  </si>
  <si>
    <t>WO061634731</t>
  </si>
  <si>
    <t>|MC40144|MYIA-046076086984/POI/SUSTER THERESIA TADON/081237621109/sr.theresiatadon@gmail.com</t>
  </si>
  <si>
    <t>2026-08-20 08:00:00 | Nama PIC:  BU THERESIA No HP: 081237621109 Alt: Tanggal: 20/8/2026 Jam Pasang: Pagi Note: Hubungi sebelum ke lokasi, terimakasih.</t>
  </si>
  <si>
    <t>ODP-BMU-FJ/083</t>
  </si>
  <si>
    <t>WO061660805</t>
  </si>
  <si>
    <t>2026-08-13 13:00:00|  M Janji : (13/AGUSTUS/2026)  jam Pasang : 09:00  Note : hubungi pelanggan jika ingin kelokasi|40900827|MYDITA</t>
  </si>
  <si>
    <t>Follow Up Revoke Completed, New Order ID : SC1002524584</t>
  </si>
  <si>
    <t>toko ampera</t>
  </si>
  <si>
    <t>ODP-APG-FA/08</t>
  </si>
  <si>
    <t>WO061696553</t>
  </si>
  <si>
    <t>|MN02462|MYIA-085687022674/POI/ampera/085210374542/harisubekti025@gmail.com</t>
  </si>
  <si>
    <t>13-08-2026 17:25:32</t>
  </si>
  <si>
    <t>Follow Up Revoke Completed, New Order ID : SC1002525463</t>
  </si>
  <si>
    <t>KRI Store Malioboro</t>
  </si>
  <si>
    <t>ODP-KBU-FGA/056</t>
  </si>
  <si>
    <t>AMRBS;404252;NADHIRA AUDRIANKA;AO;1S HSI Bisnis 1:1 Internet 50Mbps (355k);KRI Store Malioboro;PIC IQBAL 087872217552;it@karyarasaindonesia.co.id</t>
  </si>
  <si>
    <t>QC MIA - INVALID QUALITY CONTROL MIA - Tanda Tangan Berbeda - Uploadkan ttd digital sesuai dengan KTP</t>
  </si>
  <si>
    <t>WO061647174</t>
  </si>
  <si>
    <t>MD|MYDB-20260813265176|DN00001/MN00443|SMP NEGERI 1 SURABAYA|085648090121</t>
  </si>
  <si>
    <t>2026-08-14 13:00:00 | Nama : BP WEKA ARDIANSYAH SPD No Hp : 085648090121 No Alt :  Tgl Pemasangan : 14 Agustus 2026 Interval : SIANG Note : Hubungi pelanggan terlebih dahulu</t>
  </si>
  <si>
    <t>NI NYOMAN SUMAWATI</t>
  </si>
  <si>
    <t>SPPG PAGUYANGAN PAGOJENGAN 1</t>
  </si>
  <si>
    <t>ODP-BMU-FG/025 FG/D02/025.01</t>
  </si>
  <si>
    <t>WO061664371</t>
  </si>
  <si>
    <t>|MN00292|MYIA-012556967464/POI/EDO SAPUTRA/085641141912/eddoschakin@gmail.com</t>
  </si>
  <si>
    <t xml:space="preserve">2026-08-15 08:00:00 | Waktu pemasangan : 13 agustus 2026 Jam pemasangan : 08.00 - 12.00 Info Tambahan : Hubungi pelanggan dulu sebelum ke lokasi terimakasih </t>
  </si>
  <si>
    <t>PT. SIDOREJO MAKMUR SEJAHTERA (SPBU 4459513)</t>
  </si>
  <si>
    <t>ODP-MJP-FCU/040</t>
  </si>
  <si>
    <t>AMRBS;401428;REG3;FIRONIKA;081393111688;CP.Adi Satiya Wijayanto;081325713775;PAKET WINBACK 3.0 INET 100MBPS 1:1 TARIF 500K;PT. SIDOREJO MAKMUR SEJAHTERA (SPBU 4459513)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</si>
  <si>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</si>
  <si>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PT EVARINDO MEGA MAKMUR</t>
  </si>
  <si>
    <t>ODP-GEM-FAK/012</t>
  </si>
  <si>
    <t>WO061649079</t>
  </si>
  <si>
    <t>|MN02627|/PT EVARINDO MEGA MAKMUR/WINBACK 2.0 HSI B2B (1:1) 50MBPS 355RB PSB DISC 70%//evarindo@gmail.com/SYAIFUL ARIFIN /8990737501</t>
  </si>
  <si>
    <t>PT. KALAMAYA INTEGRA MEDIA</t>
  </si>
  <si>
    <t>ODP-KUD-FM/035 FM/D04/035.01</t>
  </si>
  <si>
    <t>WO061656623</t>
  </si>
  <si>
    <t>|MN01006|MYIA-022129390271/POI/BENY TRI ANJANI /083173620166/klinsi.2333@gmail.com</t>
  </si>
  <si>
    <t>2026-08-14 08:00:00 | telp : 083173620166 M Janji : (14/08/2026) jam Pasang : 09:00 Note : hubungi pelanggan jika ingin kelokasi</t>
  </si>
  <si>
    <t>Warnyet By Miatun</t>
  </si>
  <si>
    <t>ODP-DMO-FKP/06</t>
  </si>
  <si>
    <t>WO061690175</t>
  </si>
  <si>
    <t>|MN02435|/Warnyet By Miatun/083833183825/Fahrymerana@gmail.com/HSI Bisnis Winback + Antares Eazy (1:1) 50 Mbps (Rp 440.000) PSB Rp 150.000/MADDAHRI/-7.2681431,112.7103435</t>
  </si>
  <si>
    <t>2026-08-14 15:00:00|Waktu pemasangan : 13 agustus 2026 Jam pemasangan : 08.00 - 12.00 Info Tambahan : Hubungi pelanggan dulu sebelum ke lokasi terimakasih |40951377|MYDITA</t>
  </si>
  <si>
    <t>Provisioning Failed|WFM|INF009040752|pelanggan minta batal</t>
  </si>
  <si>
    <t>PT GIGAN TRANS LOGISTICS</t>
  </si>
  <si>
    <t>ODP-RKT-FPA/33</t>
  </si>
  <si>
    <t>|MN01731|/PT GIGAN TRANS LOGISTICS/HSI Basic Promo HUT Telkom (1:2) 50 Mbps (Rp 320.000) PSB Rp 150.000/0811333514/gigantrans@gmail.com/GOEY SOEDRAJAT WIBOWO/Jl. Green Semnaggi Mangrove J1-21 Agiceras Cluster, Wonorejo, Rungkut, Surabaya</t>
  </si>
  <si>
    <t>QC MIA - INVALID QUALITY CONTROL MIA - Tidak mengunggah Dokumen Usaha - mohon upload dokumen npwp/nib/sku sesuai usaha terdaf</t>
  </si>
  <si>
    <t>Follow Up Revoke Completed, New Order ID : SC1002524577</t>
  </si>
  <si>
    <t>PT MUTIARA AGUNG ABADI</t>
  </si>
  <si>
    <t>WO061704579</t>
  </si>
  <si>
    <t>|MC80054|MYIA-071140234446/POI/YULIANTO.,S.T/081215510270/ptmutiaraaggungabadi@gmail.com</t>
  </si>
  <si>
    <t>2026-08-15 08:00:00 | M Janji : (Jumat/14/Agustus/2026) jam Pasang : 09:00 Note : hubungi pelanggan jika ingin kelokasi</t>
  </si>
  <si>
    <t>PT.Ekadharma International Tbk</t>
  </si>
  <si>
    <t>ODP-GDA-FC/05 FC/D01/05.01</t>
  </si>
  <si>
    <t>WO061659381</t>
  </si>
  <si>
    <t>|MN01470|MYIA-086129079341/POI/pujiyono/081332043709/ar@sby2.ekadharma.com</t>
  </si>
  <si>
    <t>2026-08-14 13:00:00 | M Janji : (14/08/2026) jam Pasang :pagi / siang  Note : hubungi pelanggan jika ingin kelokasi</t>
  </si>
  <si>
    <t>ODP-KND-FAF/39</t>
  </si>
  <si>
    <t>Follow Up Revoke Completed, New Order ID : SC1002524460</t>
  </si>
  <si>
    <t>UZGAMING SURABAYA</t>
  </si>
  <si>
    <t>ODP-KBL-FGJ/25</t>
  </si>
  <si>
    <t>WO061654453</t>
  </si>
  <si>
    <t>|MN02446|/UZGAMING SURABAYA/UFAIRAH/081334230368/uffairahabdulaziz@gmail.com/HSI Bisnis Promo HUT Telkom (1:1) 100 Mbps (Rp 535.000) PSB Rp 150.000/</t>
  </si>
  <si>
    <t>2026-08-14 11:00:00|Tanggal pemasangan: 14/08/2026 Jam pemasangan : pagi / siang Info Tambahan : Hubungi pelanggan dulu sebelum ke lokasi terima kasih.|40951377|MYDITA</t>
  </si>
  <si>
    <t>SPBU 44.513.05 JAMBEARUM</t>
  </si>
  <si>
    <t>ODP-KDL-FP/043 FP/D13/043.01</t>
  </si>
  <si>
    <t>WO061689457</t>
  </si>
  <si>
    <t>|MN02184|MYIA-087855599869/POI/OKE /082134581204/spbujambearum2@gmail.com</t>
  </si>
  <si>
    <t>2026-08-14 13:00:00 | Nama PIC : Dani No HP : 082134581204 Alt :  M Janji : 14/08/2026 Jam Pasang : 08.00  - 13:00  NoteÃ‚Â :  hubungi terlebih dahulu sebelum ke lokasi, terima kasih.</t>
  </si>
  <si>
    <t>Provisioning Failed|WFM|INF009037774|PP_-7.3897133,112.69656330000001_PELANGGAN MINTA PEMASANGAN BESOK PAGI HARI JUMAT TANGGA</t>
  </si>
  <si>
    <t>ODP-GDO-FD/007</t>
  </si>
  <si>
    <t>WO061661016</t>
  </si>
  <si>
    <t>2026-08-12 08:00:00 | Nama PIC:  bp muh arifin  No HP: 085346121580  Alt:  Tanggal: 12/8/2026  Jam Pasang: Pagi  Note: Hubungi sebelum ke lokasi, terimakasih.</t>
  </si>
  <si>
    <t>MOBENG RUNGKUT</t>
  </si>
  <si>
    <t>ODP-RKT-FGX/37</t>
  </si>
  <si>
    <t>WO061718604</t>
  </si>
  <si>
    <t>|MB10139|/MOBENG RUNGKUT/081211886671/it.rony@mobeng.co.id</t>
  </si>
  <si>
    <t>2026-08-18 13:00:00|M Janji :  18 Agustus 2026 Jam Pasang : 11.00 Note : hubungi pelanggan jika ingin ke lokasi, terima kasih. |40941148|MYDITA</t>
  </si>
  <si>
    <t>SULTAN SEAFOOD</t>
  </si>
  <si>
    <t>ODP-PDA-FJ/02</t>
  </si>
  <si>
    <t>WO061678845</t>
  </si>
  <si>
    <t>|MC30112|/WAHYU AJENG PROKLAMIR DAASMARA/82331271252/sultanseafood01@gmail.com</t>
  </si>
  <si>
    <t>2026-08-14 13:00:00|Nama PIC : Ibu Wahyu No HP : 082331271252 No Alt : - M Janji :  14 Agustus 2026 Jam Pasang : Pagi / Siang Note : hubungi pelanggan jika ingin kelokasi |40951378|MYDITA</t>
  </si>
  <si>
    <t>WARKOP CAK JUKI</t>
  </si>
  <si>
    <t>ODP-JER-FG/10 FG/D01/06.10</t>
  </si>
  <si>
    <t>WO061681226</t>
  </si>
  <si>
    <t>MD|MYDB-20260813265174|DN00001/MN00086|WARKOP CAK JUKI|082230298166</t>
  </si>
  <si>
    <t>2026-08-14 13:00:00 | Nama PIC : Zuki No HP : 082230298166 Alt : alinjuki8@gmail.com M Janji : 14/08/2026 Jam Pasang : 08.00  - 13:00  NoteÃ‚Â :  hubungi terlebih dahulu sebelum ke lokasi, terima kasih.</t>
  </si>
  <si>
    <t>WO061643383</t>
  </si>
  <si>
    <t>Follow Up Revoke Completed, New Order ID : SC1002524089</t>
  </si>
  <si>
    <t>Mampir Ngangkring Menayu</t>
  </si>
  <si>
    <t>ODP-MUN-FAS/002 FAS/D05/002.01</t>
  </si>
  <si>
    <t>WO061645833</t>
  </si>
  <si>
    <t>|MN00298|MYIA-005249208778/POI/Antoni Andrianto SH/08159077119/gamenettegalrejo@gmail.com</t>
  </si>
  <si>
    <t>2026-08-14 15:00:00 | Nama PIC : Sabrina No HP : 08159077119 Alt :  M Janji : 14/08/2026 Jam Pasang : 08.00  - 13:00  NoteÃ‚Â :  hubungi terlebih dahulu sebelum ke lokasi, terima kasih.</t>
  </si>
  <si>
    <t>UNCONTACTED : Line Busy NENG PUTRI MEILINDA PERMATASARI 40981184|MYDITA</t>
  </si>
  <si>
    <t>BARKAS MALANG</t>
  </si>
  <si>
    <t>ODP-GDI-FT/56</t>
  </si>
  <si>
    <t>WO061653859</t>
  </si>
  <si>
    <t>MD|MYDB-20260813265184|DN00001/MN01844|BARKAS MALANG|087870686279</t>
  </si>
  <si>
    <t>SPPG SENGKUT</t>
  </si>
  <si>
    <t>ODP-NJK-FK/44 FK/D06/44.01</t>
  </si>
  <si>
    <t>WO061643964</t>
  </si>
  <si>
    <t>MD|MYDB-20260812265122|EN00005/MC20190|SPPG SENGKUT|081333585896</t>
  </si>
  <si>
    <t xml:space="preserve">2026-08-14 08:00:00 | M Janji : (14 AGUSTUS 2026) jam Pasang : pagi  Note : hubungi pelanggan jika ingin kelokasi </t>
  </si>
  <si>
    <t>PONDOK MODERN AL-RIFA&amp; 39;IE 2</t>
  </si>
  <si>
    <t>ODP-GDI-FM/11 FM/D03/11.01</t>
  </si>
  <si>
    <t>WO061677110</t>
  </si>
  <si>
    <t>|MC20232|MYIA-008293069435/POI/WAHYU SULAIMAN/085178966608/wahyusnerut@gmail.com</t>
  </si>
  <si>
    <t xml:space="preserve">2026-08-14 13:00:00 | Nama PIC : bapa wahyu No HP : 085178966608 No Alternatif : 0855850434084 M Janji : 14/07/2026 Jam Pasang : Pagi NoteÃ‚Â :  Hubungi terlebih dahulu sebelum ke lokasi </t>
  </si>
  <si>
    <t>SMKN 7 MALANG</t>
  </si>
  <si>
    <t>ODP-GDG-FA/36 FA/D04/36.01</t>
  </si>
  <si>
    <t>WO061645308</t>
  </si>
  <si>
    <t>MD|MYDB-20260811264992|SC20017/MC20200|SMKN 7 MALANG|085546222546</t>
  </si>
  <si>
    <t>2026-08-16 08:00:00 | Nama PIC : Mahersea No HP : 085546222546 Alt :  M Janji : 15/08/2026 Jam Pasang : 08.00  - 13:00  NoteÃ‚Â :  hubungi terlebih dahulu sebelum ke lokasi, terima kasih.</t>
  </si>
  <si>
    <t>Diamond Playstation Kupang</t>
  </si>
  <si>
    <t>ODP-KPN-FDB/29 FDB/D02/29.01</t>
  </si>
  <si>
    <t>WO061680801</t>
  </si>
  <si>
    <t>|MN00365|MYIA-077781480417/POI/Ayu Puspitasari/085190446163/diamondplaystation70@gmail.com</t>
  </si>
  <si>
    <t xml:space="preserve">2026-08-14 13:00:00 | Nama PIC : bapak dedi No HP : 085190446163 No Alternatif : - M Janji : 14/07/2026 Jam Pasang : Pagi NoteÃ‚Â :  Hubungi terlebih dahulu sebelum ke lokasi </t>
  </si>
  <si>
    <t>ODP-DMA-FC/091</t>
  </si>
  <si>
    <t>WO061658278</t>
  </si>
  <si>
    <t>2026-08-11 15:00:00 | Nama PIC : bapak teguh  No HP :  085363135326  Alt :   M Janji : (SELASA/11/AGUSTUS/2026)  jam Pasang : 09:00  Note : hubungi pelanggan jika ingin kelokasi</t>
  </si>
  <si>
    <t>MDTU Al Kautsar Pacul</t>
  </si>
  <si>
    <t>ODP-TEG-FJ/079 FJ/D05/079.01</t>
  </si>
  <si>
    <t>WO061673952</t>
  </si>
  <si>
    <t>MD|MYDB-20260813265196|EC50002/MC50089|MDTU Al Kautsar Pacul|08156664659</t>
  </si>
  <si>
    <t>2026-08-14 13:00:00 | Nama : BP WAHIDIN No Hp : 08156664659 No Alt :  Tgl Pemasangan : 14 Agustus 2026 Interval : PAGI  Note : Hubungi pelanggan terlebih dahulu</t>
  </si>
  <si>
    <t>Follow Up Revoke Completed, New Order ID : SC1002525157</t>
  </si>
  <si>
    <t>TOKOMU 24 BARENG</t>
  </si>
  <si>
    <t>ODP-SGS-FAC/87 FAC/D07/87.01</t>
  </si>
  <si>
    <t>WO061701545</t>
  </si>
  <si>
    <t>MD|MYDB-20260813265261|SC20017/MC20200|TOKOMU 24 BARENG|085101693003</t>
  </si>
  <si>
    <t>2026-08-14 15:00:00 | Nama Pic : BP GIGIK No Hp Pic : 085101693003 Jam Pemasangan : 08:00 - 12.00 Tanggal Pemasangan : JUMAT 14 AGUSTUS 2026 Info Tambahan : Hubungi pelanggan sebelum datang ke lokasi</t>
  </si>
  <si>
    <t>ODP-PWT-FDD/078</t>
  </si>
  <si>
    <t>WO061666906</t>
  </si>
  <si>
    <t>TOKO SEJATI</t>
  </si>
  <si>
    <t>ODP-BKI-FB/54 FB/D07/54.01</t>
  </si>
  <si>
    <t>WO061637864</t>
  </si>
  <si>
    <t>|MN02617|MYIA-030842988800/POI/SUYITNO/082286000967/menyala221991@gmail.com</t>
  </si>
  <si>
    <t>2026-08-14 08:00:00 | telp : 082286000967 M Janji : (14/08/2026) jam Pasang : 09:00 Note : hubungi pelanggan jika ingin kelokasi</t>
  </si>
  <si>
    <t>ODP-JHR-FBN/074</t>
  </si>
  <si>
    <t xml:space="preserve">AMRBS;403098;REG3;DANIEL MARWA DENERO;08112876658;CP.Lily Ismalia;089687353200;PAKET 1S INET 50 MBPS (439.000);PT. Securindo Packatama Indonesia </t>
  </si>
  <si>
    <t>pr santoso</t>
  </si>
  <si>
    <t>ODP-BYL-FA/083 FA/D06/083.01</t>
  </si>
  <si>
    <t>WO061684301</t>
  </si>
  <si>
    <t>|MN00372|MYIA-047444164649/POI/yusuf ahmadi/085212212221/jusuflaw@gmail.com</t>
  </si>
  <si>
    <t>ODP-PWT-FDV/021</t>
  </si>
  <si>
    <t>WO061679964</t>
  </si>
  <si>
    <t>2026-08-12 13:00:00 | Tanggal pemasangan: 12/08/2026  Jam pemasangan : siang  Info Tambahan : Hubungi pelanggan dulu sebelum ke lokasi  terima kasih.</t>
  </si>
  <si>
    <t>WO061654655</t>
  </si>
  <si>
    <t>2026-08-10 08:00:00|Tanggal pemasangan: 10/08/2026  Jam pemasangan : pagi / siang  Info Tambahan : Hubungi pelanggan dulu sebelum ke lokasi  terima kasih.|40951378|MYDITA</t>
  </si>
  <si>
    <t>Follow Up Revoke Completed, New Order ID : SC1002525493</t>
  </si>
  <si>
    <t>KELURAHAN DESA GEBANGMALANG</t>
  </si>
  <si>
    <t>ODP-MRT-FAT/033</t>
  </si>
  <si>
    <t>|MN02271|/KELURAHAN DESA GEBANGMALANG/WINBACK 2.0 HSI B2B (1:2) 50MBPS 320RB PSB DISC 70%//desagebangmalang@gmail.com/FARIZA ZILFANA PUTRI/85706036069</t>
  </si>
  <si>
    <t>SMP Katolik Stella Maris (Bangsal Sekolah)</t>
  </si>
  <si>
    <t>ODP-KBL-FGQ/07 FGQ/D02/07.01</t>
  </si>
  <si>
    <t>WO061700106</t>
  </si>
  <si>
    <t>|MN02813|MYIA-006700163614/POI/Mukriyadi/081234679138/sbysmpkstelma@gmail.com</t>
  </si>
  <si>
    <t xml:space="preserve">2026-08-14 15:00:00 | Nama PIC : Bp Mukriyadi No HP : 081234679138 No Alt : - M Janji :  14 Agustus 2026 Jam Pasang : Pagi / Siang Note : hubungi pelanggan jika ingin kelokasi </t>
  </si>
  <si>
    <t>WO061669309</t>
  </si>
  <si>
    <t>2026-08-14 13:00:00|Nama : BP BANGKIT IRMANUDIN BAHRI No Hp : 085645018597 No Alt :  Tgl Pemasangan : 14 Agustus 2026 Interval : PAGI  Note : Hubungi pelanggan terlebih dahulu|40971402|MYDITA</t>
  </si>
  <si>
    <t>WO061643355</t>
  </si>
  <si>
    <t>TRANS MARINE INDONESIA</t>
  </si>
  <si>
    <t>RBS HSI |ADE RAGIL PURWANDANI | 406650 | TREG 3 | TRANS MARINE INDONESIA | BP AGUS| 085238565557 | PSB INET NETMONK 50 MBPS</t>
  </si>
  <si>
    <t>13-08-2026 10:54:48</t>
  </si>
  <si>
    <t>QC MIA - INVALID QUALITY CONTROL MIA - Tidak Mengunggah Foto Lokasi Instalasi Tampak Depan Menyeluruh - mohon upload lokasi t</t>
  </si>
  <si>
    <t>UD BERSAUDARA</t>
  </si>
  <si>
    <t>ODP-OMB-FAA/57</t>
  </si>
  <si>
    <t>WO061656884</t>
  </si>
  <si>
    <t>|MN00558|/UD BERSAUDARA/HSI Bisnis Promo HUT Telkom (1:1) 200 Mbps (Rp 790.000) PSB Rp 150.000/0895703207862/mohismail22@gmail.com/Sa'roni/-7.1304016, 113.3710531/Dekat Jl. Kyai H. Agus Salim, Badung Tengah, Badung, Kec. Proppo, Kabupaten Sampang, Jawa Ti</t>
  </si>
  <si>
    <t>WO061653456</t>
  </si>
  <si>
    <t>PT. Harapan Baru Migasindo (SPBU 548.01.11)</t>
  </si>
  <si>
    <t>ODP-TOP-FE/74</t>
  </si>
  <si>
    <t>WO061670099</t>
  </si>
  <si>
    <t>|MN02364|/PIC SRIYANI/089522868899/spbu.bali.5480111@gmail.com</t>
  </si>
  <si>
    <t>2026-08-14 13:00:00|M Janji : (Jumat/14/Agustus/2026) jam Pasang : 09:00 Note : hubungi pelanggan jika ingin kelokasi|40900827|MYDITA</t>
  </si>
  <si>
    <t>ODP-BBA-FAK/25</t>
  </si>
  <si>
    <t>WO061676649</t>
  </si>
  <si>
    <t xml:space="preserve">2026-08-12 10:00:00 | M Janji : (12/08/2026)  jam Pasang : 09:00  Note : hubungi pelanggan jika ingin kelokasi  </t>
  </si>
  <si>
    <t>CV. TAYU INDAH JAYA</t>
  </si>
  <si>
    <t>ODP-PAT-FAA/114</t>
  </si>
  <si>
    <t>WO061658581</t>
  </si>
  <si>
    <t>AMRBS;403098;REG3;DANIEL MARWA DENERO;08112876658;CP.DWI RUSTINI;085728852436;PAKET PROMO 535.000 100mb 1:1;CV. TAYU INDAH JAYA</t>
  </si>
  <si>
    <t>2026-08-14 13:00:00|telp : 085728852436 M Janji : (14/08/2026) jam Pasang : 09:00 Note : hubungi pelanggan jika ingin kelokasi|40000802|MYDITA</t>
  </si>
  <si>
    <t>Sppg Tanjungrejo</t>
  </si>
  <si>
    <t>ODP-KUD-FZ/043 FZ/D03/043.01</t>
  </si>
  <si>
    <t>WO061653157</t>
  </si>
  <si>
    <t>|MC60025|MYIA-003664853783/POI/Muhammad yusuf/081229008887/muhammadyusuf.m1183@gmail.com</t>
  </si>
  <si>
    <t>2026-08-14 08:00:00 | Nama : BP MUHAMMAD YUSUF No Hp : 081229008887 No Alt :  Tgl Pemasangan : 14 Agustus 2026 Interval : PAGI  Note : Hubungi pelanggan terlebih dahulu</t>
  </si>
  <si>
    <t>UPT SD Negeri 215 Gresik Ruang Lab</t>
  </si>
  <si>
    <t>ODP-CRM-FG/04 FG/D03/04.01</t>
  </si>
  <si>
    <t>WO061673444</t>
  </si>
  <si>
    <t>MD|MYDB-20260813265215|DN00001/MN02100|UPT SD Negeri 215 Gresik Ruang Lab|085648972100</t>
  </si>
  <si>
    <t>2026-08-14 13:00:00 | Nama : BU SHELLA MASDJID No Hp : 085648972100 No Alt :  Tgl Pemasangan : 14 Agustus 2026 Interval : PAGI  Note : Hubungi pelanggan terlebih dahulu</t>
  </si>
  <si>
    <t>SPBU BUANA RAYA</t>
  </si>
  <si>
    <t>ODP-MMN-FB/75 FB/D05/75.01</t>
  </si>
  <si>
    <t>WO061645550</t>
  </si>
  <si>
    <t>MD|MYDB-20260812265126|DN00001/MN00737|SPBU BUANA RAYA|081236755881</t>
  </si>
  <si>
    <t>2026-08-14 08:00:00 | Nama : BP MULYANA SURYA No Hp : 081236755881 No Alt :  Tgl Pemasangan : 14 Agustus 2026 Interval : PAGI  Note : Hubungi pelanggan terlebih dahulu</t>
  </si>
  <si>
    <t>WO061648333</t>
  </si>
  <si>
    <t>2026-08-14 08:00:00|Waktu pemasangan : 13 agustus 2026 Jam pemasangan : 08.00 - 12.00 Info Tambahan : Hubungi pelanggan dulu sebelum ke lokasi terimakasih |40951377|MYDITA</t>
  </si>
  <si>
    <t>CV Onedaindo Sumber Makmur</t>
  </si>
  <si>
    <t>ODP-SMT-FBS/070 FBS/D05/070.01</t>
  </si>
  <si>
    <t>WO061656869</t>
  </si>
  <si>
    <t>MD|MYDB-20260811265013|DN00001/MN00299|CV Onedaindo Sumber Makmur|088216435622</t>
  </si>
  <si>
    <t>2026-08-14 08:00:00 | Nama PIC : Irwan  No HP : 088216435622 Alt : 0815765789 M Janji : 14/08/2026 Jam Pasang : 08.00  - 13:00  NoteÃ‚Â :  hubungi terlebih dahulu sebelum ke lokasi, terima kasih.</t>
  </si>
  <si>
    <t>SMPN 3 SAPE</t>
  </si>
  <si>
    <t>ODP-SAP-FAA/99</t>
  </si>
  <si>
    <t>WO061690830</t>
  </si>
  <si>
    <t xml:space="preserve">RBS|HSI|TREG3|AO|SMPN 3 SAPE|M.Faridilhaq|MC40312|82340079918|100mbps 1:1 netmonk </t>
  </si>
  <si>
    <t>2026-08-14 13:00:00|telp : 082340079918 M Janji : (14/08/2026) jam Pasang : 09:00 Note : hubungi pelanggan jika ingin kelokasi|40000802|MYDITA</t>
  </si>
  <si>
    <t>UNCONTACTED : Telepon Tidak Diangkat - RNA Yusnani Manalu 40951378|MYDITA</t>
  </si>
  <si>
    <t>SPBU 54.692.06</t>
  </si>
  <si>
    <t>ODP-SPG-FAL/39 FAL/D01/39.01</t>
  </si>
  <si>
    <t>WO061649019</t>
  </si>
  <si>
    <t>MD|MYDB-20260812265129|DN00001/MN00572|SPBU 54.692.06|087737491004</t>
  </si>
  <si>
    <t>2026-08-14 08:00:00 | Nama PIC : BAPA ROSI No HP : 087737491004 No Alternatif : - M Janji : 14/07/2026 Jam Pasang : Pagi NoteÃ‚Â :  Hubungi terlebih dahulu sebelum ke lokasi</t>
  </si>
  <si>
    <t>BAGUS MEDIA COMPUTER (BMC)</t>
  </si>
  <si>
    <t>ODP-NGR-FN/13 FN/D01/13.01</t>
  </si>
  <si>
    <t>WO061637009</t>
  </si>
  <si>
    <t>|MN02718|MYIA-020849688149/POI/NI KETUT AYU SILAWATI/087861592207/aquariawan@gmail.com</t>
  </si>
  <si>
    <t>2026-08-14 08:00:00 | telp : 087861592207 M Janji : (14/08/2026) jam Pasang : 09:00 Note : hubungi pelanggan jika ingin kelokasi</t>
  </si>
  <si>
    <t>WO061656296</t>
  </si>
  <si>
    <t>2026-08-20 13:00:00|Nama PIC : Bp Fatkhur No HP : 089668130939 No Alt : - M Janji :  20 Agustus 2026 Jam Pasang : Pagi / Siang Note : hubungi pelanggan jika ingin kelokasi |40951378|MYDITA</t>
  </si>
  <si>
    <t>Follow Up Revoke Completed, New Order ID : SC1002523987</t>
  </si>
  <si>
    <t>BOT NESCAFE MLARAK</t>
  </si>
  <si>
    <t>WO061650929</t>
  </si>
  <si>
    <t>MD|MYDB-20260812265143|DN00001/MN02053|BOT NESCAFE MLARAK|088292221694</t>
  </si>
  <si>
    <t>2026-08-14 08:00:00 | Nama PIC : Akzha No HP : 088292221694 Alt :  M Janji : 14/08/2026 Jam Pasang : 08.00  - 13:00  NoteÃ‚Â :  hubungi terlebih dahulu sebelum ke lokasi, terima kasih.</t>
  </si>
  <si>
    <t>Follow Up Revoke Completed, New Order ID : SC1002523511</t>
  </si>
  <si>
    <t>KLX</t>
  </si>
  <si>
    <t>PT Green Sigma Group</t>
  </si>
  <si>
    <t>ODP-KLX-FAJ/029</t>
  </si>
  <si>
    <t>|MC60143|/Dyah Susanti/085814696969/greensigmagroup@gmail.com/ PSB  1S INET ONLY BISNIS WINBACK 1.0 50mbps ABODEMEN 405.000 PLUS PPN/ TTPN Ifan</t>
  </si>
  <si>
    <t>13-08-2026 16:55:35</t>
  </si>
  <si>
    <t>PT. Sidorejo Makmur Sejahtera ( SPBU 4459518 )</t>
  </si>
  <si>
    <t>AMRBS;401428;REG3;FIRONIKA;081393111688;CP.Mujiyanto;081327945860;PAKET 1S INET 100 MBPS (669.000);PAKET WINBACK 3.0 INET 100MBPS 1:1 TARIF 500K;PT. Sidorejo Makmur Sejahtera ( SPBU 4459518 )</t>
  </si>
  <si>
    <t>QC MIA - INVALID QUALITY CONTROL MIA - Foto Lokasi Instalasi Tidak Valid - Mohon upload lokasi tampak depan menyeluruh sesuai</t>
  </si>
  <si>
    <t>SPBU PERTAMINA 44.543.10 KUWAYUHAN</t>
  </si>
  <si>
    <t>ODP-KBM-FAF/053 FAF/D03/053.01</t>
  </si>
  <si>
    <t>WO061675277</t>
  </si>
  <si>
    <t>|MN00648|MYIA-084850189370/POI/MICHELLE/081326186535/3spas44.543.10@gmail.com</t>
  </si>
  <si>
    <t xml:space="preserve">2026-08-14 15:00:00 | Nama PIC : Bp Michell No HP : 081326186535 No Alt : - M Janji :  14 Agustus 2026 Jam Pasang : Pagi / Siang Note : hubungi pelanggan jika ingin kelokasi </t>
  </si>
  <si>
    <t>QC MIA - INVALID QUALITY CONTROL MIA - Foto Lokasi Instalasi Tidak Valid - ingin konfirmasi lokasi</t>
  </si>
  <si>
    <t>PT. INOCYCLE TECHNOLOGI GROUP CAB</t>
  </si>
  <si>
    <t>ODP-MJS-FAC/27</t>
  </si>
  <si>
    <t>WO061672133</t>
  </si>
  <si>
    <t>|MN00518|/PT. INOCYCLE TECHNOLOGI GROUP CAB MOJOKERTO /HSI B2B (1:1) + PHONE (800 MENIT) 100MBPS 645RB PSB DISC 70%//mokhamadcahyono200597@gmail.com/MOKHAMAD CAHYONO/85700111264</t>
  </si>
  <si>
    <t>2026-08-14 13:00:00|Nama PIC : Cahyono No HP : 085700111264 Alt :  M Janji : 14/08/2026 Jam Pasang : 08.00  - 13:00  NoteÃ‚Â :  hubungi terlebih dahulu sebelum ke lokasi, terima kasih.|40981184|MYDITA</t>
  </si>
  <si>
    <t>Follow Up Revoke Completed, New Order ID : SC1002525555</t>
  </si>
  <si>
    <t>RUMAH WAKAF USMAN BIN AFFAN</t>
  </si>
  <si>
    <t>ODP-PKM-FAB/02 FAB/D01/02.01</t>
  </si>
  <si>
    <t>WO061683800</t>
  </si>
  <si>
    <t>|MN02579|MYIA-084151612663/POI/SASONGKOJATi/081585200277/sjati2478@gmail.com</t>
  </si>
  <si>
    <t xml:space="preserve">2026-08-14 12:00:00 | Nama PIC : bapak sasongko No HP : 081585200277 No Alternatif : 088225461230 M Janji : 14/07/2026 Jam Pasang : Pagi NoteÃ‚Â :  Hubungi terlebih dahulu sebelum ke lokasi </t>
  </si>
  <si>
    <t>Istana mart</t>
  </si>
  <si>
    <t>ODP-SKR-FA/080 FA/D07/080.01</t>
  </si>
  <si>
    <t>WO061674522</t>
  </si>
  <si>
    <t>|MN01684|MYIA-094557087213/POI/Ayuq astuti/081326837346/setiyonoarif902@gmail.com</t>
  </si>
  <si>
    <t>WO061669488</t>
  </si>
  <si>
    <t>MATARAM VILLA JOGJA / LANGKAH BERSAMA PROPERTY</t>
  </si>
  <si>
    <t>ODP-PGR-FAX/024 FAX/D02/024.01</t>
  </si>
  <si>
    <t>WO061642751</t>
  </si>
  <si>
    <t>|MC80054|MYIA-032362016126/POI/A ISYAD KAMALI/081615640174/mataramvillajogja@gmail.com</t>
  </si>
  <si>
    <t>2026-08-14 08:00:00 | telp : 081615640174 M Janji : (14/08/2026) jam Pasang : 09:00 Note : hubungi pelanggan jika ingin kelokasi</t>
  </si>
  <si>
    <t>Follow Up Revoke Completed, New Order ID : SC1002524600</t>
  </si>
  <si>
    <t>HSI Bisnis Basic Bundling Phone PSB 70% - Free 800 Menit Promo - 100 Mbps</t>
  </si>
  <si>
    <t>ODP-AJB-FW/001</t>
  </si>
  <si>
    <t>WO061699281</t>
  </si>
  <si>
    <t xml:space="preserve">2026-08-12 08:00:00 | M Janji : (12/08/2026)  jam Pasang : 09:00  Note : hubungi pelanggan jika ingin kelokasi  </t>
  </si>
  <si>
    <t>13-08-2026 17:55:20</t>
  </si>
  <si>
    <t>ODP-GBU-FC/055</t>
  </si>
  <si>
    <t>WO061691319</t>
  </si>
  <si>
    <t>2026-08-12 15:00:00 | Tanggal pemasangan : 12 AGUSTUS 2026  Jam pemasangan : pagi/siang  Info Tambahan : Hubungi pelanggan dulu sebelum ke lokasi  terima kasih</t>
  </si>
  <si>
    <t>SMK SHOFA PLUS PANGKAH</t>
  </si>
  <si>
    <t>WO061690347</t>
  </si>
  <si>
    <t>|MN02303|MYIA-003596459248/POI/Moh. Naenul Rizqoni/087856009296/masrizqoni@gmail.com</t>
  </si>
  <si>
    <t>2026-08-14 13:00:00 | Nama PIC : Rizqon No HP : 087856009296 Alt : 085600635347 M Janji : 14/08/2026 Jam Pasang : 08.00  - 13:00  NoteÃ‚Â :  hubungi terlebih dahulu sebelum ke lokasi, terima kasih.</t>
  </si>
  <si>
    <t>ODP-BLU-FJ/026</t>
  </si>
  <si>
    <t>WO061675526</t>
  </si>
  <si>
    <t>2026-08-13 13:00:00 | Tanggal Pemasangan : 13 Agustus 2026  Jam Pemasangan : 08:00 13:00  Info Tambahan : Hubungi pelanggan dulu sebelum ke lokasi terimakasih</t>
  </si>
  <si>
    <t>PT TRI KASIH KARUNIA</t>
  </si>
  <si>
    <t>ODP-MOJ-FH/51</t>
  </si>
  <si>
    <t>WO061679914</t>
  </si>
  <si>
    <t>|MN01614|/PT TRI KASIH KARUNIA/WINBACK 2.0 HSI B2B (1:1) 75MBPS 415RB PSB DISC 70%//staffithardware@gmail.com/MOHAMMAD ILHAM PRATAMA/89529851517</t>
  </si>
  <si>
    <t>2026-08-14 13:00:00|Nama PIC : Ilham No HP : 089529851517 Alt :  M Janji : 14/08/2026 Jam Pasang : 08.00  - 13:00  NoteÃ‚Â :  hubungi terlebih dahulu sebelum ke lokasi, terima kasih.|40981184|MYDITA</t>
  </si>
  <si>
    <t>WO061694866</t>
  </si>
  <si>
    <t>MD|MYDB-20260813265245|DN00001/MN00806|JAYA CEMERLANG|082327147125</t>
  </si>
  <si>
    <t>2026-08-14 13:00:00 | Nama Pic : BP KHALIFI No Hp Pic : 082327147125 Jam Pemasangan : 08:00 - 12.00 Tanggal Pemasangan : JUMAT 14 AGUSTUS 2026 Info Tambahan : Hubungi pelanggan sebelum datang ke lokasi</t>
  </si>
  <si>
    <t>MTS dan MA AN-NURRIYAH</t>
  </si>
  <si>
    <t>ODP-OMB-FAA/04 FAA/D03/04.01</t>
  </si>
  <si>
    <t>WO061663998</t>
  </si>
  <si>
    <t>MD|MYDB-20260813265208|DN00001/MN02006|MTS dan MA AN-NURRIYAH|08139388649</t>
  </si>
  <si>
    <t>ODP-KLJ-FCW/53</t>
  </si>
  <si>
    <t>WO061652642</t>
  </si>
  <si>
    <t>2026-08-11 08:00:00 | M Janji : (09/08/2026)  jam Pasang : 09:00  Note : hubungi pelanggan jika ingin kelokasi</t>
  </si>
  <si>
    <t>NEKA SEMARANG MULAWARMAN</t>
  </si>
  <si>
    <t>ODP-BMK-FY/018 FY/D02/018.01</t>
  </si>
  <si>
    <t>WO061698244</t>
  </si>
  <si>
    <t>|MN02054|MYIA-080739152751/POI/Ayu putri angreani kusanto/08990794495/anext213@gmail.com</t>
  </si>
  <si>
    <t>KLINIK PRATAMA RAWAT INAP RAHMADANA</t>
  </si>
  <si>
    <t>ODP-PAE-FZ/11 FZ/D02/11.01</t>
  </si>
  <si>
    <t>WO061662955</t>
  </si>
  <si>
    <t>MD|MYDB-20260812265149|DN00001/MN00419|KLINIK PRATAMA RAWAT INAP RAHMADANA|082131572514</t>
  </si>
  <si>
    <t>Apotek K24 Atambua Belu (PT Anugerah Timur Gemilang)</t>
  </si>
  <si>
    <t>ODP-ATB-FA/43</t>
  </si>
  <si>
    <t>WO061694876</t>
  </si>
  <si>
    <t>AMRBS/403103/ANISA DWIARYANI/R3/YOGYAKARTA/PSB HSI BISNIS 1S 50 MBPS PROMO HUT TELKOM 1:1/Witarso Praditya/81229773200/anjaraji1996@gmail.com</t>
  </si>
  <si>
    <t>Follow Up Revoke Completed, New Order ID : SC1002524149</t>
  </si>
  <si>
    <t>raw design</t>
  </si>
  <si>
    <t>ODP-TDS-FDZ/54 FDZ/D06/54.01</t>
  </si>
  <si>
    <t>WO061692956</t>
  </si>
  <si>
    <t>|MYIB-CUST|MYTN-061749626935/POI/Ronny Wijaya/081703340226/ron2sky@gmail.com</t>
  </si>
  <si>
    <t xml:space="preserve">2026-08-15 12:00:00 | Nama PIC : Bp Ronny No HP : 081703340226 No Alt : - M Janji :  15 Agustus 2026 Jam Pasang : Pagi / Siang Note : hubungi pelanggan jika ingin kelokasi </t>
  </si>
  <si>
    <t>UNCONTACTED : Telepon Tidak Diangkat - RNA HANIF NUROHMAN 40981182|MYDITA</t>
  </si>
  <si>
    <t>WO061653557</t>
  </si>
  <si>
    <t>2026-08-14 08:00:00|Nama PIC : IBU KHULUD No HP : 085733834742 No Alternatif : 085737348083 M Janji : 14/07/2026 Jam Pasang : Pagi NoteÃ‚Â :  Hubungi terlebih dahulu sebelum ke lokasi|40961370|MYDITA</t>
  </si>
  <si>
    <t>Follow Up Revoke Completed, New Order ID : SC1002524083</t>
  </si>
  <si>
    <t>toko Ageng parijatah</t>
  </si>
  <si>
    <t>ODP-RGJ-FK/39 FK/D03/39.01</t>
  </si>
  <si>
    <t>WO061676726</t>
  </si>
  <si>
    <t>MD|MYDB-20260813265222|DC30004/MC30053|toko Ageng parijatah|085646829209</t>
  </si>
  <si>
    <t>Provisioning Failed|WFM|INF009036806|TIDAK TERCOVER JARINGAN</t>
  </si>
  <si>
    <t>KRI Store Mojopahit</t>
  </si>
  <si>
    <t>ODP-MRT-FV/38</t>
  </si>
  <si>
    <t>AMRBS;404252;NADHIRA AUDRIANKA;AO;1S HSI Bisnis 1:1 Internet 50Mbps (355k);KRI Store Mojopahit;PIC IQBAL 087872217552;it@karyarasaindonesia.co.id</t>
  </si>
  <si>
    <t>QC MIA - INVALID QUALITY CONTROL MIA - Tidak Mengunggah Identitas - dikolom identitas upload KTP dan sesuaikan TTD dengan KTP</t>
  </si>
  <si>
    <t>PT ASRY MANDIRI SEJAHTERA Gadu</t>
  </si>
  <si>
    <t>ODP-CEP-FG/030 FG/D10/030.01</t>
  </si>
  <si>
    <t>WO061689137</t>
  </si>
  <si>
    <t>|MB00450|MYIA-088553205785/POI/NOVIANI ARIFAH/085157955964/admiin.artha1234@gmail.com</t>
  </si>
  <si>
    <t>2026-08-14 13:00:00 | telp : 085157955964 M Janji : (14/08/2026) jam Pasang : 09:00 Note : hubungi pelanggan jika ingin kelokasi</t>
  </si>
  <si>
    <t>KARAOKE MELODY</t>
  </si>
  <si>
    <t>ODP-NWI-FE/108 FE/D09/108.01</t>
  </si>
  <si>
    <t>WO061705676</t>
  </si>
  <si>
    <t>|MN00264|MYIA-064827278462/POI/yudha mahendra septiawan/085338541585/yudhamahendra09@gmail.com</t>
  </si>
  <si>
    <t>13-08-2026 19:55:23</t>
  </si>
  <si>
    <t>PT Data Prima Solusindo</t>
  </si>
  <si>
    <t>ODP-PGR-FBH/074</t>
  </si>
  <si>
    <t>AMRBS;404486;ADALYDE M JOWEY;JKT OUTER; PT Data Prima Solusindo ;Hsi inet only 100 Mbps ;Pic Harizan Farizi ; Cp 085718503440 - 082295880875 ; harizan.farizi@newconnext.com</t>
  </si>
  <si>
    <t>Follow Up Revoke Completed, New Order ID : SC1002524026</t>
  </si>
  <si>
    <t>SMA Muhamadiyah Sampang</t>
  </si>
  <si>
    <t>ODP-KPP-FC/65 FC/D03/65.01</t>
  </si>
  <si>
    <t>WO061672228</t>
  </si>
  <si>
    <t>MD|MYDB-20260812265148|DN00001/MN00572|SMA Muhamadiyah Sampang|085745412985</t>
  </si>
  <si>
    <t xml:space="preserve">2026-08-14 13:00:00 | Nama PIC : BAPAK BARI No HP : 085745412985 No Alternatif : - M Janji : 14/07/2026 Jam Pasang : Pagi NoteÃ‚Â :  Hubungi terlebih dahulu sebelum ke lokasi </t>
  </si>
  <si>
    <t>ODP-TEG-FT/016</t>
  </si>
  <si>
    <t>PT WALI SONGO (SPBU 5467209 SEMAMPIR)</t>
  </si>
  <si>
    <t>ODP-KRZ-FF/24</t>
  </si>
  <si>
    <t>WO061705629</t>
  </si>
  <si>
    <t>|MN01068|/PT WALI SONGO (SPBU 5467209 SEMAMPIR)/WINBACK 2.0 HSI B2B (1:2) 50MBPS 320RB PSB DISC 70%//walisongo_pt@ymail.com/SYAMSUDDIN/85347646825</t>
  </si>
  <si>
    <t>2026-08-15 08:00:00|Nama Pic : BP SYAMSUDDIN No Hp Pic : 085347646825 Jam Pemasangan : 08:00 - 12.00 Tanggal Pemasangan : JUMAT 14 AGUSTUS 2026 Info Tambahan : Hubungi pelanggan sebelum datang ke lokasi|40961370|MYDITA</t>
  </si>
  <si>
    <t>PT Solo Kulina Utama (R&amp;B Grill Solo)</t>
  </si>
  <si>
    <t>ODP-KRT-FEC/084</t>
  </si>
  <si>
    <t>WO061664009</t>
  </si>
  <si>
    <t>2026-08-14 13:00:00|Waktu pemasangan : 13 agustus 2026 Jam pemasangan : 08.00 - 12.00 Info Tambahan : Hubungi pelanggan dulu sebelum ke lokasi terimakasih |40951377|MYDITA</t>
  </si>
  <si>
    <t>SPPG Boyolali Gladagsari Kaligentong</t>
  </si>
  <si>
    <t>ODP-BYL-FH/002 FH/D01/002.01</t>
  </si>
  <si>
    <t>WO061703358</t>
  </si>
  <si>
    <t>|MN00372|MYIA-061998966550/POI/Kukuh Nurcahyo/085900032123/sppggladagsarikaligentong@gmail.com</t>
  </si>
  <si>
    <t>2026-08-15 08:00:00 | Nama Pic : BP KUKUH No Hp Pic : 085900032123 Jam Pemasangan : 08:00 - 12.00 Tanggal Pemasangan : JUMAT 14 AGUSTUS 2026 Info Tambahan : Hubungi pelanggan sebelum datang ke lokasi</t>
  </si>
  <si>
    <t>13-08-2026 19:10:02</t>
  </si>
  <si>
    <t>SMP IT AL FURQAN AMBAL</t>
  </si>
  <si>
    <t>ODP-KTW-FAD/056 FAD/D03/056.01</t>
  </si>
  <si>
    <t>WO061669804</t>
  </si>
  <si>
    <t>|MN00664|MYIA-026012716239/POI/Meilia Puspita Utama/0895325669755/meiliapuspitautama@gmail.com</t>
  </si>
  <si>
    <t>2026-08-14 13:00:00 | Nama Pic : IBU MEILIA No Hp Pic : 0895325669755 Jam Pemasangan : 08:00 - 12.00 Tanggal Pemasangan : JUMAT 14 AGUSTUS 2026 Info Tambahan : Hubungi pelanggan sebelum datang ke lokasi</t>
  </si>
  <si>
    <t>Follow Up Revoke Completed, New Order ID : SC1002524126</t>
  </si>
  <si>
    <t>Provisioning Failed|WFM|INF009036796|CANCEL PELANGGAN</t>
  </si>
  <si>
    <t>WO061655051</t>
  </si>
  <si>
    <t>2026-08-15 08:00:00|Nama Pic : BP NOVI No Hp Pic : 081210166085 Jam Pemasangan : 08:00 - 12.00 Tanggal Pemasangan : JUMAT 14 AGUSTUS 2026 Info Tambahan : Hubungi pelanggan sebelum datang ke lokasi|40961370|MYDITA</t>
  </si>
  <si>
    <t>Neka Semarang Hasanudin</t>
  </si>
  <si>
    <t>ODP-JHR-FV/053 FV/D04/053.01</t>
  </si>
  <si>
    <t>WO061688292</t>
  </si>
  <si>
    <t>|MN02054|MYIA-053522459126/POI/Ayu putri angreani kusanto/08990794495/anext213@gmail.com</t>
  </si>
  <si>
    <t>2026-08-14 13:00:00 | Nama : BU AYU PUTRI ANGREANI KUSANTO No Hp : 08990794495 No Alt :  Tgl Pemasangan : 14 Agustus 2026 Interval : PAGI  Note : Hubungi pelanggan terlebih dahulu</t>
  </si>
  <si>
    <t>WO061690853</t>
  </si>
  <si>
    <t>2026-08-14 15:00:00|Nama PIC : Felix No HP : 081325325171 Alt :  M Janji : 14/08/2026 Jam Pasang : 08.00  - 13:00  NoteÃ‚Â :  hubungi terlebih dahulu sebelum ke lokasi, terima kasih.|40981184|MYDITA</t>
  </si>
  <si>
    <t>SPBU 54.622.11</t>
  </si>
  <si>
    <t>ODP-BBA-FAL/32 FAL/D03/32.01</t>
  </si>
  <si>
    <t>WO061697722</t>
  </si>
  <si>
    <t>MD|MYDB-20260813265253|DD00001/MN01781|SPBU 54.622.11|082299819676</t>
  </si>
  <si>
    <t xml:space="preserve">2026-08-14 15:00:00 | Waktu pemasangan : 14 agustus 2026 Jam pemasangan : 08.00 - 12.00 Info Tambahan : Hubungi pelanggan dulu sebelum ke lokasi terimakasih </t>
  </si>
  <si>
    <t>13-08-2026 17:39:49</t>
  </si>
  <si>
    <t>ODP-JHR-FZ/105</t>
  </si>
  <si>
    <t>WO061670785</t>
  </si>
  <si>
    <t>2026-08-11 13:00:00 | Waktu pemasnagan : 11 Agustus 2026  Jam pemasangan : 08.00 - 12.00  Mohon hubungi pelanggan sebelum ke lokasi   Terima kasih</t>
  </si>
  <si>
    <t>MR STEAK HOUSE &amp; ROOFTOP SANDIK</t>
  </si>
  <si>
    <t>ODP-MTR-FDJ/34 FDJ/D04/34.01</t>
  </si>
  <si>
    <t>WO061659907</t>
  </si>
  <si>
    <t>|MC40311|MYIA-046163664758/POI/Ameliyah Hasan/081977868888/akunptanugerahameliasentosa@gmail.com</t>
  </si>
  <si>
    <t>2026-08-14 13:00:00 | M Janji : (14/08/2026) jam Pasang :pagi 08:00 Note : hubungi pelanggan jika ingin kelokasi</t>
  </si>
  <si>
    <t>ODP-PGR-FAX/073</t>
  </si>
  <si>
    <t>WO061680459</t>
  </si>
  <si>
    <t>2026-08-14 08:00:00 | telp : 081615640174  M Janji : (14/08/2026)  jam Pasang : 09:00  Note : hubungi pelanggan jika ingin kelokasi</t>
  </si>
  <si>
    <t>Follow Up Revoke Completed, New Order ID : SC1002524596</t>
  </si>
  <si>
    <t>SMA NEGERI MOJOAGUNG U/ AULA</t>
  </si>
  <si>
    <t>ODP-MOJ-FE/86</t>
  </si>
  <si>
    <t>WO061655301</t>
  </si>
  <si>
    <t>|MN01463|/SMA NEGERI MOJOAGUNG U/ AULA/WINBACK 2.0 HSI B2B (1:1) 50MBPS 355RB PSB DISC 70%/smun1mojoagung@yahoo.com/NANANG RUDIAWAN/85648993223</t>
  </si>
  <si>
    <t>2026-08-14 08:00:00|M Janji : (Jumat/14/Agustus/2026) jam Pasang : 09:00 Note : hubungi pelanggan jika ingin kelokasi|40900827|MYDITA</t>
  </si>
  <si>
    <t>SPBU 54 842 03</t>
  </si>
  <si>
    <t>ODP-DMP-FAA/131</t>
  </si>
  <si>
    <t xml:space="preserve">RBS|HSI|TREG3|AO|SPBU 54 842 03|Bambang Wahyudin MN02363|081239482000|Indibiz 50 Mbps </t>
  </si>
  <si>
    <t xml:space="preserve">QC MIA - INVALID QUALITY CONTROL MIA - Tidak Mengunggah Foto Lokasi Instalasi Tampak Depan Menyeluruh - mohon upload dokumen </t>
  </si>
  <si>
    <t>SMA NEGERI 1 SULANG</t>
  </si>
  <si>
    <t>ODP-RBN-FJ/075 FJ/D02/075.01</t>
  </si>
  <si>
    <t>WO061648686</t>
  </si>
  <si>
    <t>|MC60037|MYIA-027301623967/POI/MUHAMAD KHOIRUL AMIN/08985416560/gufly90@gmail.com</t>
  </si>
  <si>
    <t>2026-08-15 13:00:00 | Nama : BP MUHAMAD KHOIRUL AMIN No Hp : 08985416560 No Alt :  Tgl Pemasangan : 14 Agustus 2026 Interval : PAGI  Note : Hubungi pelanggan terlebih dahulu</t>
  </si>
  <si>
    <t>ODP-DMO-FBJ/18</t>
  </si>
  <si>
    <t>Warung sembako madura An-Nur</t>
  </si>
  <si>
    <t>ODP-KPP-FAF/05 FAF/D03/05.01</t>
  </si>
  <si>
    <t>WO061699649</t>
  </si>
  <si>
    <t>MD|MYDB-20260813265258|DN00001/MN00572|Warung sembako madura An-Nur|085334870667</t>
  </si>
  <si>
    <t>Follow Up Revoke Completed, New Order ID : SC1002525562</t>
  </si>
  <si>
    <t>ODP-MYR-FJV/05</t>
  </si>
  <si>
    <t>WO061706579</t>
  </si>
  <si>
    <t>2026-08-12 15:00:00 | Nama PIC:  bu novia  No HP: 085738296680  Alt:  Tanggal: 12/8/2026  Jam Pasang: Sore  Note: Hubungi sebelum ke lokasi, terimakasih.</t>
  </si>
  <si>
    <t>Provisioning Failed|WFM|INF009037473|ODP FULL</t>
  </si>
  <si>
    <t>Follow Up Revoke Completed, New Order ID : SC1002525496</t>
  </si>
  <si>
    <t>Ulva Riani fashion</t>
  </si>
  <si>
    <t>ODP-KBL-FV/40 FV/D05/40.01</t>
  </si>
  <si>
    <t>WO061704040</t>
  </si>
  <si>
    <t>|MN02435|MYIA-084707635585/POI/Ulva Riani /087851107799/ulvariani999@gmail.com</t>
  </si>
  <si>
    <t xml:space="preserve">2026-08-14 17:00:00 | Nama PIC : Ibu Ulva No HP : 087851107799 No Alt : - M Janji :  14 Agustus 2026 Jam Pasang : Pagi / Siang Note : hubungi pelanggan jika ingin kelokasi </t>
  </si>
  <si>
    <t>NEKA NUSUKAN SOLO</t>
  </si>
  <si>
    <t>ODP-MSO-F09/004 FCL/F09/004.01</t>
  </si>
  <si>
    <t>WO061661624</t>
  </si>
  <si>
    <t>|MN02054|MYIA-085917769935/POI/Ayu putri angreani kusanto/08990794495/anext213@gmail.com</t>
  </si>
  <si>
    <t>2026-08-14 15:00:00 | Nama Pic : IBU AYU No Hp Pic : 08990794495 Jam Pemasangan : 08:00 - 12.00 Tanggal Pemasangan : JUMAT 14 AGUSTUS 2026 Info Tambahan : Hubungi pelanggan sebelum datang ke lokasi</t>
  </si>
  <si>
    <t>SPBU 4459319 GARUNGKIDUL</t>
  </si>
  <si>
    <t>ODP-KUD-FL/11 FL/D05/05.11</t>
  </si>
  <si>
    <t>WO061647379</t>
  </si>
  <si>
    <t>|MN01414|MYIA-071581173500/POI/CHAFIF FAUZI/087746466646/spbu4459319.gk@gmail.com</t>
  </si>
  <si>
    <t>2026-08-14 08:00:00 | Nama PIC : CHAFIF FAUZI No HP : 087746466646 Alt :  M Janji : 14/08/2026 Jam Pasang : 08.00  - 13:00  NoteÃ‚Â :  hubungi terlebih dahulu sebelum ke lokasi, terima kasih.</t>
  </si>
  <si>
    <t>ELVI COSMETIC</t>
  </si>
  <si>
    <t>ODP-NTG-FF/09 FF/D02/09.01</t>
  </si>
  <si>
    <t>WO061705491</t>
  </si>
  <si>
    <t>MD|MYDB-20260813265270|SC20017/MC20200|ELVI COSMETIC|6285746659730</t>
  </si>
  <si>
    <t xml:space="preserve">2026-08-15 08:00:00 | Nama PIC : Bp Edi No HP : 085746659730 No Alt : - M Janji :  15 Agustus 2026 Jam Pasang : Pagi / Siang Note : hubungi pelanggan jika ingin kelokasi </t>
  </si>
  <si>
    <t>PT NARCISSE ABADI JAYA</t>
  </si>
  <si>
    <t>ODP-PBL-FM/27</t>
  </si>
  <si>
    <t>WO061717961</t>
  </si>
  <si>
    <t>|MN01068|/PT NARCISSE ABADI JAYA/WINBACK 2.0 HSI B2B (1:2) 50MBPS 320RB PSB DISC 70%//rafifbz193@gmail.com/MUHAMMAD RAFIF/82132431944</t>
  </si>
  <si>
    <t>2026-08-15 08:00:00|Waktu pemasangan : 15 agustus 2026 Jam pemasangan : 08.00 - 12.00 Info Tambahan : Hubungi pelanggan dulu sebelum ke lokasi terimakasih  |40971401|MYDITA</t>
  </si>
  <si>
    <t>13-08-2026 20:40:07</t>
  </si>
  <si>
    <t>Follow Up Revoke Completed, New Order ID : SC1002523864</t>
  </si>
  <si>
    <t>MAS MATHALIBUL HUDA</t>
  </si>
  <si>
    <t>ODP-BAN-FB/069 FB/D06/069.01</t>
  </si>
  <si>
    <t>WO061662796</t>
  </si>
  <si>
    <t>|MC60115|MYIA-000126828186/POI/AZIZ MUMTAZA/082341907099/malidamlonggo@outlook.co.id</t>
  </si>
  <si>
    <t>ODP-SRG-FH/110</t>
  </si>
  <si>
    <t>WO061656421</t>
  </si>
  <si>
    <t>SMA BANI HASYIM RUANG LAB</t>
  </si>
  <si>
    <t>ODP-BPG-FE/36 FE/D06/36.01</t>
  </si>
  <si>
    <t>WO061636427</t>
  </si>
  <si>
    <t>MD|MYDB-20260812265052|DN00001/MN02100|SMA BANI HASYIM RUANG LAB|082245257078</t>
  </si>
  <si>
    <t>2026-08-14 08:00:00 | Nama : BP YAZID (KETUA LAB) No Hp : 082245257078 No Alt :  Tgl Pemasangan : 14 Agustus 2026 Interval : PAGI  Note : Hubungi pelanggan terlebih dahulu</t>
  </si>
  <si>
    <t>Provisioning Failed|WFM|INF009036340|PP_-7.261618,112.4985729_PP PEL H1-3 TGL 14 Agustus 2026, Sekolahan sudah tutup minta be</t>
  </si>
  <si>
    <t>ODP-TDS-FLA/08</t>
  </si>
  <si>
    <t>NEKA GEDONG KUNING YOGYA</t>
  </si>
  <si>
    <t>ODP-KGD-FBF/056</t>
  </si>
  <si>
    <t>WO061687557</t>
  </si>
  <si>
    <t>|MN02054|MYIA-049177742743/POI/Ayu putri angreani kusanto/08990794495/anext213@gmail.com</t>
  </si>
  <si>
    <t>2026-08-14 15:00:00 | Nama : BU AYU PUTRI ANGREANI KUSANTO No Hp : 08990794495 No Alt :  Tgl Pemasangan : 14 Agustus 2026 Interval : PAGI  Note : Hubungi pelanggan terlebih dahulu</t>
  </si>
  <si>
    <t>WARUNG BIRU</t>
  </si>
  <si>
    <t>ODP-LCE-FC/40</t>
  </si>
  <si>
    <t>WO061675620</t>
  </si>
  <si>
    <t>|MN01316 |/WARUNG BIRU/WINBACK 2.0 HSI B2B (1:1) 50MBPS 355RB PSB DISC 70%/Terdywahyu13@gmail.com/TEDDY WAHYU RAMADHAN/895352605400</t>
  </si>
  <si>
    <t>SPBU 54.641.37</t>
  </si>
  <si>
    <t>ODP-MJT-FAC/54</t>
  </si>
  <si>
    <t>WO061689587</t>
  </si>
  <si>
    <t>|MN00418|MYIA-074663237498/POI/WIDHI NURTI HASMORO/085707625447/ngampelspbu37@gmail.com</t>
  </si>
  <si>
    <t>MADRASAH TSANAWIYAH WATHONNIYAH ISLAMIYYAH</t>
  </si>
  <si>
    <t>WO061691901</t>
  </si>
  <si>
    <t>|MC00213|MYIA-030862619542/POI/SUNARYO/085743156716/mtsmwi@yahoo.com</t>
  </si>
  <si>
    <t xml:space="preserve">2026-08-15 13:00:00 | Nama PIC : bapak sunaryo No HP : 085743156716 No Alternatif : M Janji : 14/07/2026 Jam Pasang : Pagi NoteÃ‚Â :  Hubungi terlebih dahulu sebelum ke lokasi </t>
  </si>
  <si>
    <t>Lumbung Umaluah Villa</t>
  </si>
  <si>
    <t>WD KOPI</t>
  </si>
  <si>
    <t>ODP-SDY-FA/78</t>
  </si>
  <si>
    <t>WO061641600</t>
  </si>
  <si>
    <t>|MN00882|/WD KOPI/NANANG MAHMUDI/081325695041/Wardokopi@gmail.com/HSI Bisnis Promo HUT Telkom (1:1) 50 Mbps (Rp 355.000) PSB Rp 150.000/</t>
  </si>
  <si>
    <t>Provisioning Failed|WFM|INF009039217|PP_-7.0660582,112.5768676_Manja pelanggan minta kunjungan besok pagi. Jam 8</t>
  </si>
  <si>
    <t>SMP NEGERI 1 GRINGSING ( LAB. KOMPUTER )</t>
  </si>
  <si>
    <t>ODP-WLR-FF/172 FF/D10/172.01</t>
  </si>
  <si>
    <t>WO061698273</t>
  </si>
  <si>
    <t>|MN02184|MYIA-084074533111/POI/TEGUH RIYANTO /089610116574/smpnegeri1gringsing@gmail.com</t>
  </si>
  <si>
    <t>2026-08-14 15:00:00 | Nama PIC : TEGUH RIYANTO No HP : 089610116574 Alt :  M Janji : 14/08/2026 Jam Pasang : 08.00  - 13:00  NoteÃ‚Â :  hubungi terlebih dahulu sebelum ke lokasi, terima kasih.</t>
  </si>
  <si>
    <t>AMRBS;404486;ADALYDE M JOWEY;JKT OUTER; PT Data Prima Solusindo ;Hsi inet only 100 Mbps ;Pic Harizan Farizi ; Cp 085718503440 - 082295880875  ;  harizan.farizi@newconnext.com</t>
  </si>
  <si>
    <t>SPBU 44-51201</t>
  </si>
  <si>
    <t>ODP-SBA-FD/020 FD/D03/020.01</t>
  </si>
  <si>
    <t>WO061657496</t>
  </si>
  <si>
    <t>|MC50009|MYIA-012349183725/POI/Abdul sukur/082326860369/spbu_4451201@yahoo.co.id</t>
  </si>
  <si>
    <t>2026-08-14 08:00:00 | Nama PIC : Fauzi No HP : 082326860369 Alt : 085642845006 M Janji : 14/08/2026 Jam Pasang : 08.00  - 13:00  NoteÃ‚Â :  hubungi terlebih dahulu sebelum ke lokasi, terima kasih.</t>
  </si>
  <si>
    <t>Follow Up Revoke Completed, New Order ID : SC1002525259</t>
  </si>
  <si>
    <t>KRI Store Tugu</t>
  </si>
  <si>
    <t>ODP-KBU-FDD/088</t>
  </si>
  <si>
    <t>AMRBS;404252;NADHIRA AUDRIANKA;AO;1S HSI Bisnis 1:1 Internet 50Mbps (355k);KRI Store Tugu;PIC IQBAL 087872217552;it@karyarasaindonesia.co.id</t>
  </si>
  <si>
    <t>Sangiang karya Pratama</t>
  </si>
  <si>
    <t>ODP-SAP-FAA/01 FAA/D01/01.01</t>
  </si>
  <si>
    <t>WO061655344</t>
  </si>
  <si>
    <t>MD|MYDB-20260813265187|DN00001/MN02085|Sangiang karya Pratama|082339076557</t>
  </si>
  <si>
    <t>2026-08-14 15:00:00 | M Janji : (14 AGUSTUS 2026) jam Pasang : siang Note : hubungi pelanggan jika ingin kelokasi</t>
  </si>
  <si>
    <t>Follow Up Revoke Completed, New Order ID : SC1002524181</t>
  </si>
  <si>
    <t>PT. SEKARJATI (SPBU MINDAKA)</t>
  </si>
  <si>
    <t>ODP-ADW-FF/011 FF/D01/011.01</t>
  </si>
  <si>
    <t>WO061665478</t>
  </si>
  <si>
    <t>|MN00292|MYIA-097157995104/POI/Hadi Sucipto/085700873963/pt.sekarjati10@gmail.com</t>
  </si>
  <si>
    <t>Last update proses : 14-08-2026 09:19:06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</si>
</sst>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0.19736842105263158</c:v>
                </c:pt>
                <c:pt idx="1">
                  <c:v>8.7613293051359523E-2</c:v>
                </c:pt>
                <c:pt idx="2">
                  <c:v>7.03125E-2</c:v>
                </c:pt>
                <c:pt idx="3">
                  <c:v>0.1306532663316583</c:v>
                </c:pt>
                <c:pt idx="4">
                  <c:v>0.18654434250764526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0.6964285714285714</c:v>
                </c:pt>
                <c:pt idx="1">
                  <c:v>0.87959866220735783</c:v>
                </c:pt>
                <c:pt idx="2">
                  <c:v>0.77253218884120167</c:v>
                </c:pt>
                <c:pt idx="3">
                  <c:v>0.70909090909090911</c:v>
                </c:pt>
                <c:pt idx="4">
                  <c:v>0.7351778656126482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152</c:v>
                      </c:pt>
                      <c:pt idx="1">
                        <c:v>331</c:v>
                      </c:pt>
                      <c:pt idx="2">
                        <c:v>256</c:v>
                      </c:pt>
                      <c:pt idx="3">
                        <c:v>199</c:v>
                      </c:pt>
                      <c:pt idx="4">
                        <c:v>327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29</c:v>
                      </c:pt>
                      <c:pt idx="2">
                        <c:v>18</c:v>
                      </c:pt>
                      <c:pt idx="3">
                        <c:v>26</c:v>
                      </c:pt>
                      <c:pt idx="4">
                        <c:v>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78</c:v>
                      </c:pt>
                      <c:pt idx="1">
                        <c:v>263</c:v>
                      </c:pt>
                      <c:pt idx="2">
                        <c:v>180</c:v>
                      </c:pt>
                      <c:pt idx="3">
                        <c:v>117</c:v>
                      </c:pt>
                      <c:pt idx="4">
                        <c:v>186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0.8666666666666667</c:v>
                      </c:pt>
                      <c:pt idx="1">
                        <c:v>0.97047970479704793</c:v>
                      </c:pt>
                      <c:pt idx="2">
                        <c:v>0.89552238805970152</c:v>
                      </c:pt>
                      <c:pt idx="3">
                        <c:v>0.81818181818181823</c:v>
                      </c:pt>
                      <c:pt idx="4">
                        <c:v>0.9441624365482234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0.83750000000000002</c:v>
                      </c:pt>
                      <c:pt idx="1">
                        <c:v>0.99242424242424243</c:v>
                      </c:pt>
                      <c:pt idx="2">
                        <c:v>1</c:v>
                      </c:pt>
                      <c:pt idx="3">
                        <c:v>0.88034188034188032</c:v>
                      </c:pt>
                      <c:pt idx="4">
                        <c:v>0.98958333333333337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0.19736842105263158</c:v>
                </c:pt>
                <c:pt idx="1">
                  <c:v>8.7613293051359523E-2</c:v>
                </c:pt>
                <c:pt idx="2">
                  <c:v>7.03125E-2</c:v>
                </c:pt>
                <c:pt idx="3">
                  <c:v>0.1306532663316583</c:v>
                </c:pt>
                <c:pt idx="4">
                  <c:v>0.18654434250764526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0.8666666666666667</c:v>
                </c:pt>
                <c:pt idx="1">
                  <c:v>0.97047970479704793</c:v>
                </c:pt>
                <c:pt idx="2">
                  <c:v>0.89552238805970152</c:v>
                </c:pt>
                <c:pt idx="3">
                  <c:v>0.81818181818181823</c:v>
                </c:pt>
                <c:pt idx="4">
                  <c:v>0.9441624365482234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152</c:v>
                      </c:pt>
                      <c:pt idx="1">
                        <c:v>331</c:v>
                      </c:pt>
                      <c:pt idx="2">
                        <c:v>256</c:v>
                      </c:pt>
                      <c:pt idx="3">
                        <c:v>199</c:v>
                      </c:pt>
                      <c:pt idx="4">
                        <c:v>327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29</c:v>
                      </c:pt>
                      <c:pt idx="2">
                        <c:v>18</c:v>
                      </c:pt>
                      <c:pt idx="3">
                        <c:v>26</c:v>
                      </c:pt>
                      <c:pt idx="4">
                        <c:v>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78</c:v>
                      </c:pt>
                      <c:pt idx="1">
                        <c:v>263</c:v>
                      </c:pt>
                      <c:pt idx="2">
                        <c:v>180</c:v>
                      </c:pt>
                      <c:pt idx="3">
                        <c:v>117</c:v>
                      </c:pt>
                      <c:pt idx="4">
                        <c:v>186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0.6964285714285714</c:v>
                      </c:pt>
                      <c:pt idx="1">
                        <c:v>0.87959866220735783</c:v>
                      </c:pt>
                      <c:pt idx="2">
                        <c:v>0.77253218884120167</c:v>
                      </c:pt>
                      <c:pt idx="3">
                        <c:v>0.70909090909090911</c:v>
                      </c:pt>
                      <c:pt idx="4">
                        <c:v>0.7351778656126482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0.83750000000000002</c:v>
                      </c:pt>
                      <c:pt idx="1">
                        <c:v>0.99242424242424243</c:v>
                      </c:pt>
                      <c:pt idx="2">
                        <c:v>1</c:v>
                      </c:pt>
                      <c:pt idx="3">
                        <c:v>0.88034188034188032</c:v>
                      </c:pt>
                      <c:pt idx="4">
                        <c:v>0.98958333333333337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0.19736842105263158</c:v>
                </c:pt>
                <c:pt idx="1">
                  <c:v>8.7613293051359523E-2</c:v>
                </c:pt>
                <c:pt idx="2">
                  <c:v>7.03125E-2</c:v>
                </c:pt>
                <c:pt idx="3">
                  <c:v>0.1306532663316583</c:v>
                </c:pt>
                <c:pt idx="4">
                  <c:v>0.18654434250764526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0.83750000000000002</c:v>
                </c:pt>
                <c:pt idx="1">
                  <c:v>0.99242424242424243</c:v>
                </c:pt>
                <c:pt idx="2">
                  <c:v>1</c:v>
                </c:pt>
                <c:pt idx="3">
                  <c:v>0.88034188034188032</c:v>
                </c:pt>
                <c:pt idx="4">
                  <c:v>0.98958333333333337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152</c:v>
                      </c:pt>
                      <c:pt idx="1">
                        <c:v>331</c:v>
                      </c:pt>
                      <c:pt idx="2">
                        <c:v>256</c:v>
                      </c:pt>
                      <c:pt idx="3">
                        <c:v>199</c:v>
                      </c:pt>
                      <c:pt idx="4">
                        <c:v>327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29</c:v>
                      </c:pt>
                      <c:pt idx="2">
                        <c:v>18</c:v>
                      </c:pt>
                      <c:pt idx="3">
                        <c:v>26</c:v>
                      </c:pt>
                      <c:pt idx="4">
                        <c:v>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78</c:v>
                      </c:pt>
                      <c:pt idx="1">
                        <c:v>263</c:v>
                      </c:pt>
                      <c:pt idx="2">
                        <c:v>180</c:v>
                      </c:pt>
                      <c:pt idx="3">
                        <c:v>117</c:v>
                      </c:pt>
                      <c:pt idx="4">
                        <c:v>186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0.6964285714285714</c:v>
                      </c:pt>
                      <c:pt idx="1">
                        <c:v>0.87959866220735783</c:v>
                      </c:pt>
                      <c:pt idx="2">
                        <c:v>0.77253218884120167</c:v>
                      </c:pt>
                      <c:pt idx="3">
                        <c:v>0.70909090909090911</c:v>
                      </c:pt>
                      <c:pt idx="4">
                        <c:v>0.7351778656126482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0.8666666666666667</c:v>
                      </c:pt>
                      <c:pt idx="1">
                        <c:v>0.97047970479704793</c:v>
                      </c:pt>
                      <c:pt idx="2">
                        <c:v>0.89552238805970152</c:v>
                      </c:pt>
                      <c:pt idx="3">
                        <c:v>0.81818181818181823</c:v>
                      </c:pt>
                      <c:pt idx="4">
                        <c:v>0.9441624365482234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8.401337384261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975"/>
    </cacheField>
    <cacheField name="ORDER_ID" numFmtId="0">
      <sharedItems containsString="0" containsBlank="1" containsNumber="1" containsInteger="1" minValue="1002504231" maxValue="100252530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SURAMADU"/>
        <s v="JATIM BARAT"/>
        <s v="YOGYA JATENG SELATAN"/>
        <s v="SEMARANG JATENG UTARA"/>
        <s v="BALI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3T20:36:43"/>
    </cacheField>
    <cacheField name="LAST_UPDATED_DATE" numFmtId="0">
      <sharedItems containsNonDate="0" containsDate="1" containsString="0" containsBlank="1" minDate="2026-08-01T11:41:28" maxDate="2026-08-14T09:09:53"/>
    </cacheField>
    <cacheField name="NCLI" numFmtId="0">
      <sharedItems containsString="0" containsBlank="1" containsNumber="1" containsInteger="1" minValue="63737299" maxValue="69365576"/>
    </cacheField>
    <cacheField name="POTS" numFmtId="0">
      <sharedItems containsBlank="1" containsMixedTypes="1" containsNumber="1" containsInteger="1" minValue="2435314178" maxValue="3707709186"/>
    </cacheField>
    <cacheField name="SPEEDY" numFmtId="0">
      <sharedItems containsString="0" containsBlank="1" containsNumber="1" containsInteger="1" minValue="-152606246379" maxValue="17262020503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89242089968801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13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8T08:10:00" maxDate="2026-12-08T19:39:46"/>
    </cacheField>
    <cacheField name="TANGGAL_MANJA" numFmtId="0">
      <sharedItems containsNonDate="0" containsDate="1" containsString="0" containsBlank="1" minDate="2026-07-25T00:00:00" maxDate="2026-08-20T13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20T13:00:00"/>
    </cacheField>
    <cacheField name="DETAIL_MANJA" numFmtId="0">
      <sharedItems containsDate="1" containsBlank="1" containsMixedTypes="1" minDate="1970-01-01T00:00:00" maxDate="2026-08-13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4"/>
    </cacheField>
    <cacheField name="PS 1" numFmtId="0">
      <sharedItems containsDate="1" containsBlank="1" containsMixedTypes="1" minDate="2026-08-01T00:00:00" maxDate="2026-08-15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8.40133888889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975"/>
    </cacheField>
    <cacheField name="ORDER_ID" numFmtId="0">
      <sharedItems containsString="0" containsBlank="1" containsNumber="1" containsInteger="1" minValue="1002504231" maxValue="100252530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SURAMADU"/>
        <s v="JATIM BARAT"/>
        <s v="YOGYA JATENG SELATAN"/>
        <s v="SEMARANG JATENG UTARA"/>
        <s v="BALI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3T20:36:43"/>
    </cacheField>
    <cacheField name="LAST_UPDATED_DATE" numFmtId="0">
      <sharedItems containsNonDate="0" containsDate="1" containsString="0" containsBlank="1" minDate="2026-08-01T11:41:28" maxDate="2026-08-14T09:09:53"/>
    </cacheField>
    <cacheField name="NCLI" numFmtId="0">
      <sharedItems containsString="0" containsBlank="1" containsNumber="1" containsInteger="1" minValue="63737299" maxValue="69365576"/>
    </cacheField>
    <cacheField name="POTS" numFmtId="0">
      <sharedItems containsBlank="1" containsMixedTypes="1" containsNumber="1" containsInteger="1" minValue="2435314178" maxValue="3707709186"/>
    </cacheField>
    <cacheField name="SPEEDY" numFmtId="0">
      <sharedItems containsString="0" containsBlank="1" containsNumber="1" containsInteger="1" minValue="-152606246379" maxValue="17262020503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89242089968801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13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8T08:10:00" maxDate="2026-12-08T19:39:46"/>
    </cacheField>
    <cacheField name="TANGGAL_MANJA" numFmtId="0">
      <sharedItems containsNonDate="0" containsDate="1" containsString="0" containsBlank="1" minDate="2026-07-25T00:00:00" maxDate="2026-08-20T13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20T13:00:00"/>
    </cacheField>
    <cacheField name="DETAIL_MANJA" numFmtId="0">
      <sharedItems containsDate="1" containsBlank="1" containsMixedTypes="1" minDate="1970-01-01T00:00:00" maxDate="2026-08-13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4"/>
    </cacheField>
    <cacheField name="PS 1" numFmtId="0">
      <sharedItems containsDate="1" containsBlank="1" containsMixedTypes="1" minDate="2026-08-01T00:00:00" maxDate="2026-08-15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SUMBAWA"/>
        <s v="MADURA"/>
        <s v="PONOROGO"/>
        <e v="#N/A"/>
        <s v="KLUNGKUNG"/>
        <s v="SELONG"/>
        <s v="SANUR"/>
        <s v="UBUNG"/>
        <s v="BIMA"/>
        <s v="GRESIK"/>
        <s v="BANYUWANGI"/>
        <s v="SIDOARJO"/>
        <s v="SURABAYA SELATAN"/>
        <s v="MOJOKERTO"/>
        <s v="MADIUN"/>
        <s v="KEDIRI"/>
        <s v="LABOAN BAJO"/>
        <s v="PASURUAN"/>
        <s v="BATU"/>
        <s v="NGANJUK"/>
        <s v="BOJONEGORO"/>
        <s v="ENDE"/>
        <s v="SURABAYA UTARA"/>
        <s v="TABANAN"/>
        <s v="BLITAR"/>
        <s v="JEMBER"/>
        <s v="MATARAM"/>
        <s v="JIMBARAN"/>
        <s v="GIANYAR"/>
        <s v="MALANG"/>
        <s v="PROBOLINGGO"/>
        <s v="SINGARAJA"/>
        <s v="MAUMERE"/>
        <s v="KUPANG"/>
        <s v="WAINGAPU"/>
        <s v="ATAMBUA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21730"/>
    <n v="3"/>
    <x v="0"/>
    <n v="5"/>
    <s v="MATARAM"/>
    <s v="SUMBAWA"/>
    <s v="SBW"/>
    <s v="REG"/>
    <s v="AO"/>
    <x v="0"/>
    <s v="1P INET"/>
    <s v="Completed (PS)"/>
    <s v="RBS-Regional 3"/>
    <d v="2026-08-12T11:13:56"/>
    <d v="2026-08-13T13:46:57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S"/>
    <s v="X"/>
    <s v="NO ADDON"/>
    <n v="20260813"/>
    <s v="Completed"/>
    <s v="HSI Bisnis Promo HUT Telkom PSB 70% - 75 Mbps"/>
    <s v="INDIBIZ"/>
    <m/>
    <m/>
    <d v="2026-08-13T08:00:00"/>
    <s v="2026-08-13 08:00:00 |  M Janji : (13/AGUSTUS/2026) jam Pasang : 09:00 Note : hubungi pelanggan jika ingin kelokasi"/>
    <n v="2026"/>
    <n v="8"/>
    <n v="13"/>
    <d v="2026-08-13T00:00:00"/>
    <n v="-0.33333333333575865"/>
    <x v="0"/>
  </r>
  <r>
    <n v="2"/>
    <n v="1002518863"/>
    <n v="3"/>
    <x v="1"/>
    <n v="5"/>
    <s v="MADURA"/>
    <s v="BANGKALAN"/>
    <s v="BKL"/>
    <s v="REG"/>
    <s v="AO"/>
    <x v="0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1"/>
  </r>
  <r>
    <n v="3"/>
    <n v="1002511325"/>
    <n v="3"/>
    <x v="2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</r>
  <r>
    <n v="4"/>
    <n v="1002506693"/>
    <n v="3"/>
    <x v="3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</r>
  <r>
    <n v="5"/>
    <n v="1002512289"/>
    <n v="3"/>
    <x v="4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</r>
  <r>
    <n v="6"/>
    <n v="1002504852"/>
    <n v="3"/>
    <x v="0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</r>
  <r>
    <n v="7"/>
    <n v="1002507635"/>
    <n v="3"/>
    <x v="3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8"/>
    <n v="1002521320"/>
    <n v="3"/>
    <x v="5"/>
    <n v="5"/>
    <s v="SINGARJA"/>
    <s v="KLUNGKUNG"/>
    <s v="SMA"/>
    <s v="REG"/>
    <s v="AO"/>
    <x v="0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EMARAPUR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</r>
  <r>
    <n v="9"/>
    <n v="1002505980"/>
    <n v="3"/>
    <x v="3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</r>
  <r>
    <n v="10"/>
    <n v="1002519170"/>
    <n v="3"/>
    <x v="0"/>
    <n v="5"/>
    <s v="MATARAM"/>
    <s v="LOMBOK BARAT TENGAH"/>
    <s v="PRY"/>
    <s v="REG"/>
    <s v="AO"/>
    <x v="0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</r>
  <r>
    <n v="11"/>
    <n v="1002505392"/>
    <n v="3"/>
    <x v="1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</r>
  <r>
    <n v="12"/>
    <n v="1002510478"/>
    <n v="3"/>
    <x v="3"/>
    <n v="4"/>
    <s v="YOGYAKARTA"/>
    <s v="GUNUNG KIDUL"/>
    <s v="WNS"/>
    <s v="REG"/>
    <s v="AO"/>
    <x v="0"/>
    <s v="1P INET"/>
    <s v="CC - HD1A - INPROGRESS UNCONTACTED"/>
    <s v="RBS-Regional 3"/>
    <d v="2026-08-05T13:12:49"/>
    <d v="2026-08-11T17:58:45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lham Budhi Prasetya 40000802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</r>
  <r>
    <n v="13"/>
    <n v="1002512830"/>
    <n v="3"/>
    <x v="5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</r>
  <r>
    <n v="14"/>
    <n v="1002506284"/>
    <n v="3"/>
    <x v="5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</r>
  <r>
    <n v="15"/>
    <n v="1002512981"/>
    <n v="3"/>
    <x v="0"/>
    <n v="5"/>
    <s v="MATARAM"/>
    <s v="BIMA"/>
    <s v="BIM"/>
    <s v="REG"/>
    <s v="AO"/>
    <x v="0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</r>
  <r>
    <n v="16"/>
    <n v="1002524692"/>
    <n v="3"/>
    <x v="1"/>
    <n v="5"/>
    <s v="SBY UTARA"/>
    <s v="GRESIK"/>
    <s v="CRM"/>
    <s v="REG"/>
    <s v="AO"/>
    <x v="0"/>
    <m/>
    <s v="CC - HD1A - INPROGRESS UNCONTACTED"/>
    <s v="RBS-Regional 3"/>
    <d v="2026-08-13T15:24:39"/>
    <d v="2026-08-13T17:35:16"/>
    <n v="69365348"/>
    <m/>
    <n v="152446245701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25:45"/>
    <m/>
    <m/>
    <s v="FCC"/>
    <s v="NON-HERO GRESIK"/>
    <s v="NO ADDON"/>
    <m/>
    <s v="UNCONTACTED : Telepon Tidak Diangkat - RNA SOPHAN SOPYAN 40900827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7"/>
    <n v="1002513395"/>
    <n v="3"/>
    <x v="6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18"/>
    <n v="1002514787"/>
    <n v="3"/>
    <x v="6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19"/>
    <n v="1002515807"/>
    <n v="3"/>
    <x v="4"/>
    <n v="4"/>
    <s v="SEMARANG"/>
    <s v="SALATIGA"/>
    <s v="SLI"/>
    <s v="REG"/>
    <s v="AO"/>
    <x v="0"/>
    <s v="1P INET"/>
    <s v="102 | FOLLOW UP COMPLETED"/>
    <s v="RBS-Regional 3"/>
    <d v="2026-08-08T11:22:56"/>
    <d v="2026-08-13T11:27:40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s v="Kendala Lainnya"/>
    <s v="REVOKE"/>
    <s v="X"/>
    <s v="NO ADDON"/>
    <m/>
    <s v="Follow Up Revoke Completed, New Order ID : SC1002523921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0"/>
    <n v="1002504231"/>
    <n v="3"/>
    <x v="1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</r>
  <r>
    <n v="21"/>
    <n v="1002505042"/>
    <n v="3"/>
    <x v="6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</r>
  <r>
    <n v="22"/>
    <n v="1002521663"/>
    <n v="3"/>
    <x v="1"/>
    <n v="5"/>
    <s v="SBY UTARA"/>
    <s v="MANYAR"/>
    <s v="MGO"/>
    <s v="REG"/>
    <s v="AO"/>
    <x v="0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ERGOYOS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0"/>
  </r>
  <r>
    <n v="23"/>
    <n v="1002523002"/>
    <n v="3"/>
    <x v="2"/>
    <n v="5"/>
    <s v="MADIUN"/>
    <s v="NGAWI"/>
    <s v="GGR"/>
    <s v="REG"/>
    <s v="AO"/>
    <x v="0"/>
    <s v="1P INET"/>
    <s v="Completed (PS)"/>
    <s v="RBS-Regional 3"/>
    <d v="2026-08-12T17:07:56"/>
    <d v="2026-08-13T13:46:37"/>
    <n v="69364564"/>
    <m/>
    <n v="152613205369"/>
    <s v="SPPG BENDO BELOTAN"/>
    <s v="ODP-GGR-FA/8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PS"/>
    <s v="MAGETAN"/>
    <s v="NO ADDON"/>
    <n v="20260813"/>
    <s v="Completed"/>
    <s v="HSI Bisnis Basic Promo HUT Telkom PSB 70% - 50 Mbps"/>
    <s v="INDIBIZ"/>
    <m/>
    <m/>
    <d v="2026-08-13T15:00:00"/>
    <s v="2026-08-13 15:00:00 |  M Janji : (13/AGUSTUS/2026) jam Pasang : 09:00 Note : hubungi pelanggan jika ingin kelokasi"/>
    <n v="2026"/>
    <n v="8"/>
    <n v="13"/>
    <d v="2026-08-13T00:00:00"/>
    <n v="-0.625"/>
    <x v="0"/>
  </r>
  <r>
    <n v="24"/>
    <n v="1002504677"/>
    <n v="3"/>
    <x v="0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</r>
  <r>
    <n v="25"/>
    <n v="1002518131"/>
    <n v="3"/>
    <x v="7"/>
    <n v="4"/>
    <s v="KUDUS"/>
    <s v="KUDUS"/>
    <s v="KUD"/>
    <s v="REG"/>
    <s v="AO"/>
    <x v="0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0"/>
  </r>
  <r>
    <n v="26"/>
    <n v="1002505426"/>
    <n v="3"/>
    <x v="1"/>
    <n v="5"/>
    <s v="SBY UTARA"/>
    <s v="GRESIK"/>
    <s v="BWN"/>
    <s v="REG"/>
    <s v="AO"/>
    <x v="0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27"/>
    <n v="1002521030"/>
    <n v="3"/>
    <x v="3"/>
    <n v="4"/>
    <s v="PURWOKERTO"/>
    <s v="CILACAP"/>
    <s v="SDJ"/>
    <s v="REG"/>
    <s v="AO"/>
    <x v="0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MAJENANG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0"/>
  </r>
  <r>
    <n v="28"/>
    <n v="1002521004"/>
    <n v="3"/>
    <x v="1"/>
    <n v="5"/>
    <s v="MADURA"/>
    <s v="PAMEKASAN"/>
    <s v="PME"/>
    <s v="REG"/>
    <s v="AO"/>
    <x v="0"/>
    <s v="1P INET"/>
    <s v="Completed (PS)"/>
    <s v="RBS-Regional 3"/>
    <d v="2026-08-11T19:07:56"/>
    <d v="2026-08-13T15:24:41"/>
    <n v="69363748"/>
    <m/>
    <n v="152426928149"/>
    <s v="UD MAKMUR"/>
    <s v="ODP-PME-FBM/30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PS"/>
    <s v="PAMEKASAN"/>
    <s v="NO ADDON"/>
    <n v="20260813"/>
    <s v="Completed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n v="2026"/>
    <n v="8"/>
    <n v="13"/>
    <d v="2026-08-13T00:00:00"/>
    <n v="-0.33333333333575865"/>
    <x v="0"/>
  </r>
  <r>
    <n v="29"/>
    <n v="1002520274"/>
    <n v="3"/>
    <x v="1"/>
    <n v="5"/>
    <s v="SBY UTARA"/>
    <s v="MANYAR"/>
    <s v="MGO"/>
    <s v="REG"/>
    <s v="AO"/>
    <x v="0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0"/>
  </r>
  <r>
    <n v="30"/>
    <n v="1002519026"/>
    <n v="3"/>
    <x v="3"/>
    <n v="4"/>
    <s v="PURWOKERTO"/>
    <s v="PURWOKERTO"/>
    <s v="PWT"/>
    <s v="REG"/>
    <s v="AO"/>
    <x v="0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0"/>
  </r>
  <r>
    <n v="31"/>
    <n v="1002512185"/>
    <n v="3"/>
    <x v="4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32"/>
    <n v="1002506762"/>
    <n v="3"/>
    <x v="3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</r>
  <r>
    <n v="33"/>
    <n v="1002524002"/>
    <n v="3"/>
    <x v="2"/>
    <n v="5"/>
    <s v="KEDIRI"/>
    <s v="KEDIRI"/>
    <s v="PAE"/>
    <s v="REG"/>
    <s v="AO"/>
    <x v="0"/>
    <s v="1P INET"/>
    <s v="7 | OSS - PROVISIONING ISSUED"/>
    <s v="RBS-Regional 3"/>
    <d v="2026-08-13T11:49:56"/>
    <d v="2026-08-14T08:09:18"/>
    <n v="69364994"/>
    <m/>
    <n v="152639219492"/>
    <s v="Maju Hardware Xiaomi Pare"/>
    <s v="ODP-PAE-FAH/24 FAH/D03/24.01"/>
    <s v="WO061656549"/>
    <m/>
    <m/>
    <m/>
    <n v="112.1890429"/>
    <n v="-7.7657989999999897"/>
    <s v="|MN02145|MYIA-084652962840/POI/IWAN SETIAWAN/085735553535/it.majuhardware@gmail.com"/>
    <s v="MYIB_ASSISTANT"/>
    <m/>
    <m/>
    <m/>
    <m/>
    <m/>
    <m/>
    <m/>
    <m/>
    <s v="Management Janji"/>
    <s v="2026-08-14 08:00:00 | Tanggal pemasangan: 14/08/2026 Jam pemasangan : pagi / siang Info Tambahan : Hubungi pelanggan dulu sebelum ke lokasi terima kasih."/>
    <s v="FCC"/>
    <s v="13-08-2026 11:54:51"/>
    <d v="2026-08-14T08:00:00"/>
    <m/>
    <s v="PI"/>
    <s v="PARE"/>
    <s v="NO ADDON"/>
    <m/>
    <s v="Provisioning Issued"/>
    <s v="HSI Bisnis Promo HUT Telkom PSB 70% - 50 Mbps"/>
    <s v="INDIBIZ"/>
    <m/>
    <m/>
    <d v="2026-08-14T08:00:00"/>
    <s v="2026-08-14 08:00:00 | Tanggal pemasangan: 14/08/2026 Jam pemasangan : pagi / siang Info Tambahan : Hubungi pelanggan dulu sebelum ke lokasi terima kasih."/>
    <m/>
    <m/>
    <m/>
    <e v="#NUM!"/>
    <e v="#NUM!"/>
    <x v="1"/>
  </r>
  <r>
    <n v="34"/>
    <n v="1002523704"/>
    <n v="3"/>
    <x v="4"/>
    <n v="4"/>
    <s v="SEMARANG"/>
    <s v="INNER - SEMARANG JATENG UTARA"/>
    <s v="SMT"/>
    <s v="REG"/>
    <s v="AO"/>
    <x v="0"/>
    <s v="1P INET"/>
    <s v="7 | OSS - PROVISIONING ISSUED"/>
    <s v="RBS-Regional 3"/>
    <d v="2026-08-13T10:25:58"/>
    <d v="2026-08-14T08:06:09"/>
    <n v="69364864"/>
    <m/>
    <n v="141420144733"/>
    <s v="PT SEAIR CONTAINER LINES"/>
    <s v="ODP-SMT-FAP/068 FAP/D05/068.01"/>
    <s v="WO061647858"/>
    <m/>
    <m/>
    <m/>
    <n v="110.385223"/>
    <n v="-6.9633929999999999"/>
    <s v="|MC50018|MYIA-055551340504/POI/mr zeng xiaobo/081917319472/seaircontainerlines@gmail.com"/>
    <s v="MYIB_ASSISTANT"/>
    <m/>
    <m/>
    <m/>
    <m/>
    <m/>
    <m/>
    <m/>
    <m/>
    <s v="Management Janji"/>
    <s v="2026-08-14 08:00:00 | Jam Pemasangan : 08:00 - 12.00 Tanggal Pemasangan : 14/08/2026 Info Tambahan : Hubungi pelanggan sebelum datang ke lokasi "/>
    <s v="FCC"/>
    <s v="13-08-2026 10:39:50"/>
    <d v="2026-08-14T08:00:00"/>
    <m/>
    <s v="PI"/>
    <s v="SEMARANG TUGU"/>
    <s v="NO ADDON"/>
    <m/>
    <s v="Provisioning Issued"/>
    <s v="HSI Bisnis Khusus Winback PSB 70% - 150 Mbps"/>
    <s v="INDIBIZ"/>
    <m/>
    <m/>
    <d v="2026-08-14T08:00:00"/>
    <s v="2026-08-14 08:00:00 | Jam Pemasangan : 08:00 - 12.00 Tanggal Pemasangan : 14/08/2026 Info Tambahan : Hubungi pelanggan sebelum datang ke lokasi "/>
    <m/>
    <m/>
    <m/>
    <e v="#NUM!"/>
    <e v="#NUM!"/>
    <x v="1"/>
  </r>
  <r>
    <n v="35"/>
    <n v="1002515951"/>
    <n v="3"/>
    <x v="0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</r>
  <r>
    <n v="36"/>
    <n v="1002506241"/>
    <n v="3"/>
    <x v="7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37"/>
    <n v="1002506082"/>
    <n v="3"/>
    <x v="6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</r>
  <r>
    <n v="38"/>
    <n v="1002515875"/>
    <n v="3"/>
    <x v="2"/>
    <n v="5"/>
    <s v="MALANG"/>
    <s v="BATU"/>
    <s v="SGS"/>
    <s v="REG"/>
    <s v="AO"/>
    <x v="0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</r>
  <r>
    <n v="39"/>
    <n v="1002523885"/>
    <n v="3"/>
    <x v="6"/>
    <n v="5"/>
    <s v="SIDOARJO"/>
    <s v="PASURUAN"/>
    <s v="PDA"/>
    <s v="REG"/>
    <s v="AO"/>
    <x v="0"/>
    <m/>
    <s v="CC - HD1A - INPROGRESS UNCONTACTED"/>
    <s v="RBS-Regional 3"/>
    <d v="2026-08-13T11:16:34"/>
    <d v="2026-08-14T09:00:34"/>
    <n v="69364949"/>
    <m/>
    <n v="152741225087"/>
    <s v="SPBU 546716 KEPULUNGAN"/>
    <s v="ODP-PDA-FAP/021"/>
    <m/>
    <m/>
    <m/>
    <m/>
    <n v="112.6870014"/>
    <n v="-7.6119769000000002"/>
    <s v="|MN02332|/SPBU 546716 KEPULUNGAN/WINBACK 2.0 HSI B2B (1:1) 100MBPS 535RB PSB DISC 70%//spbu546716kepulungan@gmail.com/FAIZAL MEGA HARDIANSYAH/82228980555"/>
    <s v="Sales Force DBS"/>
    <m/>
    <m/>
    <m/>
    <m/>
    <m/>
    <m/>
    <m/>
    <m/>
    <m/>
    <m/>
    <m/>
    <s v="13-08-2026 11:25:53"/>
    <m/>
    <m/>
    <s v="FCC"/>
    <s v="PANDAAN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0"/>
    <n v="1002505964"/>
    <n v="3"/>
    <x v="2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</r>
  <r>
    <n v="41"/>
    <n v="1002510808"/>
    <n v="3"/>
    <x v="2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42"/>
    <n v="1002521639"/>
    <n v="3"/>
    <x v="2"/>
    <n v="5"/>
    <s v="MADIUN"/>
    <s v="TUBAN"/>
    <s v="JTR"/>
    <s v="REG"/>
    <s v="AO"/>
    <x v="0"/>
    <m/>
    <s v="Completed (PS)"/>
    <s v="RBS-Regional 3"/>
    <d v="2026-08-12T10:50:09"/>
    <d v="2026-08-13T14:46:45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PS"/>
    <s v="JATIROGO BANCAR"/>
    <s v="NO ADDON"/>
    <n v="20260813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n v="2026"/>
    <n v="8"/>
    <n v="13"/>
    <d v="2026-08-13T00:00:00"/>
    <n v="-1.3333333333357587"/>
    <x v="0"/>
  </r>
  <r>
    <n v="43"/>
    <n v="1002522544"/>
    <n v="3"/>
    <x v="7"/>
    <n v="4"/>
    <s v="SOLO"/>
    <s v="BOYOLALI"/>
    <s v="BYL"/>
    <s v="REG"/>
    <s v="AO"/>
    <x v="0"/>
    <s v="1P INET"/>
    <s v="Completed (PS)"/>
    <s v="RBS-Regional 3"/>
    <d v="2026-08-12T15:04:57"/>
    <d v="2026-08-13T14:55:36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PS"/>
    <s v="BOYOLALI"/>
    <s v="NO ADDON"/>
    <n v="20260813"/>
    <s v="Completed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n v="2026"/>
    <n v="8"/>
    <n v="13"/>
    <d v="2026-08-13T00:00:00"/>
    <n v="-0.54166666666424135"/>
    <x v="0"/>
  </r>
  <r>
    <n v="44"/>
    <n v="1002515611"/>
    <n v="3"/>
    <x v="3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</r>
  <r>
    <n v="45"/>
    <n v="1002509420"/>
    <n v="3"/>
    <x v="7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</r>
  <r>
    <n v="46"/>
    <n v="1002511398"/>
    <n v="3"/>
    <x v="0"/>
    <n v="5"/>
    <s v="KUPANG"/>
    <s v="ENDE"/>
    <s v="END"/>
    <s v="REG"/>
    <s v="AO"/>
    <x v="0"/>
    <s v="1P INET"/>
    <s v="OSS - FALLOUT"/>
    <s v="RBS-Regional 3"/>
    <d v="2026-08-06T07:25:57"/>
    <d v="2026-08-13T18:41:26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s v="Kendala Pelanggan"/>
    <s v="FO_WFM"/>
    <s v="ENDE"/>
    <s v="NO ADDON"/>
    <m/>
    <s v="Provisioning Failed|WFM|INF009039203|PP_-8.841788900000001,121.65054090000001_RESCHEDULE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</r>
  <r>
    <n v="47"/>
    <n v="1002518788"/>
    <n v="3"/>
    <x v="7"/>
    <n v="4"/>
    <s v="KUDUS"/>
    <s v="PURWODADI"/>
    <s v="WRO"/>
    <s v="REG"/>
    <s v="AO"/>
    <x v="0"/>
    <s v="1P INET"/>
    <s v="7 | OSS - PROVISIONING ISSUED"/>
    <s v="RBS-Regional 3"/>
    <d v="2026-08-11T07:28:57"/>
    <d v="2026-08-12T08:07:43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PI"/>
    <s v="WIROSARI"/>
    <s v="NO ADDON"/>
    <m/>
    <s v="Provisioning Issued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</r>
  <r>
    <n v="48"/>
    <n v="1002506699"/>
    <n v="3"/>
    <x v="3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</r>
  <r>
    <n v="49"/>
    <n v="1002517665"/>
    <n v="3"/>
    <x v="4"/>
    <n v="4"/>
    <s v="SEMARANG"/>
    <s v="INNER - SEMARANG JATENG UTARA"/>
    <s v="JHR"/>
    <s v="REG"/>
    <s v="AO"/>
    <x v="0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0"/>
  </r>
  <r>
    <n v="50"/>
    <n v="1002509545"/>
    <n v="3"/>
    <x v="3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</r>
  <r>
    <n v="51"/>
    <n v="1002512142"/>
    <n v="3"/>
    <x v="4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</r>
  <r>
    <n v="52"/>
    <n v="1002505606"/>
    <n v="3"/>
    <x v="6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</r>
  <r>
    <n v="53"/>
    <n v="1002512621"/>
    <n v="3"/>
    <x v="3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</r>
  <r>
    <n v="54"/>
    <n v="1002506479"/>
    <n v="3"/>
    <x v="3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</r>
  <r>
    <n v="55"/>
    <n v="1002506609"/>
    <n v="3"/>
    <x v="0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56"/>
    <n v="1002512123"/>
    <n v="3"/>
    <x v="2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</r>
  <r>
    <n v="57"/>
    <n v="1002512300"/>
    <n v="3"/>
    <x v="1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</r>
  <r>
    <n v="58"/>
    <n v="1002515955"/>
    <n v="3"/>
    <x v="2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</r>
  <r>
    <n v="59"/>
    <n v="1002512410"/>
    <n v="3"/>
    <x v="3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</r>
  <r>
    <n v="60"/>
    <n v="1002504770"/>
    <n v="3"/>
    <x v="2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</r>
  <r>
    <n v="61"/>
    <n v="1002511598"/>
    <n v="3"/>
    <x v="6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62"/>
    <n v="1002505593"/>
    <n v="3"/>
    <x v="1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</r>
  <r>
    <n v="63"/>
    <n v="1002510759"/>
    <n v="3"/>
    <x v="0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</r>
  <r>
    <n v="64"/>
    <n v="1002513883"/>
    <n v="3"/>
    <x v="3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</r>
  <r>
    <n v="65"/>
    <n v="1002523357"/>
    <n v="3"/>
    <x v="4"/>
    <n v="4"/>
    <s v="PEKALONGAN"/>
    <s v="TEGAL"/>
    <s v="TEG"/>
    <s v="REG"/>
    <s v="AO"/>
    <x v="0"/>
    <s v="1P INET"/>
    <s v="Completed (PS)"/>
    <s v="RBS-Regional 3"/>
    <d v="2026-08-13T08:53:56"/>
    <d v="2026-08-13T13:36:25"/>
    <n v="69364734"/>
    <m/>
    <n v="142212126727"/>
    <s v="SPBU MATARAM 44.521.21"/>
    <s v="ODP-TEG-FAB/045 FAB/D08/045.01"/>
    <s v="WO061638041"/>
    <m/>
    <m/>
    <m/>
    <n v="109.1086719"/>
    <n v="-6.8707487"/>
    <s v="MD|MYDB-20260812265161|DN00001/MN00347|SPBU MATARAM 44.521.21|08997043431"/>
    <s v="MYDIGIBIZPARTNER"/>
    <m/>
    <m/>
    <m/>
    <m/>
    <m/>
    <m/>
    <m/>
    <m/>
    <s v="Management Janji"/>
    <s v="2026-08-14 08:00:00 | telp : 08997043431 M Janji : (14/08/2026) jam Pasang : 09:00 Note : hubungi pelanggan jika ingin kelokasi"/>
    <s v="FCC"/>
    <s v="13-08-2026 08:55:52"/>
    <d v="2026-08-14T08:00:00"/>
    <m/>
    <s v="PS"/>
    <s v="X"/>
    <s v="NO ADDON"/>
    <n v="20260813"/>
    <s v="Completed"/>
    <s v="HSI Bisnis Promo HUT Telkom PSB 70% - 100 Mbps"/>
    <s v="INDIBIZ"/>
    <m/>
    <m/>
    <d v="2026-08-14T08:00:00"/>
    <s v="2026-08-14 08:00:00 | telp : 08997043431 M Janji : (14/08/2026) jam Pasang : 09:00 Note : hubungi pelanggan jika ingin kelokasi"/>
    <n v="2026"/>
    <n v="8"/>
    <n v="13"/>
    <d v="2026-08-13T00:00:00"/>
    <n v="-1.3333333333357587"/>
    <x v="0"/>
  </r>
  <r>
    <n v="66"/>
    <n v="1002519767"/>
    <n v="3"/>
    <x v="3"/>
    <n v="4"/>
    <s v="MAGELANG"/>
    <s v="MUNTILAN"/>
    <s v="MUN"/>
    <s v="REG"/>
    <s v="AO"/>
    <x v="0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TILA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0"/>
  </r>
  <r>
    <n v="67"/>
    <n v="1002506472"/>
    <n v="3"/>
    <x v="0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68"/>
    <n v="1002514653"/>
    <n v="3"/>
    <x v="6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</r>
  <r>
    <n v="69"/>
    <n v="1002515554"/>
    <n v="3"/>
    <x v="0"/>
    <n v="5"/>
    <s v="MATARAM"/>
    <s v="BIMA"/>
    <s v="SAP"/>
    <s v="REG"/>
    <s v="AO"/>
    <x v="0"/>
    <s v="1P INET"/>
    <s v="102 | FOLLOW UP COMPLETED"/>
    <s v="RBS-Regional 3"/>
    <d v="2026-08-08T07:46:56"/>
    <d v="2026-08-11T15:18:32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20399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</r>
  <r>
    <n v="70"/>
    <n v="1002517663"/>
    <n v="3"/>
    <x v="3"/>
    <n v="4"/>
    <s v="PURWOKERTO"/>
    <s v="PURBALINGGA"/>
    <s v="BBT"/>
    <s v="REG"/>
    <s v="AO"/>
    <x v="0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0"/>
  </r>
  <r>
    <n v="71"/>
    <n v="1002513892"/>
    <n v="3"/>
    <x v="1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</r>
  <r>
    <n v="72"/>
    <n v="1002514066"/>
    <n v="3"/>
    <x v="3"/>
    <n v="4"/>
    <s v="PURWOKERTO"/>
    <s v="CILACAP"/>
    <s v="GML"/>
    <s v="REG"/>
    <s v="AO"/>
    <x v="0"/>
    <s v="1P INET"/>
    <s v="7 | OSS - PROVISIONING ISSUED"/>
    <s v="RBS-Regional 3"/>
    <d v="2026-08-07T10:19:57"/>
    <d v="2026-08-11T14:06:15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PI"/>
    <s v="X"/>
    <s v="NO ADDON"/>
    <m/>
    <s v="Provisioning Issu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</r>
  <r>
    <n v="73"/>
    <n v="1002513009"/>
    <n v="3"/>
    <x v="5"/>
    <n v="5"/>
    <s v="DENPASAR"/>
    <s v="UBUNG"/>
    <s v="MMN"/>
    <s v="REG"/>
    <s v="AO"/>
    <x v="0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74"/>
    <n v="1002515718"/>
    <n v="3"/>
    <x v="6"/>
    <n v="5"/>
    <s v="SIDOARJO"/>
    <s v="MOJOKERTO"/>
    <s v="DLA"/>
    <s v="REG"/>
    <s v="AO"/>
    <x v="0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1"/>
  </r>
  <r>
    <n v="75"/>
    <n v="1002517140"/>
    <n v="3"/>
    <x v="5"/>
    <n v="5"/>
    <s v="DENPASAR"/>
    <s v="SANUR"/>
    <s v="SWI"/>
    <s v="REG"/>
    <s v="AO"/>
    <x v="0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1"/>
  </r>
  <r>
    <n v="76"/>
    <n v="1002518192"/>
    <n v="3"/>
    <x v="5"/>
    <n v="5"/>
    <s v="DENPASAR"/>
    <s v="SANUR"/>
    <s v="SWI"/>
    <s v="REG"/>
    <s v="AO"/>
    <x v="0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TOHPATI SUKAWAT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</r>
  <r>
    <n v="77"/>
    <n v="1002523488"/>
    <n v="3"/>
    <x v="2"/>
    <n v="5"/>
    <s v="KEDIRI"/>
    <s v="KEDIRI"/>
    <s v="PPR"/>
    <s v="REG"/>
    <s v="AO"/>
    <x v="0"/>
    <s v="1P INET"/>
    <s v="Completed (PS)"/>
    <s v="RBS-Regional 3"/>
    <d v="2026-08-13T09:32:56"/>
    <d v="2026-08-13T17:08:11"/>
    <n v="69364780"/>
    <m/>
    <n v="152652208822"/>
    <s v="SPBU 54.641.03"/>
    <s v="ODP-PPR-FF/23 FF/D03/23.01"/>
    <s v="WO061643717"/>
    <m/>
    <m/>
    <m/>
    <n v="112.079723"/>
    <n v="-7.6870494000000003"/>
    <s v="|MN00418|MYIA-097953596668/POI/MUHAMMAD CHUSNUDIN/085735819886/muhammadchusnudin06@gmail.com"/>
    <s v="MYIB_ASSISTANT"/>
    <m/>
    <m/>
    <m/>
    <m/>
    <m/>
    <m/>
    <m/>
    <m/>
    <s v="Management Janji"/>
    <s v="2026-08-14 08:00:00 | Nama PIC : CHUSNUDIN No HP : 082139050186 Alt :  M Janji : 14/08/2026 Jam Pasang : 08.00  - 13:00  NoteÃ‚Â :  hubungi terlebih dahulu sebelum ke lokasi, terima kasih."/>
    <s v="FCC"/>
    <s v="13-08-2026 09:40:08"/>
    <d v="2026-08-14T08:00:00"/>
    <m/>
    <s v="PS"/>
    <s v="PARE"/>
    <s v="NO ADDON"/>
    <n v="20260813"/>
    <s v="Completed"/>
    <s v="HSI Bisnis Promo HUT Telkom PSB 70% - 50 Mbps"/>
    <s v="INDIBIZ"/>
    <m/>
    <m/>
    <d v="2026-08-14T08:00:00"/>
    <s v="2026-08-14 08:00:00 | Nama PIC : CHUSNUDIN No HP : 082139050186 Alt :  M Janji : 14/08/2026 Jam Pasang : 08.00  - 13:00  NoteÃ‚Â :  hubungi terlebih dahulu sebelum ke lokasi, terima kasih."/>
    <n v="2026"/>
    <n v="8"/>
    <n v="13"/>
    <d v="2026-08-13T00:00:00"/>
    <n v="-1.3333333333357587"/>
    <x v="0"/>
  </r>
  <r>
    <n v="78"/>
    <n v="1002523307"/>
    <n v="3"/>
    <x v="1"/>
    <n v="5"/>
    <s v="MADURA"/>
    <s v="PAMEKASAN"/>
    <s v="PME"/>
    <s v="REG"/>
    <s v="AO"/>
    <x v="0"/>
    <m/>
    <s v="MIA - INVALID SURVEY"/>
    <s v="RBS-Regional 3"/>
    <d v="2026-08-13T08:31:42"/>
    <d v="2026-08-13T18:50:36"/>
    <n v="69364717"/>
    <m/>
    <n v="152426928140"/>
    <s v="TOKO YANTO SEJAHTERA"/>
    <s v="ODP-PME-FBF/23"/>
    <s v="WO061649946"/>
    <m/>
    <m/>
    <m/>
    <n v="113.3992567"/>
    <n v="-7.1100389000000002"/>
    <s v="|MC70132|/TOKO YANTO SEJAHTERA/YANTO EFENDI/087811994460/yantooshko@gmail.com/HSI Bisnis + Netmonk Promo 2026 150 Mbps (Rp 676.100) PSB 150.000/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40:16"/>
    <d v="2026-08-14T08:00:00"/>
    <m/>
    <s v="SURVEY_NEW_MANJA"/>
    <s v="PAMEKASA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1"/>
  </r>
  <r>
    <n v="79"/>
    <n v="1002505231"/>
    <n v="3"/>
    <x v="0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80"/>
    <n v="1002519665"/>
    <n v="3"/>
    <x v="3"/>
    <n v="4"/>
    <s v="MAGELANG"/>
    <s v="MAGELANG"/>
    <s v="MGE"/>
    <s v="REG"/>
    <s v="AO"/>
    <x v="0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X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0"/>
  </r>
  <r>
    <n v="81"/>
    <n v="1002519422"/>
    <n v="3"/>
    <x v="6"/>
    <n v="5"/>
    <s v="SIDOARJO"/>
    <s v="INNER - JATIM TIMUR"/>
    <s v="TUN"/>
    <s v="REG"/>
    <s v="AO"/>
    <x v="0"/>
    <m/>
    <s v="OSS - FALLOUT"/>
    <s v="RBS-Regional 3"/>
    <d v="2026-08-11T11:05:40"/>
    <d v="2026-08-13T15:40:33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s v="Kendala Pelanggan"/>
    <s v="FO_WFM"/>
    <s v="TULANGAN"/>
    <s v="NO ADDON"/>
    <m/>
    <s v="Provisioning Failed|WFM|INF009037569|TIDAK TERCOVER JARI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1"/>
  </r>
  <r>
    <n v="82"/>
    <n v="1002515460"/>
    <n v="3"/>
    <x v="5"/>
    <n v="5"/>
    <s v="SINGARJA"/>
    <s v="JEMBRANA"/>
    <s v="NGR"/>
    <s v="REG"/>
    <s v="AO"/>
    <x v="0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</r>
  <r>
    <n v="83"/>
    <n v="1002512111"/>
    <n v="3"/>
    <x v="3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</r>
  <r>
    <n v="84"/>
    <n v="1002510138"/>
    <n v="3"/>
    <x v="2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</r>
  <r>
    <n v="85"/>
    <n v="1002509561"/>
    <n v="3"/>
    <x v="5"/>
    <n v="5"/>
    <s v="DENPASAR"/>
    <s v="SANUR"/>
    <s v="KLM"/>
    <s v="REG"/>
    <s v="AO"/>
    <x v="0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</r>
  <r>
    <n v="86"/>
    <n v="1002521420"/>
    <n v="3"/>
    <x v="4"/>
    <n v="4"/>
    <s v="PEKALONGAN"/>
    <s v="TEGAL"/>
    <s v="TEG"/>
    <s v="REG"/>
    <s v="AO"/>
    <x v="0"/>
    <s v="1P INET"/>
    <s v="98 | OSS - CANCEL COMPLETE"/>
    <s v="RBS-Regional 3"/>
    <d v="2026-08-12T09:38:57"/>
    <d v="2026-08-13T15:43:49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s v="Kendala Pelanggan"/>
    <s v="CANCEL"/>
    <s v="X"/>
    <s v="NO ADDON"/>
    <m/>
    <s v="Cancel Complet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1"/>
  </r>
  <r>
    <n v="87"/>
    <n v="1002512885"/>
    <n v="3"/>
    <x v="3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</r>
  <r>
    <n v="88"/>
    <n v="1002518995"/>
    <n v="3"/>
    <x v="4"/>
    <n v="4"/>
    <s v="PEKALONGAN"/>
    <s v="PEMALANG"/>
    <s v="RDD"/>
    <s v="REG"/>
    <s v="AO"/>
    <x v="0"/>
    <m/>
    <s v="Completed (PS)"/>
    <s v="RBS-Regional 3"/>
    <d v="2026-08-11T09:28:43"/>
    <d v="2026-08-13T16:29:16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PS"/>
    <s v="RANDUDONGKAL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n v="2026"/>
    <n v="8"/>
    <n v="13"/>
    <d v="2026-08-13T00:00:00"/>
    <n v="0.66666666666424135"/>
    <x v="0"/>
  </r>
  <r>
    <n v="89"/>
    <n v="1002518669"/>
    <n v="3"/>
    <x v="0"/>
    <n v="5"/>
    <s v="MATARAM"/>
    <s v="SUMBAWA"/>
    <s v="ALA"/>
    <s v="REG"/>
    <s v="AO"/>
    <x v="0"/>
    <s v="1P INET"/>
    <s v="7 | OSS - PROVISIONING ISSUED"/>
    <s v="RBS-Regional 3"/>
    <d v="2026-08-10T18:11:56"/>
    <d v="2026-08-11T15:32:08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PI"/>
    <s v="SUMBAWA TIMUR"/>
    <s v="NO ADDON"/>
    <m/>
    <s v="Provisioning Issu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1"/>
  </r>
  <r>
    <n v="90"/>
    <n v="1002522283"/>
    <n v="3"/>
    <x v="6"/>
    <n v="5"/>
    <s v="SIDOARJO"/>
    <s v="INNER - JATIM TIMUR"/>
    <s v="TUN"/>
    <s v="REG"/>
    <s v="AO"/>
    <x v="0"/>
    <m/>
    <s v="Completed (PS)"/>
    <s v="RBS-Regional 3"/>
    <d v="2026-08-12T13:58:11"/>
    <d v="2026-08-13T20:22:01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n v="2026"/>
    <n v="8"/>
    <n v="13"/>
    <d v="2026-08-13T00:00:00"/>
    <n v="-0.54166666666424135"/>
    <x v="0"/>
  </r>
  <r>
    <n v="91"/>
    <n v="1002521149"/>
    <n v="3"/>
    <x v="0"/>
    <n v="5"/>
    <s v="KUPANG"/>
    <s v="ENDE"/>
    <s v="END"/>
    <s v="REG"/>
    <s v="AO"/>
    <x v="0"/>
    <s v="1P INET"/>
    <s v="8 | OSS - PONR"/>
    <s v="RBS-Regional 3"/>
    <d v="2026-08-12T07:34:56"/>
    <d v="2026-08-13T14:44:30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ACT_COM"/>
    <s v="ENDE"/>
    <s v="NO ADDON"/>
    <m/>
    <s v="PONR"/>
    <s v="HSI Bisnis Promo HUT Telkom PSB 70% - 100 Mbps Dual Band"/>
    <s v="INDIBIZ"/>
    <m/>
    <m/>
    <d v="2026-08-19T08:00:00"/>
    <s v="2026-08-19 08:00:00 | M Janji : (13 AGUSTUS 2026) jam Pasang : pagi  Note : hubungi pelanggan jika ingin kelokasi"/>
    <m/>
    <m/>
    <m/>
    <e v="#NUM!"/>
    <e v="#NUM!"/>
    <x v="1"/>
  </r>
  <r>
    <n v="92"/>
    <n v="1002509460"/>
    <n v="3"/>
    <x v="4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</r>
  <r>
    <n v="93"/>
    <n v="1002509424"/>
    <n v="3"/>
    <x v="7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</r>
  <r>
    <n v="94"/>
    <n v="1002510860"/>
    <n v="3"/>
    <x v="7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95"/>
    <n v="1002512688"/>
    <n v="3"/>
    <x v="2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</r>
  <r>
    <n v="96"/>
    <n v="1002519142"/>
    <n v="3"/>
    <x v="6"/>
    <n v="5"/>
    <s v="SIDOARJO"/>
    <s v="INNER - JATIM TIMUR"/>
    <s v="SPJ"/>
    <s v="REG"/>
    <s v="AO"/>
    <x v="0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0"/>
  </r>
  <r>
    <n v="97"/>
    <n v="1002524081"/>
    <n v="3"/>
    <x v="1"/>
    <n v="5"/>
    <s v="SBY SELATAN"/>
    <s v="MANYAR"/>
    <s v="JGR"/>
    <s v="REG"/>
    <s v="AO"/>
    <x v="0"/>
    <s v="1P INET"/>
    <s v="MIE - SEND SURVEY"/>
    <s v="RBS-Regional 3"/>
    <d v="2026-08-13T12:22:56"/>
    <d v="2026-08-13T12:24:02"/>
    <n v="69365043"/>
    <m/>
    <n v="152310255350"/>
    <s v="PT RAMEN MASTER INDONESIA"/>
    <s v="ODP-RKT-FFV/13 FFV/D03/13.01"/>
    <s v="WO061660192"/>
    <m/>
    <m/>
    <m/>
    <n v="112.78067406266899"/>
    <n v="-7.3178209122475399"/>
    <s v="MD|MYDB-20260813265200|DN00001/MN00519|PT RAMEN MASTER INDONESIA|6281217207780"/>
    <s v="MYDIGIBIZPARTNER"/>
    <m/>
    <m/>
    <m/>
    <m/>
    <m/>
    <m/>
    <m/>
    <m/>
    <s v="Management Janji"/>
    <s v="2026-08-14 13:00:00 | M Janji : (Jumat/14/Agustus/2026) jam Pasang : 09:00 Note : hubungi pelanggan jika ingin kelokasi"/>
    <s v="FCC"/>
    <s v="13-08-2026 12:25:00"/>
    <d v="2026-08-14T13:00:00"/>
    <m/>
    <s v="SURVEY_NEW_MANJA"/>
    <s v="JAGIR"/>
    <s v="NO ADDON"/>
    <m/>
    <s v="MIE - SEND SURVEY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1"/>
  </r>
  <r>
    <n v="98"/>
    <n v="1002512181"/>
    <n v="3"/>
    <x v="6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</r>
  <r>
    <n v="99"/>
    <n v="1002512235"/>
    <n v="3"/>
    <x v="3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</r>
  <r>
    <n v="100"/>
    <n v="1002519839"/>
    <n v="3"/>
    <x v="2"/>
    <n v="5"/>
    <s v="MALANG"/>
    <s v="BATU"/>
    <s v="BTU"/>
    <s v="REG"/>
    <s v="AO"/>
    <x v="0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0"/>
  </r>
  <r>
    <n v="101"/>
    <n v="1002522614"/>
    <n v="3"/>
    <x v="1"/>
    <n v="5"/>
    <s v="SBY UTARA"/>
    <s v="KENJERAN"/>
    <s v="KBL"/>
    <s v="REG"/>
    <s v="AO"/>
    <x v="0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EBALEN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0"/>
  </r>
  <r>
    <n v="102"/>
    <n v="1002508603"/>
    <n v="3"/>
    <x v="0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</r>
  <r>
    <n v="103"/>
    <n v="1002521771"/>
    <n v="3"/>
    <x v="2"/>
    <n v="5"/>
    <s v="KEDIRI"/>
    <s v="NGANJUK"/>
    <s v="NJK"/>
    <s v="REG"/>
    <s v="AO"/>
    <x v="0"/>
    <s v="1P INET"/>
    <s v="Completed (PS)"/>
    <s v="RBS-Regional 3"/>
    <d v="2026-08-12T11:22:57"/>
    <d v="2026-08-13T11:22:14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n v="2026"/>
    <n v="8"/>
    <n v="13"/>
    <d v="2026-08-13T00:00:00"/>
    <n v="-0.33333333333575865"/>
    <x v="0"/>
  </r>
  <r>
    <n v="104"/>
    <n v="1002524981"/>
    <n v="3"/>
    <x v="3"/>
    <n v="4"/>
    <s v="MAGELANG"/>
    <s v="KEBUMEN"/>
    <s v="GOM"/>
    <s v="REG"/>
    <s v="AO"/>
    <x v="0"/>
    <s v="1P INET"/>
    <s v="MIE - SEND SURVEY"/>
    <s v="RBS-Regional 3"/>
    <d v="2026-08-13T16:37:57"/>
    <d v="2026-08-13T16:40:02"/>
    <n v="69365442"/>
    <m/>
    <n v="146140112273"/>
    <s v="SPPG TRADHA ANNUR SEJAHTERA ( Purbowangi )"/>
    <s v="ODP-GOM-FAS/024 FAS/D02/024.01"/>
    <s v="WO061692761"/>
    <m/>
    <m/>
    <m/>
    <n v="109.48226099999999"/>
    <n v="-7.6099240000000004"/>
    <s v="|MN00662|MYIA-061696556892/POI/FATAH/087700085672/sppgpurbowangi@gmail.com"/>
    <s v="MYIB_ASSISTANT"/>
    <m/>
    <m/>
    <m/>
    <m/>
    <m/>
    <m/>
    <m/>
    <m/>
    <s v="Management Janji"/>
    <s v="2026-08-18 13:00:00 | telp : 087700085672 M Janji : (18/08/2026) jam Pasang : 09:00 Note : hubungi pelanggan jika ingin kelokasi"/>
    <s v="FCC"/>
    <s v="13-08-2026 16:39:58"/>
    <d v="2026-08-18T13:00:00"/>
    <m/>
    <s v="SURVEY_NEW_MANJA"/>
    <s v="GOMBONG"/>
    <s v="NO ADDON"/>
    <m/>
    <s v="MIE - SEND SURVEY"/>
    <s v="HSI Bisnis Basic Promo HUT Telkom PSB 70% - 50 Mbps"/>
    <s v="INDIBIZ"/>
    <m/>
    <m/>
    <d v="2026-08-18T13:00:00"/>
    <s v="2026-08-18 13:00:00 | telp : 087700085672 M Janji : (18/08/2026) jam Pasang : 09:00 Note : hubungi pelanggan jika ingin kelokasi"/>
    <m/>
    <m/>
    <m/>
    <e v="#NUM!"/>
    <e v="#NUM!"/>
    <x v="1"/>
  </r>
  <r>
    <n v="105"/>
    <n v="1002520937"/>
    <n v="3"/>
    <x v="1"/>
    <n v="5"/>
    <s v="SBY UTARA"/>
    <s v="LAMONGAN"/>
    <s v="BBA"/>
    <s v="REG"/>
    <s v="AO"/>
    <x v="0"/>
    <s v="1P INET"/>
    <s v="OSS - FALLOUT"/>
    <s v="RBS-Regional 3"/>
    <d v="2026-08-11T17:56:56"/>
    <d v="2026-08-12T18:59:10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FO_WFM"/>
    <s v="X"/>
    <s v="NO ADDON"/>
    <m/>
    <s v="Provisioning Failed|WFM|INF009032600|PP_-7.135784200000001,112.1038545_PP PEL H&gt;3 TGL 1808202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1"/>
  </r>
  <r>
    <n v="106"/>
    <n v="1002509474"/>
    <n v="3"/>
    <x v="7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</r>
  <r>
    <n v="107"/>
    <n v="1002515681"/>
    <n v="3"/>
    <x v="7"/>
    <n v="4"/>
    <s v="KUDUS"/>
    <s v="PURWODADI"/>
    <s v="WRO"/>
    <s v="REG"/>
    <s v="AO"/>
    <x v="0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0"/>
  </r>
  <r>
    <n v="108"/>
    <n v="1002519365"/>
    <n v="3"/>
    <x v="7"/>
    <n v="4"/>
    <s v="KUDUS"/>
    <s v="REMBANG"/>
    <s v="RBN"/>
    <s v="REG"/>
    <s v="AO"/>
    <x v="0"/>
    <m/>
    <s v="QC MIA - INVALID QUALITY CONTROL MIA"/>
    <s v="RBS-Regional 3"/>
    <d v="2026-08-11T10:56:52"/>
    <d v="2026-08-13T11:30:23"/>
    <n v="69363038"/>
    <n v="2955163019"/>
    <n v="142570111984"/>
    <s v="PT GLOBAL JET EXPRESS"/>
    <s v="ODP-RBN-FF/044"/>
    <m/>
    <m/>
    <m/>
    <m/>
    <n v="111.231160395625"/>
    <n v="-6.7442560927230097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m/>
    <m/>
    <m/>
    <d v="2026-11-08T11:10:21"/>
    <m/>
    <m/>
    <s v="QC1"/>
    <s v="REMBANG"/>
    <s v="NO ADDON"/>
    <m/>
    <s v="QC MIA - INVALID QUALITY CONTROL MIA - Tidak Ada Lampiran Penunjang - ingin konfirmasi lokasi usah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09"/>
    <n v="1002509573"/>
    <n v="3"/>
    <x v="5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</r>
  <r>
    <n v="110"/>
    <n v="1002522037"/>
    <n v="3"/>
    <x v="1"/>
    <n v="5"/>
    <s v="SBY UTARA"/>
    <s v="KENJERAN"/>
    <s v="KBL"/>
    <s v="REG"/>
    <s v="AO"/>
    <x v="0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EBALEN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</r>
  <r>
    <n v="111"/>
    <n v="1002508039"/>
    <n v="3"/>
    <x v="6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</r>
  <r>
    <n v="112"/>
    <n v="1002522985"/>
    <n v="3"/>
    <x v="6"/>
    <n v="5"/>
    <s v="SIDOARJO"/>
    <s v="INNER - JATIM TIMUR"/>
    <s v="TUN"/>
    <s v="REG"/>
    <s v="AO"/>
    <x v="0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0"/>
  </r>
  <r>
    <n v="113"/>
    <n v="1002516462"/>
    <n v="3"/>
    <x v="3"/>
    <n v="4"/>
    <s v="PURWOKERTO"/>
    <s v="BANJARNEGARA"/>
    <s v="KLP"/>
    <s v="REG"/>
    <s v="AO"/>
    <x v="0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0"/>
  </r>
  <r>
    <n v="114"/>
    <n v="1002521688"/>
    <n v="3"/>
    <x v="4"/>
    <n v="4"/>
    <s v="PEKALONGAN"/>
    <s v="PEKALONGAN"/>
    <s v="PKL"/>
    <s v="REG"/>
    <s v="AO"/>
    <x v="0"/>
    <s v="1P INET"/>
    <s v="Completed (PS)"/>
    <s v="RBS-Regional 3"/>
    <d v="2026-08-12T11:02:07"/>
    <d v="2026-08-14T07:55:19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S"/>
    <s v="X"/>
    <s v="NO ADDON"/>
    <n v="20260814"/>
    <s v="Complet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n v="2026"/>
    <n v="8"/>
    <n v="14"/>
    <d v="2026-08-14T00:00:00"/>
    <n v="0.66666666666424135"/>
    <x v="0"/>
  </r>
  <r>
    <n v="115"/>
    <n v="1002524458"/>
    <n v="3"/>
    <x v="2"/>
    <n v="5"/>
    <s v="MADIUN"/>
    <s v="BOJONEGORO"/>
    <s v="KDU"/>
    <s v="REG"/>
    <s v="AO"/>
    <x v="0"/>
    <m/>
    <s v="Completed (PS)"/>
    <s v="RBS-Regional 3"/>
    <d v="2026-08-13T14:22:10"/>
    <d v="2026-08-13T15:32:12"/>
    <n v="69345160"/>
    <m/>
    <n v="152643202393"/>
    <s v="Shinar Group Malo"/>
    <s v="ODP-KDU-FF/19"/>
    <s v="WO061676444"/>
    <m/>
    <m/>
    <m/>
    <n v="111.72596009999999"/>
    <n v="-7.1118911000000002"/>
    <s v="|MN00271|MYIA-030998796310/POI/Moch Rifky Adhiyoko/085648396603/adhiyokorois@gmail.com"/>
    <s v="Sales Force DBS"/>
    <m/>
    <m/>
    <m/>
    <m/>
    <m/>
    <m/>
    <m/>
    <m/>
    <s v="Management Janji"/>
    <s v="2026-08-13 08:00:00|Dusun karuk rendeng|SYSTEM|MYDITA"/>
    <s v="FCC"/>
    <s v="13-08-2026 14:39:50"/>
    <m/>
    <m/>
    <s v="PS"/>
    <s v="PADANG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3T07:00:00"/>
    <s v="2026-08-13 08:00:00|Dusun karuk rendeng|SYSTEM|MYDITA"/>
    <n v="2026"/>
    <n v="8"/>
    <n v="13"/>
    <d v="2026-08-13T00:00:00"/>
    <n v="-0.29166666666424135"/>
    <x v="0"/>
  </r>
  <r>
    <n v="116"/>
    <n v="1002517195"/>
    <n v="3"/>
    <x v="2"/>
    <n v="5"/>
    <s v="KEDIRI"/>
    <s v="NGANJUK"/>
    <s v="NJK"/>
    <s v="REG"/>
    <s v="AO"/>
    <x v="0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0"/>
  </r>
  <r>
    <n v="117"/>
    <n v="1002505021"/>
    <n v="3"/>
    <x v="1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</r>
  <r>
    <n v="118"/>
    <n v="1002523003"/>
    <n v="3"/>
    <x v="3"/>
    <n v="4"/>
    <s v="MAGELANG"/>
    <s v="MAGELANG"/>
    <s v="MTY"/>
    <s v="REG"/>
    <s v="AO"/>
    <x v="0"/>
    <s v="1P INET"/>
    <s v="102 | FOLLOW UP COMPLETED"/>
    <s v="RBS-Regional 3"/>
    <d v="2026-08-12T17:07:56"/>
    <d v="2026-08-13T16:03:51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s v="Kendala Pelanggan"/>
    <s v="REVOKE"/>
    <s v="MERTOYUDAN"/>
    <s v="NO ADDON"/>
    <m/>
    <s v="Follow Up Revoke Completed, New Order ID : SC1002524845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1"/>
  </r>
  <r>
    <n v="119"/>
    <n v="1002512295"/>
    <n v="3"/>
    <x v="4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</r>
  <r>
    <n v="120"/>
    <n v="1002517492"/>
    <n v="3"/>
    <x v="2"/>
    <n v="5"/>
    <s v="KEDIRI"/>
    <s v="TULUNGAGUNG"/>
    <s v="CAT"/>
    <s v="REG"/>
    <s v="AO"/>
    <x v="0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0"/>
  </r>
  <r>
    <n v="121"/>
    <n v="1002515351"/>
    <n v="3"/>
    <x v="3"/>
    <n v="4"/>
    <s v="YOGYAKARTA"/>
    <s v="GUNUNG KIDUL"/>
    <s v="WNS"/>
    <s v="REG"/>
    <s v="AO"/>
    <x v="0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</r>
  <r>
    <n v="122"/>
    <n v="1002521303"/>
    <n v="3"/>
    <x v="7"/>
    <n v="4"/>
    <s v="SOLO"/>
    <s v="INNER - SOLO JATENG TIMUR"/>
    <s v="KRT"/>
    <s v="REG"/>
    <s v="AO"/>
    <x v="0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X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0"/>
  </r>
  <r>
    <n v="123"/>
    <n v="1002524549"/>
    <n v="3"/>
    <x v="1"/>
    <n v="5"/>
    <s v="SBY SELATAN"/>
    <s v="KETINTANG"/>
    <s v="WRU"/>
    <s v="REG"/>
    <s v="AO"/>
    <x v="0"/>
    <s v="1P INET"/>
    <s v="MIE - SEND SURVEY"/>
    <s v="RBS-Regional 3"/>
    <d v="2026-08-13T14:43:56"/>
    <d v="2026-08-13T14:46:02"/>
    <n v="69365282"/>
    <m/>
    <n v="152302236750"/>
    <s v="toko setiawan"/>
    <s v="ODP-WR1-FCM/07 FCM/D02/07.01"/>
    <s v="WO061678290"/>
    <m/>
    <m/>
    <m/>
    <n v="112.70329959999999"/>
    <n v="-7.3739936000000004"/>
    <s v="MD|MYDB-20260813265177|DN00001/MN01993|toko setiawan|089670772125"/>
    <s v="MYDIGIBIZPARTNER"/>
    <m/>
    <m/>
    <m/>
    <m/>
    <m/>
    <m/>
    <m/>
    <m/>
    <s v="Management Janji"/>
    <s v="2026-08-14 13:00:00 | telp : 089670772125 M Janji : (14/08/2026) jam Pasang : 09:00 Note : hubungi pelanggan jika ingin kelokasi"/>
    <s v="FCC"/>
    <s v="13-08-2026 14:55:15"/>
    <d v="2026-08-14T13:00:00"/>
    <m/>
    <s v="SURVEY_NEW_MANJA"/>
    <s v="WARU INJOKO"/>
    <s v="NO ADDON"/>
    <m/>
    <s v="MIE - SEND SURVEY"/>
    <s v="HSI Bisnis Promo HUT Telkom PSB 70% - 200 Mbps"/>
    <s v="INDIBIZ"/>
    <m/>
    <m/>
    <d v="2026-08-14T13:00:00"/>
    <s v="2026-08-14 13:00:00 | telp : 089670772125 M Janji : (14/08/2026) jam Pasang : 09:00 Note : hubungi pelanggan jika ingin kelokasi"/>
    <m/>
    <m/>
    <m/>
    <e v="#NUM!"/>
    <e v="#NUM!"/>
    <x v="1"/>
  </r>
  <r>
    <n v="124"/>
    <n v="1002504396"/>
    <n v="3"/>
    <x v="2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25"/>
    <n v="1002513682"/>
    <n v="3"/>
    <x v="5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</r>
  <r>
    <n v="126"/>
    <n v="1002506382"/>
    <n v="3"/>
    <x v="7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</r>
  <r>
    <n v="127"/>
    <n v="1002514582"/>
    <n v="3"/>
    <x v="3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</r>
  <r>
    <n v="128"/>
    <n v="1002515737"/>
    <n v="3"/>
    <x v="3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</r>
  <r>
    <n v="129"/>
    <n v="1002522125"/>
    <n v="3"/>
    <x v="4"/>
    <n v="4"/>
    <s v="SEMARANG"/>
    <s v="INNER - SEMARANG JATENG UTARA"/>
    <s v="JHR"/>
    <s v="REG"/>
    <s v="AO"/>
    <x v="0"/>
    <m/>
    <s v="7 | OSS - PROVISIONING ISSUED"/>
    <s v="RBS-Regional 3"/>
    <d v="2026-08-12T13:29:02"/>
    <d v="2026-08-14T08:06:42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PI"/>
    <s v="JOHAR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1"/>
  </r>
  <r>
    <n v="130"/>
    <n v="1002505598"/>
    <n v="3"/>
    <x v="4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</r>
  <r>
    <n v="131"/>
    <n v="1002519478"/>
    <n v="3"/>
    <x v="3"/>
    <n v="4"/>
    <s v="MAGELANG"/>
    <s v="MAGELANG"/>
    <s v="MGE"/>
    <s v="REG"/>
    <s v="AO"/>
    <x v="0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0"/>
  </r>
  <r>
    <n v="132"/>
    <n v="1002515837"/>
    <n v="3"/>
    <x v="4"/>
    <n v="4"/>
    <s v="PEKALONGAN"/>
    <s v="TEGAL"/>
    <s v="TEG"/>
    <s v="REG"/>
    <s v="AO"/>
    <x v="0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</r>
  <r>
    <n v="133"/>
    <n v="1002514537"/>
    <n v="3"/>
    <x v="6"/>
    <n v="5"/>
    <s v="JEMBER"/>
    <s v="JEMBER"/>
    <s v="TGU"/>
    <s v="REG"/>
    <s v="AO"/>
    <x v="0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</r>
  <r>
    <n v="134"/>
    <n v="1002517644"/>
    <n v="3"/>
    <x v="2"/>
    <n v="5"/>
    <s v="MADIUN"/>
    <s v="NGAWI"/>
    <s v="GGR"/>
    <s v="REG"/>
    <s v="AO"/>
    <x v="0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0"/>
  </r>
  <r>
    <n v="135"/>
    <n v="1002505873"/>
    <n v="3"/>
    <x v="4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</r>
  <r>
    <n v="136"/>
    <n v="1002523599"/>
    <n v="3"/>
    <x v="6"/>
    <n v="5"/>
    <s v="JEMBER"/>
    <s v="BONDOWOSO"/>
    <s v="BOW"/>
    <s v="REG"/>
    <s v="AO"/>
    <x v="0"/>
    <s v="2P INET + VOICE"/>
    <s v="7 | OSS - PROVISIONING ISSUED"/>
    <s v="RBS-Regional 3"/>
    <d v="2026-08-13T10:01:57"/>
    <d v="2026-08-14T08:05:42"/>
    <n v="69364841"/>
    <n v="3322010094"/>
    <n v="152507226145"/>
    <s v="ERAFONE BONDOWOSO"/>
    <s v="ODP-BOW-FB/21 FB/D04/21.01"/>
    <s v="WO061645839"/>
    <m/>
    <m/>
    <m/>
    <n v="113.824656"/>
    <n v="-7.9127689999999999"/>
    <s v="|MN02621|MYIA-010045246292/POI/IWAN/081999552999/dl-rutinfinance@erajaya.com"/>
    <s v="MYIB_ASSISTANT"/>
    <m/>
    <m/>
    <m/>
    <m/>
    <m/>
    <m/>
    <m/>
    <m/>
    <s v="Management Janji"/>
    <s v="2026-08-14 08:00:00 | Nama : BP IWAN SANJAYA  No Hp : 081999552999 No Alt :  Tgl Pemasangan : 14 Agustus 2026 Interval : PAGI  Note : Hubungi pelanggan terlebih dahulu"/>
    <s v="FCC"/>
    <s v="13-08-2026 10:09:52"/>
    <d v="2026-08-14T08:00:00"/>
    <m/>
    <s v="PI"/>
    <s v="BONDOWOSO"/>
    <s v="NO ADDON"/>
    <m/>
    <s v="Provisioning Issued"/>
    <s v="HSI Bisnis Basic Bundling Phone PSB 70% - Free 800 Menit - 50 Mbps"/>
    <s v="INDIBIZ"/>
    <m/>
    <m/>
    <d v="2026-08-14T08:00:00"/>
    <s v="2026-08-14 08:00:00 | Nama : BP IWAN SANJAYA  No Hp : 081999552999 No Alt :  Tgl Pemasangan : 14 Agustus 2026 Interval : PAGI  Note : Hubungi pelanggan terlebih dahulu"/>
    <m/>
    <m/>
    <m/>
    <e v="#NUM!"/>
    <e v="#NUM!"/>
    <x v="1"/>
  </r>
  <r>
    <n v="137"/>
    <n v="1002510583"/>
    <n v="3"/>
    <x v="6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</r>
  <r>
    <n v="138"/>
    <n v="1002512092"/>
    <n v="3"/>
    <x v="1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</r>
  <r>
    <n v="139"/>
    <n v="1002523678"/>
    <n v="3"/>
    <x v="3"/>
    <n v="4"/>
    <s v="MAGELANG"/>
    <s v="KEBUMEN"/>
    <s v="KBM"/>
    <s v="REG"/>
    <s v="AO"/>
    <x v="0"/>
    <s v="1P INET"/>
    <s v="7 | OSS - PROVISIONING ISSUED"/>
    <s v="RBS-Regional 3"/>
    <d v="2026-08-13T10:19:56"/>
    <d v="2026-08-14T08:05:39"/>
    <n v="69364858"/>
    <m/>
    <n v="142141120203"/>
    <s v="SD NEGERI AYAM PUTIH 1&amp;2 - KBM"/>
    <s v="ODP-KBM-FBH/001 FBH/D01/001.01"/>
    <s v="WO061647447"/>
    <m/>
    <m/>
    <m/>
    <n v="109.6517044"/>
    <n v="-7.7668024000000004"/>
    <s v="|MN00664|MYIA-051944183613/POI/Joko Siswanto/085722800062/sdnayamputih@gmail.com"/>
    <s v="MYIB_ASSISTANT"/>
    <m/>
    <m/>
    <m/>
    <m/>
    <m/>
    <m/>
    <m/>
    <m/>
    <s v="Management Janji"/>
    <s v="2026-08-14 08:00:00 | telp : 085722800062 M Janji : (14/08/2026) jam Pasang : 09:00 Note : hubungi pelanggan jika ingin kelokasi"/>
    <s v="FCC"/>
    <s v="13-08-2026 10:39:50"/>
    <d v="2026-08-14T08:00:00"/>
    <m/>
    <s v="PI"/>
    <s v="X"/>
    <s v="NO ADDON"/>
    <m/>
    <s v="Provisioning Issued"/>
    <s v="HSI Bisnis Promo HUT Telkom PSB 70% - 200 Mbps"/>
    <s v="INDIBIZ"/>
    <m/>
    <m/>
    <d v="2026-08-14T08:00:00"/>
    <s v="2026-08-14 08:00:00 | telp : 085722800062 M Janji : (14/08/2026) jam Pasang : 09:00 Note : hubungi pelanggan jika ingin kelokasi"/>
    <m/>
    <m/>
    <m/>
    <e v="#NUM!"/>
    <e v="#NUM!"/>
    <x v="1"/>
  </r>
  <r>
    <n v="140"/>
    <n v="1002519328"/>
    <n v="3"/>
    <x v="4"/>
    <n v="4"/>
    <s v="SEMARANG"/>
    <s v="INNER - SEMARANG JATENG UTARA"/>
    <s v="GNK"/>
    <s v="REG"/>
    <s v="AO"/>
    <x v="0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JOHAR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0"/>
  </r>
  <r>
    <n v="141"/>
    <n v="1002516080"/>
    <n v="3"/>
    <x v="2"/>
    <n v="5"/>
    <s v="MALANG"/>
    <s v="BATU"/>
    <s v="BTU"/>
    <s v="REG"/>
    <s v="AO"/>
    <x v="0"/>
    <m/>
    <s v="102 | FOLLOW UP COMPLETED"/>
    <s v="RBS-Regional 2"/>
    <d v="2026-08-08T15:12:30"/>
    <d v="2026-08-13T11:26:53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REVOKE"/>
    <s v="BATU"/>
    <s v="NO ADDON"/>
    <m/>
    <s v="Follow Up Revoke Completed, New Order ID : SC100252392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</r>
  <r>
    <n v="142"/>
    <n v="1002518343"/>
    <n v="3"/>
    <x v="4"/>
    <n v="4"/>
    <s v="PEKALONGAN"/>
    <s v="PEMALANG"/>
    <s v="PML"/>
    <s v="REG"/>
    <s v="AO"/>
    <x v="0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X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1"/>
  </r>
  <r>
    <n v="143"/>
    <n v="1002509965"/>
    <n v="3"/>
    <x v="1"/>
    <n v="5"/>
    <s v="SBY UTARA"/>
    <s v="TANDES"/>
    <s v="BBE"/>
    <s v="REG"/>
    <s v="AO"/>
    <x v="0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</r>
  <r>
    <n v="144"/>
    <n v="1002504764"/>
    <n v="3"/>
    <x v="1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</r>
  <r>
    <n v="145"/>
    <n v="1002521904"/>
    <n v="3"/>
    <x v="4"/>
    <n v="4"/>
    <s v="PEKALONGAN"/>
    <s v="PEKALONGAN"/>
    <s v="KDW"/>
    <s v="REG"/>
    <s v="AO"/>
    <x v="0"/>
    <s v="1P INET"/>
    <s v="Completed (PS)"/>
    <s v="RBS-Regional 3"/>
    <d v="2026-08-12T11:52:56"/>
    <d v="2026-08-13T15:18:17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S"/>
    <s v="KAJEN"/>
    <s v="NO ADDON"/>
    <n v="20260813"/>
    <s v="Complet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n v="2026"/>
    <n v="8"/>
    <n v="13"/>
    <d v="2026-08-13T00:00:00"/>
    <n v="-0.33333333333575865"/>
    <x v="0"/>
  </r>
  <r>
    <n v="146"/>
    <n v="1002508451"/>
    <n v="3"/>
    <x v="2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147"/>
    <n v="1002514589"/>
    <n v="3"/>
    <x v="7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</r>
  <r>
    <n v="148"/>
    <n v="1002518793"/>
    <n v="3"/>
    <x v="4"/>
    <n v="4"/>
    <s v="SEMARANG"/>
    <s v="UNGARAN"/>
    <s v="ABR"/>
    <s v="REG"/>
    <s v="AO"/>
    <x v="0"/>
    <s v="1P INET"/>
    <s v="OSS - FALLOUT"/>
    <s v="RBS-Regional 3"/>
    <d v="2026-08-11T07:52:56"/>
    <d v="2026-08-14T08:32:26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s v="Kendala Lainnya"/>
    <s v="FO_WFM"/>
    <s v="AMBARAWA"/>
    <s v="NO ADDON"/>
    <m/>
    <s v="Provisioning Failed|WFM|INF009040652|revoke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</r>
  <r>
    <n v="149"/>
    <n v="1002522308"/>
    <n v="3"/>
    <x v="1"/>
    <n v="5"/>
    <s v="SBY UTARA"/>
    <s v="MANYAR"/>
    <s v="MGO"/>
    <s v="REG"/>
    <s v="AO"/>
    <x v="0"/>
    <s v="1P INET"/>
    <s v="Completed (PS)"/>
    <s v="RBS-Regional 3"/>
    <d v="2026-08-12T14:01:56"/>
    <d v="2026-08-14T08:13:37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n v="2026"/>
    <n v="8"/>
    <n v="14"/>
    <d v="2026-08-14T00:00:00"/>
    <n v="-0.54166666666424135"/>
    <x v="0"/>
  </r>
  <r>
    <n v="150"/>
    <n v="1002504571"/>
    <n v="3"/>
    <x v="6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</r>
  <r>
    <n v="151"/>
    <n v="1002508859"/>
    <n v="3"/>
    <x v="2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152"/>
    <n v="1002508813"/>
    <n v="3"/>
    <x v="3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53"/>
    <n v="1002524574"/>
    <n v="3"/>
    <x v="2"/>
    <n v="5"/>
    <s v="KEDIRI"/>
    <s v="NGANJUK"/>
    <s v="WRJ"/>
    <s v="REG"/>
    <s v="AO"/>
    <x v="0"/>
    <s v="1P INET"/>
    <s v="Completed (PS)"/>
    <s v="RBS-Regional 3"/>
    <d v="2026-08-13T14:50:07"/>
    <d v="2026-08-13T16:46:39"/>
    <n v="69365295"/>
    <m/>
    <n v="152641205609"/>
    <s v="Toko barokah Abadi"/>
    <s v="ODP-WRJ-FA/106 FA/D02/106.01"/>
    <s v="WO061678958"/>
    <m/>
    <m/>
    <m/>
    <n v="112.023335918784"/>
    <n v="-7.6136039873273704"/>
    <s v="MD|MYDB-20260813265230|DC20002/MC20039|Toko barokah Abadi|085706167964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55:15"/>
    <d v="2026-08-14T13:00:00"/>
    <m/>
    <s v="PS"/>
    <s v="KERTOSONO"/>
    <s v="NO ADDON"/>
    <n v="20260813"/>
    <s v="Completed"/>
    <s v="HSI Bisnis Promo HUT Telkom PSB 70% - 150 Mbps"/>
    <s v="INDIBIZ"/>
    <m/>
    <m/>
    <d v="2026-08-14T13:00:00"/>
    <s v="2026-08-14 13:00:00 | M Janji : (14 AGUSTUS 2026) jam Pasang : siang Note : hubungi pelanggan jika ingin kelokasi"/>
    <n v="2026"/>
    <n v="8"/>
    <n v="13"/>
    <d v="2026-08-13T00:00:00"/>
    <n v="-1.5416666666642413"/>
    <x v="0"/>
  </r>
  <r>
    <n v="154"/>
    <n v="1002518632"/>
    <n v="3"/>
    <x v="1"/>
    <n v="5"/>
    <s v="SBY UTARA"/>
    <s v="TANDES"/>
    <s v="KNN"/>
    <s v="REG"/>
    <s v="AO"/>
    <x v="0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0"/>
  </r>
  <r>
    <n v="155"/>
    <n v="1002520769"/>
    <n v="3"/>
    <x v="4"/>
    <n v="4"/>
    <s v="PEKALONGAN"/>
    <s v="PEKALONGAN"/>
    <s v="KJE"/>
    <s v="REG"/>
    <s v="AO"/>
    <x v="0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AJEN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0"/>
  </r>
  <r>
    <n v="156"/>
    <n v="1002510858"/>
    <n v="3"/>
    <x v="7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</r>
  <r>
    <n v="157"/>
    <n v="1002518631"/>
    <n v="3"/>
    <x v="0"/>
    <n v="5"/>
    <s v="KUPANG"/>
    <s v="ENDE"/>
    <s v="BJW"/>
    <s v="REG"/>
    <s v="AO"/>
    <x v="0"/>
    <s v="1P INET"/>
    <s v="7 | OSS - PROVISIONING ISSUED"/>
    <s v="RBS-Regional 3"/>
    <d v="2026-08-10T17:37:56"/>
    <d v="2026-08-13T15:21:55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PI"/>
    <s v="BAJAWA"/>
    <s v="NO ADDON"/>
    <m/>
    <s v="Provisioning Issued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1"/>
  </r>
  <r>
    <n v="158"/>
    <n v="1002510139"/>
    <n v="3"/>
    <x v="2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59"/>
    <n v="1002505290"/>
    <n v="3"/>
    <x v="7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</r>
  <r>
    <n v="160"/>
    <n v="1002509859"/>
    <n v="3"/>
    <x v="5"/>
    <n v="5"/>
    <s v="SINGARJA"/>
    <s v="KLUNGKUNG"/>
    <s v="APR"/>
    <s v="REG"/>
    <s v="AO"/>
    <x v="0"/>
    <m/>
    <s v="100 | REVOKE COMPLETED"/>
    <s v="RBS-Regional 3"/>
    <d v="2026-08-05T09:57:48"/>
    <d v="2026-08-11T10:36:0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</r>
  <r>
    <n v="161"/>
    <n v="1002511645"/>
    <n v="3"/>
    <x v="5"/>
    <n v="5"/>
    <s v="SINGARJA"/>
    <s v="TABANAN"/>
    <s v="TBN"/>
    <s v="REG"/>
    <s v="AO"/>
    <x v="0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ABANA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</r>
  <r>
    <n v="162"/>
    <n v="1002504905"/>
    <n v="3"/>
    <x v="2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</r>
  <r>
    <n v="163"/>
    <n v="1002517320"/>
    <n v="3"/>
    <x v="1"/>
    <n v="5"/>
    <s v="SBY UTARA"/>
    <s v="TANDES"/>
    <s v="KRP"/>
    <s v="REG"/>
    <s v="AO"/>
    <x v="0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0"/>
  </r>
  <r>
    <n v="164"/>
    <n v="1002515671"/>
    <n v="3"/>
    <x v="5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165"/>
    <n v="1002520725"/>
    <n v="3"/>
    <x v="1"/>
    <n v="5"/>
    <s v="SBY UTARA"/>
    <s v="TANDES"/>
    <s v="BBE"/>
    <s v="REG"/>
    <s v="AO"/>
    <x v="0"/>
    <s v="1P INET"/>
    <s v="MIA - INVALID SURVEY"/>
    <s v="RBS-Regional 3"/>
    <d v="2026-08-11T16:25:57"/>
    <d v="2026-08-12T08:03:04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SURVEY_NEW_MANJA"/>
    <s v="BAMBE"/>
    <s v="NO ADDON"/>
    <m/>
    <s v="MIE - INVALID SURVEY - Double Input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1"/>
  </r>
  <r>
    <n v="166"/>
    <n v="1002514122"/>
    <n v="3"/>
    <x v="5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</r>
  <r>
    <n v="167"/>
    <n v="1002518883"/>
    <n v="3"/>
    <x v="0"/>
    <n v="5"/>
    <s v="MATARAM"/>
    <s v="LOMBOK BARAT TENGAH"/>
    <s v="GER"/>
    <s v="REG"/>
    <s v="AO"/>
    <x v="0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LOMBOK TENGAH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1"/>
  </r>
  <r>
    <n v="168"/>
    <n v="1002516591"/>
    <n v="3"/>
    <x v="5"/>
    <n v="5"/>
    <s v="DENPASAR"/>
    <s v="SANUR"/>
    <s v="KLM"/>
    <s v="REG"/>
    <s v="AO"/>
    <x v="0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0"/>
  </r>
  <r>
    <n v="169"/>
    <n v="1002515486"/>
    <n v="3"/>
    <x v="7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</r>
  <r>
    <n v="170"/>
    <n v="1002512280"/>
    <n v="3"/>
    <x v="7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</r>
  <r>
    <n v="171"/>
    <n v="1002523921"/>
    <n v="3"/>
    <x v="4"/>
    <n v="4"/>
    <s v="SEMARANG"/>
    <s v="SALATIGA"/>
    <s v="SLI"/>
    <s v="REG"/>
    <s v="AO"/>
    <x v="0"/>
    <m/>
    <s v="Completed (PS)"/>
    <s v="RBS-Regional 3"/>
    <d v="2026-08-13T11:27:40"/>
    <d v="2026-08-13T12:11:16"/>
    <n v="69361369"/>
    <m/>
    <n v="142434111393"/>
    <s v="PT AERONUSA INTI RAYA"/>
    <s v="ODP-SLI-FAN/024"/>
    <s v="WO061654807"/>
    <m/>
    <m/>
    <m/>
    <n v="110.53187310073"/>
    <n v="-7.3620236148851896"/>
    <s v="|MN02587|MYIA-060484169050/POI/AMIN/087789912308/helpdesk@sentralcargo.co.id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s v="13-08-2026 11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0 08:00:00 | M Janji : 10 agustus 2026  jam Pasang : pagi   Note : hubungi pelanggan jika ingin kelokasi"/>
    <n v="2026"/>
    <n v="8"/>
    <n v="13"/>
    <d v="2026-08-13T00:00:00"/>
    <n v="-0.29166666666424135"/>
    <x v="0"/>
  </r>
  <r>
    <n v="172"/>
    <n v="1002523023"/>
    <n v="3"/>
    <x v="4"/>
    <n v="4"/>
    <s v="SEMARANG"/>
    <s v="INNER - SEMARANG JATENG UTARA"/>
    <s v="JHR"/>
    <s v="REG"/>
    <s v="AO"/>
    <x v="0"/>
    <s v="1P INET"/>
    <s v="Completed (PS)"/>
    <s v="RBS-Regional 3"/>
    <d v="2026-08-12T17:16:56"/>
    <d v="2026-08-13T18:41:30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PS"/>
    <s v="JOHAR"/>
    <s v="NO ADDON"/>
    <n v="20260813"/>
    <s v="Completed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0"/>
  </r>
  <r>
    <n v="173"/>
    <n v="1002521718"/>
    <n v="3"/>
    <x v="0"/>
    <n v="5"/>
    <s v="KUPANG"/>
    <s v="LABOAN BAJO"/>
    <s v="RTE"/>
    <s v="REG"/>
    <s v="AO"/>
    <x v="0"/>
    <s v="1P INET"/>
    <s v="Completed (PS)"/>
    <s v="RBS-Regional 3"/>
    <d v="2026-08-12T11:10:56"/>
    <d v="2026-08-13T13:25:05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PS"/>
    <s v="X"/>
    <s v="NO ADDON"/>
    <n v="20260813"/>
    <s v="Completed"/>
    <s v="HSI Bisnis Basic Promo HUT Telkom PSB 70% - 75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0"/>
  </r>
  <r>
    <n v="174"/>
    <n v="1002518162"/>
    <n v="3"/>
    <x v="6"/>
    <n v="5"/>
    <s v="SIDOARJO"/>
    <s v="INNER - JATIM TIMUR"/>
    <s v="SDA"/>
    <s v="REG"/>
    <s v="AO"/>
    <x v="0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0"/>
  </r>
  <r>
    <n v="175"/>
    <n v="1002522019"/>
    <n v="3"/>
    <x v="3"/>
    <n v="4"/>
    <s v="MAGELANG"/>
    <s v="MAGELANG"/>
    <s v="MGE"/>
    <s v="REG"/>
    <s v="AO"/>
    <x v="0"/>
    <m/>
    <s v="MIE - SEND SURVEY"/>
    <s v="RBS-Regional 3"/>
    <d v="2026-08-12T12:43:27"/>
    <d v="2026-08-13T09:26:01"/>
    <n v="69364170"/>
    <m/>
    <n v="146137149729"/>
    <s v="Alif&amp; 39;s Bakery Bandongan"/>
    <s v="ODP-MGE-FAM/058"/>
    <s v="WO061643354"/>
    <m/>
    <m/>
    <m/>
    <n v="110.18978118896401"/>
    <n v="-7.4660441321345701"/>
    <s v="AMRBS ; 920111 ; AM ; BINDA ANISSA ; TREG3 ; MAGELANG ;1S HSI BISNIS PROMO 30MB 1:1 ; Irwan Adi Saputra/085188140787/alifsbakerybandongan@gmail.com"/>
    <s v="Account Manager"/>
    <m/>
    <m/>
    <m/>
    <m/>
    <m/>
    <m/>
    <m/>
    <m/>
    <s v="Management Janji"/>
    <s v="2026-08-15 13:00:00|Jam Pemasangan : 08:00 - 12.00 Tanggal Pemasangan : 14/08/2026 Info Tambahan : Hubungi pelanggan sebelum datang ke lokasi |40981184|MYDITA"/>
    <s v="FCC"/>
    <d v="2026-12-08T12:55:00"/>
    <d v="2026-08-15T13:00:00"/>
    <m/>
    <s v="SURVEY_NEW_MANJA"/>
    <s v="X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15T13:00:00"/>
    <s v="2026-08-15 13:00:00|Jam Pemasangan : 08:00 - 12.00 Tanggal Pemasangan : 14/08/2026 Info Tambahan : Hubungi pelanggan sebelum datang ke lokasi |40981184|MYDITA"/>
    <m/>
    <m/>
    <m/>
    <e v="#NUM!"/>
    <e v="#NUM!"/>
    <x v="1"/>
  </r>
  <r>
    <n v="176"/>
    <n v="1002516497"/>
    <n v="3"/>
    <x v="4"/>
    <n v="4"/>
    <s v="PEKALONGAN"/>
    <s v="SLAWI"/>
    <s v="ADW"/>
    <s v="REG"/>
    <s v="AO"/>
    <x v="0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0"/>
  </r>
  <r>
    <n v="177"/>
    <n v="1002510339"/>
    <n v="3"/>
    <x v="7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178"/>
    <n v="1002521028"/>
    <n v="3"/>
    <x v="7"/>
    <n v="4"/>
    <s v="SOLO"/>
    <s v="INNER - SOLO JATENG TIMUR"/>
    <s v="GLD"/>
    <s v="REG"/>
    <s v="AO"/>
    <x v="0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0"/>
  </r>
  <r>
    <n v="179"/>
    <n v="1002521302"/>
    <n v="3"/>
    <x v="4"/>
    <n v="4"/>
    <s v="PEKALONGAN"/>
    <s v="PEMALANG"/>
    <s v="PML"/>
    <s v="REG"/>
    <s v="AO"/>
    <x v="0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0"/>
  </r>
  <r>
    <n v="180"/>
    <n v="1002516121"/>
    <n v="3"/>
    <x v="2"/>
    <n v="5"/>
    <s v="MADIUN"/>
    <s v="PONOROGO"/>
    <s v="PON"/>
    <s v="REG"/>
    <s v="AO"/>
    <x v="0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0"/>
  </r>
  <r>
    <n v="181"/>
    <n v="1002508718"/>
    <n v="3"/>
    <x v="4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</r>
  <r>
    <n v="182"/>
    <n v="1002515972"/>
    <n v="3"/>
    <x v="2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</r>
  <r>
    <n v="183"/>
    <n v="1002518726"/>
    <n v="3"/>
    <x v="2"/>
    <n v="5"/>
    <s v="KEDIRI"/>
    <s v="KEDIRI"/>
    <s v="PPR"/>
    <s v="REG"/>
    <s v="AO"/>
    <x v="0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0"/>
  </r>
  <r>
    <n v="184"/>
    <n v="1002518855"/>
    <n v="3"/>
    <x v="4"/>
    <n v="4"/>
    <s v="SEMARANG"/>
    <s v="SALATIGA"/>
    <s v="SLI"/>
    <s v="REG"/>
    <s v="AO"/>
    <x v="0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X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0"/>
  </r>
  <r>
    <n v="185"/>
    <n v="1002523378"/>
    <n v="3"/>
    <x v="1"/>
    <n v="5"/>
    <s v="SBY SELATAN"/>
    <s v="KETINTANG"/>
    <s v="IJK"/>
    <s v="REG"/>
    <s v="AO"/>
    <x v="0"/>
    <s v="1P INET"/>
    <s v="MIA - INVALID SURVEY"/>
    <s v="RBS-Regional 3"/>
    <d v="2026-08-13T09:02:56"/>
    <d v="2026-08-13T10:37:20"/>
    <n v="69364738"/>
    <m/>
    <n v="152306253234"/>
    <s v="KOPI SEDJAWA"/>
    <s v="ODP-IJK-FJT/31 FJT/D02/31.01"/>
    <s v="WO061638524"/>
    <m/>
    <m/>
    <m/>
    <n v="112.7172932"/>
    <n v="-7.3383063999999996"/>
    <s v="|MN02083|MYIA-093520047367/POI/Wahyu Lavia Ridho/085536905230/laviawahyu@gmail.com"/>
    <s v="MYIB_ASSISTANT"/>
    <m/>
    <m/>
    <m/>
    <m/>
    <m/>
    <m/>
    <m/>
    <m/>
    <s v="Management Janji"/>
    <s v="2026-08-14 13:00:00 | M Janji : (14 AGUSTUS 2026) jam Pasang : pagi siang Note : hubungi pelanggan jika ingin kelokasi "/>
    <s v="FCC"/>
    <s v="13-08-2026 09:10:25"/>
    <d v="2026-08-14T13:00:00"/>
    <m/>
    <s v="SURVEY_NEW_MANJA"/>
    <s v="WARU INJOKO"/>
    <s v="NO ADDON"/>
    <m/>
    <s v="MIE - INVALID SURVEY - Kendala Jalur/Rute Tarikan"/>
    <s v="HSI Bisnis Promo HUT Telkom PSB 70% - 50 Mbps"/>
    <s v="INDIBIZ"/>
    <m/>
    <m/>
    <d v="2026-08-14T13:00:00"/>
    <s v="2026-08-14 13:00:00 | M Janji : (14 AGUSTUS 2026) jam Pasang : pagi siang Note : hubungi pelanggan jika ingin kelokasi "/>
    <m/>
    <m/>
    <m/>
    <e v="#NUM!"/>
    <e v="#NUM!"/>
    <x v="1"/>
  </r>
  <r>
    <n v="186"/>
    <n v="1002511881"/>
    <n v="3"/>
    <x v="7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</r>
  <r>
    <n v="187"/>
    <n v="1002520905"/>
    <n v="3"/>
    <x v="1"/>
    <n v="5"/>
    <s v="MADURA"/>
    <s v="PAMEKASAN"/>
    <s v="PME"/>
    <s v="REG"/>
    <s v="AO"/>
    <x v="0"/>
    <s v="1P INET"/>
    <s v="Completed (PS)"/>
    <s v="RBS-Regional 3"/>
    <d v="2026-08-11T17:22:56"/>
    <d v="2026-08-13T09:18:35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PS"/>
    <s v="PAMEKASAN"/>
    <s v="NO ADDON"/>
    <n v="20260813"/>
    <s v="Completed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n v="2026"/>
    <n v="8"/>
    <n v="13"/>
    <d v="2026-08-13T00:00:00"/>
    <n v="0.375"/>
    <x v="0"/>
  </r>
  <r>
    <n v="188"/>
    <n v="1002516658"/>
    <n v="3"/>
    <x v="4"/>
    <n v="4"/>
    <s v="PEKALONGAN"/>
    <s v="BATANG"/>
    <s v="SBA"/>
    <s v="REG"/>
    <s v="AO"/>
    <x v="0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0"/>
  </r>
  <r>
    <n v="189"/>
    <n v="1002506038"/>
    <n v="3"/>
    <x v="0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</r>
  <r>
    <n v="190"/>
    <n v="1002504505"/>
    <n v="3"/>
    <x v="1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</r>
  <r>
    <n v="191"/>
    <n v="1002507307"/>
    <n v="3"/>
    <x v="3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92"/>
    <n v="1002514804"/>
    <n v="3"/>
    <x v="6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193"/>
    <n v="1002507588"/>
    <n v="3"/>
    <x v="6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</r>
  <r>
    <n v="194"/>
    <n v="1002522051"/>
    <n v="3"/>
    <x v="4"/>
    <n v="4"/>
    <s v="PEKALONGAN"/>
    <s v="BREBES"/>
    <s v="KTM"/>
    <s v="REG"/>
    <s v="AO"/>
    <x v="0"/>
    <s v="1P INET"/>
    <s v="Completed (PS)"/>
    <s v="RBS-Regional 3"/>
    <d v="2026-08-12T12:55:56"/>
    <d v="2026-08-13T13:53:48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0"/>
  </r>
  <r>
    <n v="195"/>
    <n v="1002506541"/>
    <n v="3"/>
    <x v="2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</r>
  <r>
    <n v="196"/>
    <n v="1002505565"/>
    <n v="3"/>
    <x v="6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</r>
  <r>
    <n v="197"/>
    <n v="1002507800"/>
    <n v="3"/>
    <x v="3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98"/>
    <n v="1002507813"/>
    <n v="3"/>
    <x v="0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</r>
  <r>
    <n v="199"/>
    <n v="1002519687"/>
    <n v="3"/>
    <x v="2"/>
    <n v="5"/>
    <s v="MADIUN"/>
    <s v="BOJONEGORO"/>
    <s v="BJN"/>
    <s v="REG"/>
    <s v="AO"/>
    <x v="0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200"/>
    <n v="1002513461"/>
    <n v="3"/>
    <x v="4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</r>
  <r>
    <n v="201"/>
    <n v="1002523070"/>
    <n v="3"/>
    <x v="7"/>
    <n v="4"/>
    <s v="SOLO"/>
    <s v="INNER - SOLO JATENG TIMUR"/>
    <s v="KRT"/>
    <s v="REG"/>
    <s v="AO"/>
    <x v="0"/>
    <s v="1P INET"/>
    <s v="Completed (PS)"/>
    <s v="RBS-Regional 3"/>
    <d v="2026-08-12T17:59:57"/>
    <d v="2026-08-14T09:02:56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PS"/>
    <s v="X"/>
    <s v="NO ADDON"/>
    <n v="20260814"/>
    <s v="Completed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4"/>
    <d v="2026-08-14T00:00:00"/>
    <n v="0.375"/>
    <x v="0"/>
  </r>
  <r>
    <n v="202"/>
    <n v="1002522928"/>
    <n v="3"/>
    <x v="4"/>
    <n v="4"/>
    <s v="PEKALONGAN"/>
    <s v="SLAWI"/>
    <s v="BLU"/>
    <s v="REG"/>
    <s v="AO"/>
    <x v="0"/>
    <s v="1P INET"/>
    <s v="102 | FOLLOW UP COMPLETED"/>
    <s v="RBS-Regional 3"/>
    <d v="2026-08-12T16:41:57"/>
    <d v="2026-08-13T14:14:12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REVOKE"/>
    <s v="X"/>
    <s v="NO ADDON"/>
    <m/>
    <s v="Follow Up Revoke Completed, New Order ID : SC1002524427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1"/>
  </r>
  <r>
    <n v="203"/>
    <n v="1002506124"/>
    <n v="3"/>
    <x v="3"/>
    <n v="4"/>
    <s v="YOGYAKARTA"/>
    <s v="GUNUNG KIDUL"/>
    <s v="WNS"/>
    <s v="REG"/>
    <s v="AO"/>
    <x v="0"/>
    <m/>
    <s v="CANCEL COMPLETED"/>
    <s v="RBS-Regional 3"/>
    <d v="2026-08-03T13:37:50"/>
    <d v="2026-08-13T15:16:19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1"/>
  </r>
  <r>
    <n v="204"/>
    <n v="1002521460"/>
    <n v="3"/>
    <x v="1"/>
    <n v="5"/>
    <s v="SBY UTARA"/>
    <s v="GRESIK"/>
    <s v="BWN"/>
    <s v="REG"/>
    <s v="AO"/>
    <x v="0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GRESIK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0"/>
  </r>
  <r>
    <n v="205"/>
    <n v="1002519746"/>
    <n v="3"/>
    <x v="3"/>
    <n v="4"/>
    <s v="PURWOKERTO"/>
    <s v="CILACAP"/>
    <s v="SDJ"/>
    <s v="REG"/>
    <s v="AO"/>
    <x v="0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MAJENANG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0"/>
  </r>
  <r>
    <n v="206"/>
    <n v="1002515915"/>
    <n v="3"/>
    <x v="2"/>
    <n v="5"/>
    <s v="MADIUN"/>
    <s v="MADIUN"/>
    <s v="CRB"/>
    <s v="REG"/>
    <s v="AO"/>
    <x v="0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ARUBAN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</r>
  <r>
    <n v="207"/>
    <n v="1002516393"/>
    <n v="3"/>
    <x v="1"/>
    <n v="5"/>
    <s v="SBY SELATAN"/>
    <s v="MANYAR"/>
    <s v="JGR"/>
    <s v="REG"/>
    <s v="AO"/>
    <x v="0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0"/>
  </r>
  <r>
    <n v="208"/>
    <n v="1002521288"/>
    <n v="3"/>
    <x v="2"/>
    <n v="5"/>
    <s v="MADIUN"/>
    <s v="MADIUN"/>
    <s v="CRB"/>
    <s v="REG"/>
    <s v="AO"/>
    <x v="0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0"/>
  </r>
  <r>
    <n v="209"/>
    <n v="1002515183"/>
    <n v="3"/>
    <x v="7"/>
    <n v="4"/>
    <s v="KUDUS"/>
    <s v="PURWODADI"/>
    <s v="WRO"/>
    <s v="REG"/>
    <s v="AO"/>
    <x v="0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</r>
  <r>
    <n v="210"/>
    <n v="1002508268"/>
    <n v="3"/>
    <x v="3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11"/>
    <n v="1002510249"/>
    <n v="3"/>
    <x v="2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</r>
  <r>
    <n v="212"/>
    <n v="1002510924"/>
    <n v="3"/>
    <x v="0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213"/>
    <n v="1002520516"/>
    <n v="3"/>
    <x v="3"/>
    <n v="4"/>
    <s v="YOGYAKARTA"/>
    <s v="SLEMAN"/>
    <s v="GOD"/>
    <s v="REG"/>
    <s v="AO"/>
    <x v="0"/>
    <s v="1P INET"/>
    <s v="MIA - INVALID SURVEY"/>
    <s v="RBS-Regional 3"/>
    <d v="2026-08-11T15:34:57"/>
    <d v="2026-08-13T11:44:51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SURVEY_NEW_MANJA"/>
    <s v="X"/>
    <s v="NO ADDON"/>
    <m/>
    <s v="MIE - INVALID SURVEY - Bangunan/Perangkat Pelanggan Belum Siap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1"/>
  </r>
  <r>
    <n v="214"/>
    <n v="1002511413"/>
    <n v="3"/>
    <x v="0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</r>
  <r>
    <n v="215"/>
    <n v="1002522035"/>
    <n v="3"/>
    <x v="4"/>
    <n v="4"/>
    <s v="SEMARANG"/>
    <s v="KENDAL"/>
    <s v="WLR"/>
    <s v="REG"/>
    <s v="AO"/>
    <x v="0"/>
    <s v="1P INET"/>
    <s v="OSS - FALLOUT"/>
    <s v="RBS-Regional 3"/>
    <d v="2026-08-12T12:46:56"/>
    <d v="2026-08-13T13:54:32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s v="Kendala Teknik"/>
    <s v="FO_WFM"/>
    <s v="WELERI"/>
    <s v="NO ADDON"/>
    <m/>
    <s v="Provisioning Failed|WFM|INF009036389|TOR_-6.951467,110.0256645_-6.956117, 110.022502 | TOR_ODP-WLR-FF/051 REDAMAN TINGGI, ALT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1"/>
  </r>
  <r>
    <n v="216"/>
    <n v="1002510440"/>
    <n v="3"/>
    <x v="1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</r>
  <r>
    <n v="217"/>
    <n v="1002520980"/>
    <n v="3"/>
    <x v="2"/>
    <n v="5"/>
    <s v="MALANG"/>
    <s v="KEPANJEN"/>
    <s v="KEP"/>
    <s v="REG"/>
    <s v="AO"/>
    <x v="0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ANJEN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0"/>
  </r>
  <r>
    <n v="218"/>
    <n v="1002524068"/>
    <n v="3"/>
    <x v="5"/>
    <n v="5"/>
    <s v="SINGARJA"/>
    <s v="KLUNGKUNG"/>
    <s v="SMA"/>
    <s v="REG"/>
    <s v="AO"/>
    <x v="0"/>
    <m/>
    <s v="MIE - SEND SURVEY"/>
    <s v="RBS-Regional 3"/>
    <d v="2026-08-13T12:16:30"/>
    <d v="2026-08-13T12:54:01"/>
    <n v="69365055"/>
    <m/>
    <n v="172428815990"/>
    <s v="PT Harapan Jaya Utama"/>
    <s v="ODP-SMA-FN/41"/>
    <s v="WO061663612"/>
    <m/>
    <m/>
    <m/>
    <n v="115.3746249"/>
    <n v="-8.5684764999999992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No Hp Pic :  Jam Pemasangan : 08:00 - 12.00 Tanggal Pemasangan : JUMAT 14 AGUSTUS 2026 Info Tambahan : Hubungi pelanggan sebelum datang ke lokasi|40961370|MYDITA"/>
    <s v="FCC"/>
    <s v="13-08-2026 12:25:00"/>
    <d v="2026-08-15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08174701404 ada usaha PT Harapan Jaya Utama No Hp Pic :  Jam Pemasangan : 08:00 - 12.00 Tanggal Pemasangan : JUMAT 14 AGUSTUS 2026 Info Tambahan : Hubungi pelanggan sebelum datang ke lokasi|40961370|MYDITA"/>
    <m/>
    <m/>
    <m/>
    <e v="#NUM!"/>
    <e v="#NUM!"/>
    <x v="1"/>
  </r>
  <r>
    <n v="219"/>
    <n v="1002520098"/>
    <n v="3"/>
    <x v="1"/>
    <n v="5"/>
    <s v="SBY SELATAN"/>
    <s v="KETINTANG"/>
    <s v="TPO"/>
    <s v="REG"/>
    <s v="AO"/>
    <x v="0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ROPOD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0"/>
  </r>
  <r>
    <n v="220"/>
    <n v="1002523876"/>
    <n v="3"/>
    <x v="2"/>
    <n v="5"/>
    <s v="MADIUN"/>
    <s v="PONOROGO"/>
    <s v="PNZ"/>
    <s v="REG"/>
    <s v="AO"/>
    <x v="0"/>
    <s v="1P INET"/>
    <s v="Completed (PS)"/>
    <s v="RBS-Regional 3"/>
    <d v="2026-08-13T11:13:56"/>
    <d v="2026-08-13T16:06:37"/>
    <n v="69364943"/>
    <m/>
    <n v="152607221713"/>
    <s v="TOKO MAS ADIT"/>
    <s v="ODP-PNZ-FC/98"/>
    <s v="WO061652805"/>
    <m/>
    <m/>
    <m/>
    <n v="111.07909188446401"/>
    <n v="-8.21593944849071"/>
    <s v="|MN00418|MYIA-045544358961/POI/ADITYA NURUL MUSTOFA/087758841618/bbaik4589@gmail.com"/>
    <s v="MYIB_ASSISTANT"/>
    <m/>
    <m/>
    <m/>
    <m/>
    <m/>
    <m/>
    <m/>
    <m/>
    <s v="Management Janji"/>
    <s v="2026-08-14 08:00:00 | Nama PIC : ADITYA  No HP : 087758841618 Alt : 08973418696 M Janji : 14/08/2026 Jam Pasang : 08.00  - 13:00  NoteÃ‚Â :  hubungi terlebih dahulu sebelum ke lokasi, terima kasih."/>
    <s v="FCC"/>
    <s v="13-08-2026 11:25:53"/>
    <d v="2026-08-14T08:00:00"/>
    <m/>
    <s v="PS"/>
    <s v="PACITAN"/>
    <s v="NO ADDON"/>
    <n v="20260813"/>
    <s v="Completed"/>
    <s v="HSI Bisnis Promo HUT Telkom PSB 70% - 200 Mbps"/>
    <s v="INDIBIZ"/>
    <m/>
    <m/>
    <d v="2026-08-14T08:00:00"/>
    <s v="2026-08-14 08:00:00 | Nama PIC : ADITYA  No HP : 087758841618 Alt : 08973418696 M Janji : 14/08/2026 Jam Pasang : 08.00  - 13:00  NoteÃ‚Â :  hubungi terlebih dahulu sebelum ke lokasi, terima kasih."/>
    <n v="2026"/>
    <n v="8"/>
    <n v="13"/>
    <d v="2026-08-13T00:00:00"/>
    <n v="-1.3333333333357587"/>
    <x v="0"/>
  </r>
  <r>
    <n v="221"/>
    <n v="1002523511"/>
    <n v="3"/>
    <x v="0"/>
    <n v="5"/>
    <s v="MATARAM"/>
    <s v="SUMBAWA"/>
    <s v="MLK"/>
    <s v="REG"/>
    <s v="AO"/>
    <x v="0"/>
    <m/>
    <s v="Completed (PS)"/>
    <s v="RBS-Regional 3"/>
    <d v="2026-08-13T09:40:53"/>
    <d v="2026-08-13T14:14:50"/>
    <n v="69361913"/>
    <m/>
    <n v="172608206155"/>
    <s v="KEDAI SAE"/>
    <s v="ODP-MLK-FAA/17"/>
    <s v="WO061644595"/>
    <m/>
    <m/>
    <m/>
    <n v="116.74872816"/>
    <n v="-8.9113208230000005"/>
    <s v="|MN02367|MYIA-028760493407/POI/RINAWATI/082147552840/rinawtii70@gmail.com"/>
    <s v="Sales Profesional"/>
    <m/>
    <m/>
    <m/>
    <m/>
    <m/>
    <m/>
    <m/>
    <m/>
    <s v="Management Janji"/>
    <s v="2026-08-10 13:00:00 | Nama PIC : Ibu Rina  No Hp : 082147552840  No Alt : -  Tgl Pemasangan : 10 Agustus 2026  Interval : PAGI SIANG  Note : Hubungi pelanggan terlebih dahulu"/>
    <s v="FCC"/>
    <s v="13-08-2026 09:54:52"/>
    <m/>
    <m/>
    <s v="PS"/>
    <s v="SUMBAWA BARAT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0 13:00:00 | Nama PIC : Ibu Rina  No Hp : 082147552840  No Alt : -  Tgl Pemasangan : 10 Agustus 2026  Interval : PAGI SIANG  Note : Hubungi pelanggan terlebih dahulu"/>
    <n v="2026"/>
    <n v="8"/>
    <n v="13"/>
    <d v="2026-08-13T00:00:00"/>
    <n v="-0.29166666666424135"/>
    <x v="0"/>
  </r>
  <r>
    <n v="222"/>
    <n v="1002507881"/>
    <n v="3"/>
    <x v="2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</r>
  <r>
    <n v="223"/>
    <n v="1002516378"/>
    <n v="3"/>
    <x v="1"/>
    <n v="5"/>
    <s v="MADURA"/>
    <s v="BANGKALAN"/>
    <s v="SPG"/>
    <s v="REG"/>
    <s v="AO"/>
    <x v="0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</r>
  <r>
    <n v="224"/>
    <n v="1002512085"/>
    <n v="3"/>
    <x v="6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225"/>
    <n v="1002524843"/>
    <n v="3"/>
    <x v="1"/>
    <n v="5"/>
    <s v="SBY UTARA"/>
    <s v="GRESIK"/>
    <s v="CRM"/>
    <s v="REG"/>
    <s v="AO"/>
    <x v="0"/>
    <m/>
    <s v="CC - HD1A - INPROGRESS UNCONTACTED"/>
    <s v="RBS-Regional 3"/>
    <d v="2026-08-13T16:10:20"/>
    <d v="2026-08-13T17:35:27"/>
    <n v="69365368"/>
    <m/>
    <n v="152446245968"/>
    <s v="PT Putra Hutama Investama"/>
    <s v="ODP-CRM-FK/18"/>
    <m/>
    <m/>
    <m/>
    <m/>
    <n v="112.5765457"/>
    <n v="-7.2200633999999999"/>
    <s v="AMRBS;402407;AMEX;TETTUKO WIWENGKU ADHIYAKSO;RBS-3;SURAMADU;PT Putra Hutama Investama;HSI Basic + OCA Breach Checker Promo 2026 50 Mbps (Rp 350.500) PSB 150.000;felicia / Ã¢ÂÂ 0813-3199-8887;Hrdteam.poi@gmail.com;FELICIA ANGELICA GIOVANI;-7.219340240462854, 1"/>
    <s v="Amex"/>
    <m/>
    <m/>
    <m/>
    <m/>
    <m/>
    <m/>
    <m/>
    <m/>
    <m/>
    <m/>
    <m/>
    <s v="13-08-2026 16:25:51"/>
    <m/>
    <m/>
    <s v="FCC"/>
    <s v="NON-HERO GRESIK"/>
    <s v="OCA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26"/>
    <n v="1002507731"/>
    <n v="3"/>
    <x v="2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</r>
  <r>
    <n v="227"/>
    <n v="1002506353"/>
    <n v="3"/>
    <x v="3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</r>
  <r>
    <n v="228"/>
    <n v="1002508485"/>
    <n v="3"/>
    <x v="3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</r>
  <r>
    <n v="229"/>
    <n v="1002504537"/>
    <n v="3"/>
    <x v="2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</r>
  <r>
    <n v="230"/>
    <n v="1002517211"/>
    <n v="3"/>
    <x v="2"/>
    <n v="5"/>
    <s v="KEDIRI"/>
    <s v="TULUNGAGUNG"/>
    <s v="TUL"/>
    <s v="REG"/>
    <s v="AO"/>
    <x v="0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0"/>
  </r>
  <r>
    <n v="231"/>
    <n v="1002516514"/>
    <n v="3"/>
    <x v="7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</r>
  <r>
    <n v="232"/>
    <n v="1002519838"/>
    <n v="3"/>
    <x v="0"/>
    <n v="5"/>
    <s v="MATARAM"/>
    <s v="INNER - NUSA TENGGARA"/>
    <s v="MTR"/>
    <s v="REG"/>
    <s v="AO"/>
    <x v="0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0"/>
  </r>
  <r>
    <n v="233"/>
    <n v="1002520209"/>
    <n v="3"/>
    <x v="3"/>
    <n v="4"/>
    <s v="MAGELANG"/>
    <s v="MAGELANG"/>
    <s v="MGE"/>
    <s v="REG"/>
    <s v="AO"/>
    <x v="0"/>
    <m/>
    <s v="MIE - SEND SURVEY"/>
    <s v="RBS-Regional 3"/>
    <d v="2026-08-11T14:35:04"/>
    <d v="2026-08-13T11:36:03"/>
    <n v="69363455"/>
    <m/>
    <n v="146137149277"/>
    <s v="PT BLACK COCOS GROUP"/>
    <s v="ODP-MGE-FN/025"/>
    <s v="WO061655297"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s v="Management Janji"/>
    <s v="2026-08-16 08:00:00|Nama PIC:  BU MOLINA No HP: 085195517390 Alt: Tanggal: 16/8/2026 Jam Pasang: Pagi Note: Hubungi sebelum ke lokasi, terimakasih.|40010577|MYDITA"/>
    <s v="FCC"/>
    <d v="2026-11-08T14:39:49"/>
    <d v="2026-08-16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:  BU MOLINA No HP: 085195517390 Alt: Tanggal: 16/8/2026 Jam Pasang: Pagi Note: Hubungi sebelum ke lokasi, terimakasih.|40010577|MYDITA"/>
    <m/>
    <m/>
    <m/>
    <e v="#NUM!"/>
    <e v="#NUM!"/>
    <x v="1"/>
  </r>
  <r>
    <n v="234"/>
    <n v="1002513204"/>
    <n v="3"/>
    <x v="2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235"/>
    <n v="1002522007"/>
    <n v="3"/>
    <x v="3"/>
    <n v="4"/>
    <s v="YOGYAKARTA"/>
    <s v="SLEMAN"/>
    <s v="GOD"/>
    <s v="REG"/>
    <s v="AO"/>
    <x v="0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0"/>
  </r>
  <r>
    <n v="236"/>
    <n v="1002509945"/>
    <n v="3"/>
    <x v="1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</r>
  <r>
    <n v="237"/>
    <n v="1002519017"/>
    <n v="3"/>
    <x v="0"/>
    <n v="5"/>
    <s v="MATARAM"/>
    <s v="LOMBOK TIMUR UTARA"/>
    <s v="SGG"/>
    <s v="REG"/>
    <s v="AO"/>
    <x v="0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LOMBOK UTARA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0"/>
  </r>
  <r>
    <n v="238"/>
    <n v="1002516345"/>
    <n v="3"/>
    <x v="2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</r>
  <r>
    <n v="239"/>
    <n v="1002520624"/>
    <n v="3"/>
    <x v="6"/>
    <n v="5"/>
    <s v="SIDOARJO"/>
    <s v="JOMBANG"/>
    <s v="JOM"/>
    <s v="REG"/>
    <s v="AO"/>
    <x v="0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0"/>
  </r>
  <r>
    <n v="240"/>
    <n v="1002506170"/>
    <n v="3"/>
    <x v="3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241"/>
    <n v="1002514620"/>
    <n v="3"/>
    <x v="1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</r>
  <r>
    <n v="242"/>
    <n v="1002515259"/>
    <n v="3"/>
    <x v="2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</r>
  <r>
    <n v="243"/>
    <n v="1002506729"/>
    <n v="3"/>
    <x v="5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</r>
  <r>
    <n v="244"/>
    <n v="1002518220"/>
    <n v="3"/>
    <x v="3"/>
    <n v="4"/>
    <s v="YOGYAKARTA"/>
    <s v="SLEMAN"/>
    <s v="GOD"/>
    <s v="REG"/>
    <s v="AO"/>
    <x v="0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X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1"/>
  </r>
  <r>
    <n v="245"/>
    <n v="1002521029"/>
    <n v="3"/>
    <x v="4"/>
    <n v="4"/>
    <s v="PEKALONGAN"/>
    <s v="SLAWI"/>
    <s v="SLW"/>
    <s v="REG"/>
    <s v="AO"/>
    <x v="0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0"/>
  </r>
  <r>
    <n v="246"/>
    <n v="1002505630"/>
    <n v="3"/>
    <x v="2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</r>
  <r>
    <n v="247"/>
    <n v="1002506824"/>
    <n v="3"/>
    <x v="2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</r>
  <r>
    <n v="248"/>
    <n v="1002506604"/>
    <n v="3"/>
    <x v="3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</r>
  <r>
    <n v="249"/>
    <n v="1002505168"/>
    <n v="3"/>
    <x v="2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</r>
  <r>
    <n v="250"/>
    <n v="1002514362"/>
    <n v="3"/>
    <x v="4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</r>
  <r>
    <n v="251"/>
    <n v="1002515094"/>
    <n v="3"/>
    <x v="7"/>
    <n v="4"/>
    <s v="SOLO"/>
    <s v="INNER - SOLO JATENG TIMUR"/>
    <s v="MSO"/>
    <s v="REG"/>
    <s v="AO"/>
    <x v="0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</r>
  <r>
    <n v="252"/>
    <n v="1002507365"/>
    <n v="3"/>
    <x v="3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253"/>
    <n v="1002510652"/>
    <n v="3"/>
    <x v="1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</r>
  <r>
    <n v="254"/>
    <n v="1002520464"/>
    <n v="3"/>
    <x v="4"/>
    <n v="4"/>
    <s v="SEMARANG"/>
    <s v="INNER - SEMARANG JATENG UTARA"/>
    <s v="MJP"/>
    <s v="REG"/>
    <s v="AO"/>
    <x v="0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AJAPAHIT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0"/>
  </r>
  <r>
    <n v="255"/>
    <n v="1002509034"/>
    <n v="3"/>
    <x v="2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</r>
  <r>
    <n v="256"/>
    <n v="1002514874"/>
    <n v="3"/>
    <x v="4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</r>
  <r>
    <n v="257"/>
    <n v="1002516237"/>
    <n v="3"/>
    <x v="1"/>
    <n v="5"/>
    <s v="SBY UTARA"/>
    <s v="TANDES"/>
    <s v="KLN"/>
    <s v="REG"/>
    <s v="AO"/>
    <x v="0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</r>
  <r>
    <n v="258"/>
    <n v="1002517932"/>
    <n v="3"/>
    <x v="1"/>
    <n v="5"/>
    <s v="MADURA"/>
    <s v="PAMEKASAN"/>
    <s v="WRP"/>
    <s v="REG"/>
    <s v="AO"/>
    <x v="0"/>
    <m/>
    <s v="102 | FOLLOW UP COMPLETED"/>
    <s v="RBS-Regional 3"/>
    <d v="2026-08-10T14:04:51"/>
    <d v="2026-08-14T08:31:14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s v="Kendala Lainnya"/>
    <s v="REVOKE"/>
    <s v="X"/>
    <s v="NO ADDON"/>
    <m/>
    <s v="Follow Up Revoke Completed, New Order ID : SC100252545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1"/>
  </r>
  <r>
    <n v="259"/>
    <n v="1002509294"/>
    <n v="3"/>
    <x v="3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</r>
  <r>
    <n v="260"/>
    <n v="1002513469"/>
    <n v="3"/>
    <x v="2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</r>
  <r>
    <n v="261"/>
    <n v="1002517538"/>
    <n v="3"/>
    <x v="1"/>
    <n v="5"/>
    <s v="SBY UTARA"/>
    <s v="TANDES"/>
    <s v="BBE"/>
    <s v="REG"/>
    <s v="AO"/>
    <x v="0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AM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0"/>
  </r>
  <r>
    <n v="262"/>
    <n v="1002507674"/>
    <n v="3"/>
    <x v="3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263"/>
    <n v="1002514783"/>
    <n v="3"/>
    <x v="3"/>
    <n v="4"/>
    <s v="YOGYAKARTA"/>
    <s v="SLEMAN"/>
    <s v="PKM"/>
    <s v="REG"/>
    <s v="AO"/>
    <x v="0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</r>
  <r>
    <n v="264"/>
    <n v="1002505331"/>
    <n v="3"/>
    <x v="4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</r>
  <r>
    <n v="265"/>
    <n v="1002523576"/>
    <n v="3"/>
    <x v="5"/>
    <n v="5"/>
    <s v="SINGARJA"/>
    <s v="KLUNGKUNG"/>
    <s v="SMA"/>
    <s v="REG"/>
    <s v="AO"/>
    <x v="0"/>
    <m/>
    <s v="FCC - HD1A - PROGRESS"/>
    <s v="RBS-Regional 3"/>
    <d v="2026-08-13T09:58:34"/>
    <d v="2026-08-13T10:00:16"/>
    <n v="69364838"/>
    <m/>
    <m/>
    <s v="BAV ( Bagus Alit Villa )"/>
    <m/>
    <m/>
    <m/>
    <m/>
    <m/>
    <n v="115.44123930000001"/>
    <n v="-8.4669793999999996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1"/>
  </r>
  <r>
    <n v="266"/>
    <n v="1002513761"/>
    <n v="3"/>
    <x v="0"/>
    <n v="5"/>
    <s v="KUPANG"/>
    <s v="ENDE"/>
    <s v="END"/>
    <s v="REG"/>
    <s v="AO"/>
    <x v="0"/>
    <s v="1P INET"/>
    <s v="Completed (PS)"/>
    <s v="RBS-Regional 3"/>
    <d v="2026-08-07T09:02:56"/>
    <d v="2026-08-13T18:32:0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S"/>
    <s v="ENDE"/>
    <s v="NO ADDON"/>
    <n v="20260813"/>
    <s v="Complet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n v="2026"/>
    <n v="8"/>
    <n v="13"/>
    <d v="2026-08-13T00:00:00"/>
    <n v="4.4583333333357587"/>
    <x v="2"/>
  </r>
  <r>
    <n v="267"/>
    <n v="1002504841"/>
    <n v="3"/>
    <x v="3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</r>
  <r>
    <n v="268"/>
    <n v="1002514530"/>
    <n v="3"/>
    <x v="1"/>
    <n v="5"/>
    <s v="SBY UTARA"/>
    <s v="GRESIK"/>
    <s v="GSK"/>
    <s v="REG"/>
    <s v="AO"/>
    <x v="0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0"/>
  </r>
  <r>
    <n v="269"/>
    <n v="1002511120"/>
    <n v="3"/>
    <x v="7"/>
    <n v="4"/>
    <s v="SOLO"/>
    <s v="INNER - SOLO JATENG TIMUR"/>
    <s v="KRT"/>
    <s v="REG"/>
    <s v="AO"/>
    <x v="0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0"/>
  </r>
  <r>
    <n v="270"/>
    <n v="1002524149"/>
    <n v="3"/>
    <x v="2"/>
    <n v="5"/>
    <s v="MALANG"/>
    <s v="KEPANJEN"/>
    <s v="KLJ"/>
    <s v="REG"/>
    <s v="AO"/>
    <x v="0"/>
    <m/>
    <s v="Completed (PS)"/>
    <s v="RBS-Regional 3"/>
    <d v="2026-08-13T12:56:36"/>
    <d v="2026-08-13T14:34:44"/>
    <n v="69360378"/>
    <m/>
    <n v="152703903090"/>
    <s v="SDN DINOYO 4 MALANG"/>
    <s v="ODP-KLJ-FAQ/02"/>
    <s v="WO061664204"/>
    <m/>
    <m/>
    <m/>
    <n v="112.6099492"/>
    <n v="-7.9411031999999997"/>
    <s v="|MN01864|MYIA-033890157208/POI/RAHMA TASYA AMALIA S/087796646626/sdnegeridinoyo.4@gmail.com"/>
    <s v="MYDIGIBIZPARTNER"/>
    <m/>
    <m/>
    <m/>
    <m/>
    <m/>
    <m/>
    <m/>
    <m/>
    <s v="Management Janji"/>
    <s v="2026-08-08 08:00:00 | Nama Pic : BP ANDI  No Hp Pic : 087796646626  Jam Pemasangan : 08:00 - 12.00  Tanggal Pemasangan : SABTU 08 AGUSTUS 2026  Info Tambahan : Hubungi pelanggan sebelum datang ke lokasi, terima kasih."/>
    <s v="FCC"/>
    <s v="13-08-2026 13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08 08:00:00 | Nama Pic : BP ANDI  No Hp Pic : 087796646626  Jam Pemasangan : 08:00 - 12.00  Tanggal Pemasangan : SABTU 08 AGUSTUS 2026  Info Tambahan : Hubungi pelanggan sebelum datang ke lokasi, terima kasih."/>
    <n v="2026"/>
    <n v="8"/>
    <n v="13"/>
    <d v="2026-08-13T00:00:00"/>
    <n v="-0.29166666666424135"/>
    <x v="0"/>
  </r>
  <r>
    <n v="271"/>
    <n v="1002516565"/>
    <n v="3"/>
    <x v="3"/>
    <n v="4"/>
    <s v="YOGYAKARTA"/>
    <s v="BANTUL"/>
    <s v="BTL"/>
    <s v="REG"/>
    <s v="AO"/>
    <x v="0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0"/>
  </r>
  <r>
    <n v="272"/>
    <n v="1002512633"/>
    <n v="3"/>
    <x v="3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273"/>
    <n v="1002519708"/>
    <n v="3"/>
    <x v="4"/>
    <n v="4"/>
    <s v="SEMARANG"/>
    <s v="UNGARAN"/>
    <s v="ABR"/>
    <s v="REG"/>
    <s v="AO"/>
    <x v="0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MBARAWA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0"/>
  </r>
  <r>
    <n v="274"/>
    <n v="1002524740"/>
    <n v="3"/>
    <x v="3"/>
    <n v="4"/>
    <s v="YOGYAKARTA"/>
    <s v="INNER - YOGYA JATENG SELATAN"/>
    <s v="KBU"/>
    <s v="REG"/>
    <s v="AO"/>
    <x v="0"/>
    <s v="1P INET"/>
    <s v="MIE - SEND SURVEY"/>
    <s v="RBS-Regional 3"/>
    <d v="2026-08-13T15:34:56"/>
    <d v="2026-08-13T15:36:01"/>
    <n v="69365323"/>
    <m/>
    <n v="146113145625"/>
    <s v="PT HIPERNET INDODATA"/>
    <s v="ODP-KBU-FFA/027 FFA/D03/027.01"/>
    <s v="WO061685444"/>
    <m/>
    <m/>
    <m/>
    <n v="110.3781451"/>
    <n v="-7.7940446999999997"/>
    <s v="|MN00483|MYIA-056470952631/POI/Iman Irmansyah/087835316536/eriza.a@hypernet.co.id"/>
    <s v="MYIB_ASSISTANT"/>
    <m/>
    <m/>
    <m/>
    <m/>
    <m/>
    <m/>
    <m/>
    <m/>
    <s v="Management Janji"/>
    <s v="2026-08-14 13:00:00 | Nama Pic : IBU ERIZA No Hp Pic : 087835316536 Jam Pemasangan : 08:00 - 12.00 Tanggal Pemasangan : JUMAT 14 AGUSTUS 2026 Info Tambahan : Hubungi pelanggan sebelum datang ke lokasi"/>
    <s v="FCC"/>
    <s v="13-08-2026 15:39:59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Pic : IBU ERIZA No Hp Pic : 087835316536 Jam Pemasangan : 08:00 - 12.00 Tanggal Pemasangan : JUMAT 14 AGUSTUS 2026 Info Tambahan : Hubungi pelanggan sebelum datang ke lokasi"/>
    <m/>
    <m/>
    <m/>
    <e v="#NUM!"/>
    <e v="#NUM!"/>
    <x v="1"/>
  </r>
  <r>
    <n v="275"/>
    <n v="1002512526"/>
    <n v="3"/>
    <x v="4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</r>
  <r>
    <n v="276"/>
    <n v="1002524937"/>
    <n v="3"/>
    <x v="6"/>
    <n v="5"/>
    <s v="PASURUAN"/>
    <s v="PROBOLINGGO"/>
    <s v="GND"/>
    <s v="REG"/>
    <s v="AO"/>
    <x v="0"/>
    <m/>
    <s v="MIE - SEND SURVEY"/>
    <s v="RBS-Regional 3"/>
    <d v="2026-08-13T16:28:06"/>
    <d v="2026-08-13T17:40:01"/>
    <n v="69365424"/>
    <m/>
    <n v="152510205955"/>
    <s v="PT WALI SONGO ( SPBU 5467221 BENTAR)"/>
    <s v="ODP-GND-FC/04"/>
    <s v="WO061698001"/>
    <m/>
    <m/>
    <m/>
    <n v="113.2826716"/>
    <n v="-7.7903121999999998"/>
    <s v="|MN01068|/PT WALI SONGO ( SPBU 5467221 BENTAR)/WINBACK 2.0 HSI B2B (1:2) 50MBPS 320RB PSB DISC 70%//walisongo_pt@ymail.com/SYAMSUDDIN/85347646825"/>
    <s v="Sales Force DBS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6:39:58"/>
    <d v="2026-08-14T15:00:00"/>
    <m/>
    <s v="SURVEY_NEW_MANJA"/>
    <s v="X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1"/>
  </r>
  <r>
    <n v="277"/>
    <n v="1002510943"/>
    <n v="3"/>
    <x v="2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</r>
  <r>
    <n v="278"/>
    <n v="1002506254"/>
    <n v="3"/>
    <x v="0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</r>
  <r>
    <n v="279"/>
    <n v="1002519284"/>
    <n v="3"/>
    <x v="4"/>
    <n v="4"/>
    <s v="PEKALONGAN"/>
    <s v="BREBES"/>
    <s v="KTM"/>
    <s v="REG"/>
    <s v="AO"/>
    <x v="0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ETANGGU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0"/>
  </r>
  <r>
    <n v="280"/>
    <n v="1002512091"/>
    <n v="3"/>
    <x v="4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</r>
  <r>
    <n v="281"/>
    <n v="1002506535"/>
    <n v="3"/>
    <x v="7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</r>
  <r>
    <n v="282"/>
    <n v="1002517822"/>
    <n v="3"/>
    <x v="1"/>
    <n v="5"/>
    <s v="SBY SELATAN"/>
    <s v="TANDES"/>
    <s v="DMO"/>
    <s v="REG"/>
    <s v="AO"/>
    <x v="0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0"/>
  </r>
  <r>
    <n v="283"/>
    <n v="1002504714"/>
    <n v="3"/>
    <x v="1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</r>
  <r>
    <n v="284"/>
    <n v="1002506486"/>
    <n v="3"/>
    <x v="7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285"/>
    <n v="1002520485"/>
    <n v="3"/>
    <x v="2"/>
    <n v="5"/>
    <s v="MALANG"/>
    <s v="BATU"/>
    <s v="SGS"/>
    <s v="REG"/>
    <s v="AO"/>
    <x v="0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0"/>
  </r>
  <r>
    <n v="286"/>
    <n v="1002512296"/>
    <n v="3"/>
    <x v="3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</r>
  <r>
    <n v="287"/>
    <n v="1002511049"/>
    <n v="3"/>
    <x v="6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</r>
  <r>
    <n v="288"/>
    <n v="1002522295"/>
    <n v="3"/>
    <x v="7"/>
    <n v="4"/>
    <s v="KUDUS"/>
    <s v="PURWODADI"/>
    <s v="WRO"/>
    <s v="REG"/>
    <s v="AO"/>
    <x v="0"/>
    <s v="1P INET"/>
    <s v="7 | OSS - PROVISIONING ISSUED"/>
    <s v="RBS-Regional 3"/>
    <d v="2026-08-12T13:58:56"/>
    <d v="2026-08-13T13:07:38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m/>
    <s v="PI"/>
    <s v="WIROSARI"/>
    <s v="NETMONK"/>
    <m/>
    <s v="Provisioning Issued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1"/>
  </r>
  <r>
    <n v="289"/>
    <n v="1002507910"/>
    <n v="3"/>
    <x v="3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</r>
  <r>
    <n v="290"/>
    <n v="1002524876"/>
    <n v="3"/>
    <x v="3"/>
    <n v="4"/>
    <s v="PURWOKERTO"/>
    <s v="PURWOKERTO"/>
    <s v="PWT"/>
    <s v="REG"/>
    <s v="AO"/>
    <x v="0"/>
    <s v="1P INET"/>
    <s v="MIE - SEND SURVEY"/>
    <s v="RBS-Regional 3"/>
    <d v="2026-08-13T16:10:56"/>
    <d v="2026-08-13T16:12:01"/>
    <n v="69365404"/>
    <m/>
    <n v="146303609281"/>
    <s v="SPBU PERTAMINA 44.531.14 KEDUNGRANDU"/>
    <s v="ODP-PWT-FAR/006 FAR/D02/006.01"/>
    <s v="WO061690095"/>
    <m/>
    <m/>
    <m/>
    <n v="109.219613"/>
    <n v="-7.4719090000000001"/>
    <s v="|MC00213|MYIA-073765634558/POI/MASRURI/081227515505/pupantaraarhath@gmail.com"/>
    <s v="MYIB_ASSISTANT"/>
    <m/>
    <m/>
    <m/>
    <m/>
    <m/>
    <m/>
    <m/>
    <m/>
    <s v="Management Janji"/>
    <s v="2026-08-14 13:00:00 | Jam Pemasangan : 08:00 - 12.00 Tanggal Pemasangan : 14/08/2026 Info Tambahan : Hubungi pelanggan sebelum datang ke lokasi"/>
    <s v="FCC"/>
    <s v="13-08-2026 16:25:51"/>
    <d v="2026-08-14T13:00:00"/>
    <m/>
    <s v="SURVEY_NEW_MANJA"/>
    <s v="X"/>
    <s v="NO ADDON"/>
    <m/>
    <s v="MIE - SEND SURVEY"/>
    <s v="HSI Bisnis Promo HUT Telkom PSB 70% - 100 Mbps Dual Band"/>
    <s v="INDIBIZ"/>
    <m/>
    <m/>
    <d v="2026-08-14T13:00:00"/>
    <s v="2026-08-14 13:00:00 | Jam Pemasangan : 08:00 - 12.00 Tanggal Pemasangan : 14/08/2026 Info Tambahan : Hubungi pelanggan sebelum datang ke lokasi"/>
    <m/>
    <m/>
    <m/>
    <e v="#NUM!"/>
    <e v="#NUM!"/>
    <x v="1"/>
  </r>
  <r>
    <n v="291"/>
    <n v="1002521888"/>
    <n v="3"/>
    <x v="0"/>
    <n v="5"/>
    <s v="MATARAM"/>
    <s v="SUMBAWA"/>
    <s v="ALA"/>
    <s v="REG"/>
    <s v="AO"/>
    <x v="0"/>
    <s v="1P INET"/>
    <s v="Completed (PS)"/>
    <s v="RBS-Regional 3"/>
    <d v="2026-08-12T11:49:56"/>
    <d v="2026-08-13T15:59:12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SUMBAWA TIMUR"/>
    <s v="NO ADDON"/>
    <n v="20260813"/>
    <s v="Complet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0"/>
  </r>
  <r>
    <n v="292"/>
    <n v="1002516560"/>
    <n v="3"/>
    <x v="6"/>
    <n v="5"/>
    <s v="SIDOARJO"/>
    <s v="INNER - JATIM TIMUR"/>
    <s v="GDA"/>
    <s v="REG"/>
    <s v="AO"/>
    <x v="0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EDANGAN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1"/>
  </r>
  <r>
    <n v="293"/>
    <n v="1002518634"/>
    <n v="3"/>
    <x v="2"/>
    <n v="5"/>
    <s v="MADIUN"/>
    <s v="PONOROGO"/>
    <s v="PON"/>
    <s v="REG"/>
    <s v="AO"/>
    <x v="0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0"/>
  </r>
  <r>
    <n v="294"/>
    <n v="1002514207"/>
    <n v="3"/>
    <x v="3"/>
    <n v="4"/>
    <s v="PURWOKERTO"/>
    <s v="CILACAP"/>
    <s v="KRY"/>
    <s v="REG"/>
    <s v="AO"/>
    <x v="0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</r>
  <r>
    <n v="295"/>
    <n v="1002514542"/>
    <n v="3"/>
    <x v="3"/>
    <n v="4"/>
    <s v="MAGELANG"/>
    <s v="MAGELANG"/>
    <s v="MGE"/>
    <s v="REG"/>
    <s v="AO"/>
    <x v="0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X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</r>
  <r>
    <n v="296"/>
    <n v="1002514658"/>
    <n v="3"/>
    <x v="1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</r>
  <r>
    <n v="297"/>
    <n v="1002525259"/>
    <n v="3"/>
    <x v="6"/>
    <n v="5"/>
    <s v="SIDOARJO"/>
    <s v="MOJOKERTO"/>
    <s v="MIP"/>
    <s v="REG"/>
    <s v="AO"/>
    <x v="0"/>
    <m/>
    <s v="Completed (PS)"/>
    <s v="RBS-Regional 3"/>
    <d v="2026-08-13T19:25:26"/>
    <d v="2026-08-13T21:14:01"/>
    <n v="69363026"/>
    <m/>
    <n v="152313205123"/>
    <s v="POOL &amp; GIRAS AIRLANGGA"/>
    <s v="ODP-MIP-FD/29"/>
    <s v="WO061704608"/>
    <m/>
    <m/>
    <m/>
    <n v="112.401445460516"/>
    <n v="-7.4000611503815197"/>
    <s v="|MC30217|/DINE ALFIAN/83877304448/Dinealfian05@gmail.com"/>
    <s v="Sales Force DBS"/>
    <m/>
    <m/>
    <m/>
    <m/>
    <m/>
    <m/>
    <m/>
    <m/>
    <s v="Management Janji"/>
    <s v="2026-08-12 08:00:00|Nama : BP DINE ALFIAN   No Hp : 083877304448  No Alt :   Tgl Pemasangan : 12 Agustus 2026  Interval : PAGI   Note : Hubungi pelanggan terlebih dahulu|40971402|MYDITA"/>
    <s v="FCC"/>
    <s v="13-08-2026 19:39:52"/>
    <m/>
    <m/>
    <s v="PS"/>
    <s v="MOJOKERTO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2 08:00:00|Nama : BP DINE ALFIAN   No Hp : 083877304448  No Alt :   Tgl Pemasangan : 12 Agustus 2026  Interval : PAGI   Note : Hubungi pelanggan terlebih dahulu|40971402|MYDITA"/>
    <n v="2026"/>
    <n v="8"/>
    <n v="13"/>
    <d v="2026-08-13T00:00:00"/>
    <n v="-0.29166666666424135"/>
    <x v="0"/>
  </r>
  <r>
    <n v="298"/>
    <n v="1002513149"/>
    <n v="3"/>
    <x v="6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</r>
  <r>
    <n v="299"/>
    <n v="1002505776"/>
    <n v="3"/>
    <x v="0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</r>
  <r>
    <n v="300"/>
    <n v="1002521525"/>
    <n v="3"/>
    <x v="3"/>
    <n v="4"/>
    <s v="YOGYAKARTA"/>
    <s v="INNER - YOGYA JATENG SELATAN"/>
    <s v="PGR"/>
    <s v="REG"/>
    <s v="AO"/>
    <x v="0"/>
    <m/>
    <s v="CC - HD1A - INPROGRESS UNCONTACTED"/>
    <s v="RBS-Regional 3"/>
    <d v="2026-08-12T10:13:27"/>
    <d v="2026-08-13T13:59:21"/>
    <n v="69363953"/>
    <m/>
    <n v="141114227016"/>
    <s v="PT Langkah Manajemen Indonesia / 009 Ngestiharjo"/>
    <s v="ODP-PGR-FEQ/048"/>
    <m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m/>
    <m/>
    <m/>
    <d v="2026-12-08T10:39:53"/>
    <m/>
    <m/>
    <s v="FCC"/>
    <s v="X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01"/>
    <n v="1002516284"/>
    <n v="3"/>
    <x v="1"/>
    <n v="5"/>
    <s v="MADURA"/>
    <s v="BANGKALAN"/>
    <s v="KML"/>
    <s v="REG"/>
    <s v="AO"/>
    <x v="0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</r>
  <r>
    <n v="302"/>
    <n v="1002513925"/>
    <n v="3"/>
    <x v="1"/>
    <n v="5"/>
    <s v="MADURA"/>
    <s v="PAMEKASAN"/>
    <s v="WRP"/>
    <s v="REG"/>
    <s v="AO"/>
    <x v="0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0"/>
  </r>
  <r>
    <n v="303"/>
    <n v="1002512102"/>
    <n v="3"/>
    <x v="4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</r>
  <r>
    <n v="304"/>
    <n v="1002520490"/>
    <n v="3"/>
    <x v="6"/>
    <n v="5"/>
    <s v="SIDOARJO"/>
    <s v="PASURUAN"/>
    <s v="GEM"/>
    <s v="REG"/>
    <s v="AO"/>
    <x v="0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0"/>
  </r>
  <r>
    <n v="305"/>
    <n v="1002520125"/>
    <n v="3"/>
    <x v="4"/>
    <n v="4"/>
    <s v="PEKALONGAN"/>
    <s v="PEKALONGAN"/>
    <s v="KJE"/>
    <s v="REG"/>
    <s v="AO"/>
    <x v="0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AJEN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0"/>
  </r>
  <r>
    <n v="306"/>
    <n v="1002524844"/>
    <n v="3"/>
    <x v="1"/>
    <n v="5"/>
    <s v="MADURA"/>
    <s v="PAMEKASAN"/>
    <s v="PRG"/>
    <s v="REG"/>
    <s v="AO"/>
    <x v="0"/>
    <s v="1P INET"/>
    <s v="MIE - SEND SURVEY"/>
    <s v="RBS-Regional 3"/>
    <d v="2026-08-13T16:02:57"/>
    <d v="2026-08-13T16:04:01"/>
    <n v="69365397"/>
    <m/>
    <n v="152428209680"/>
    <s v="JAYA CEMERLANG"/>
    <s v="ODP-PRG-FAA/27 FAA/D04/27.01"/>
    <s v="WO061689051"/>
    <m/>
    <m/>
    <m/>
    <n v="113.744204007089"/>
    <n v="-7.1146511272033397"/>
    <s v="MD|MYDB-20260813265235|DN00001/MN00806|JAYA CEMERLANG|082327147125"/>
    <s v="MYDIGIBIZPARTNER"/>
    <m/>
    <m/>
    <m/>
    <m/>
    <m/>
    <m/>
    <m/>
    <m/>
    <s v="Management Janji"/>
    <s v="2026-08-14 13:00:00 | Nama PIC : Bp Khalifi No HP : 082327147125 No Alt : - M Janji :  14 Agustus 2026 Jam Pasang : Pagi / Siang Note : hubungi pelanggan jika ingin kelokasi "/>
    <s v="FCC"/>
    <s v="13-08-2026 16:09:57"/>
    <d v="2026-08-14T13:00:00"/>
    <m/>
    <s v="SURVEY_NEW_MANJA"/>
    <s v="X"/>
    <s v="NO ADDON"/>
    <m/>
    <s v="MIE - SEND SURVEY"/>
    <s v="HSI Bisnis Promo HUT Telkom PSB 70% - 300 Mbps"/>
    <s v="INDIBIZ"/>
    <m/>
    <m/>
    <d v="2026-08-14T13:00:00"/>
    <s v="2026-08-14 13:00:00 | Nama PIC : Bp Khalifi No HP : 082327147125 No Alt : - M Janji :  14 Agustus 2026 Jam Pasang : Pagi / Siang Note : hubungi pelanggan jika ingin kelokasi "/>
    <m/>
    <m/>
    <m/>
    <e v="#NUM!"/>
    <e v="#NUM!"/>
    <x v="1"/>
  </r>
  <r>
    <n v="307"/>
    <n v="1002525280"/>
    <n v="3"/>
    <x v="1"/>
    <n v="5"/>
    <s v="SBY SELATAN"/>
    <s v="KETINTANG"/>
    <s v="WRU"/>
    <s v="REG"/>
    <s v="AO"/>
    <x v="0"/>
    <s v="1P INET"/>
    <s v="MIE - SEND SURVEY"/>
    <s v="RBS-Regional 3"/>
    <d v="2026-08-13T19:37:57"/>
    <d v="2026-08-13T19:40:01"/>
    <n v="69365552"/>
    <m/>
    <n v="152302236758"/>
    <s v="TPA ISLAM AT-TAUHID"/>
    <s v="ODP-WR1-FGV/48 FGV/D03/48.01"/>
    <s v="WO061704961"/>
    <m/>
    <m/>
    <m/>
    <n v="112.7197662"/>
    <n v="-7.3836111999999998"/>
    <s v="|MN02394|MYIA-040507138900/POI/CHULAIDAH FINA /085731111315/chulaidahfina@gmail.com"/>
    <s v="MYIB_ASSISTANT"/>
    <m/>
    <m/>
    <m/>
    <m/>
    <m/>
    <m/>
    <m/>
    <m/>
    <s v="Management Janji"/>
    <s v="2026-08-15 08:00:00 | Tanggal pemasangan: 14/08/2026 Jam pemasangan : pagi / siang Info Tambahan : Hubungi pelanggan dulu sebelum ke lokasi terima kasih."/>
    <s v="FCC"/>
    <s v="13-08-2026 19:39:52"/>
    <d v="2026-08-15T08:00:00"/>
    <m/>
    <s v="SURVEY_NEW_MANJA"/>
    <s v="WARU INJOKO"/>
    <s v="NO ADDON"/>
    <m/>
    <s v="MIE - SEND SURVEY"/>
    <s v="HSI Bisnis Basic Promo HUT Telkom PSB 70% - 50 Mbps"/>
    <s v="INDIBIZ"/>
    <m/>
    <m/>
    <d v="2026-08-15T08:00:00"/>
    <s v="2026-08-15 08:00:00 | Tanggal pemasangan: 14/08/2026 Jam pemasangan : pagi / siang Info Tambahan : Hubungi pelanggan dulu sebelum ke lokasi terima kasih."/>
    <m/>
    <m/>
    <m/>
    <e v="#NUM!"/>
    <e v="#NUM!"/>
    <x v="1"/>
  </r>
  <r>
    <n v="308"/>
    <n v="1002513019"/>
    <n v="3"/>
    <x v="7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</r>
  <r>
    <n v="309"/>
    <n v="1002520775"/>
    <n v="3"/>
    <x v="1"/>
    <n v="5"/>
    <s v="SBY UTARA"/>
    <s v="LAMONGAN"/>
    <s v="BDG"/>
    <s v="REG"/>
    <s v="AO"/>
    <x v="0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X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0"/>
  </r>
  <r>
    <n v="310"/>
    <n v="1002512835"/>
    <n v="3"/>
    <x v="3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311"/>
    <n v="1002515894"/>
    <n v="3"/>
    <x v="4"/>
    <n v="4"/>
    <s v="PEKALONGAN"/>
    <s v="SLAWI"/>
    <s v="SLW"/>
    <s v="REG"/>
    <s v="AO"/>
    <x v="0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</r>
  <r>
    <n v="312"/>
    <n v="1002516177"/>
    <n v="3"/>
    <x v="3"/>
    <n v="4"/>
    <s v="PURWOKERTO"/>
    <s v="PURWOKERTO"/>
    <s v="AJB"/>
    <s v="REG"/>
    <s v="AO"/>
    <x v="0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</r>
  <r>
    <n v="313"/>
    <n v="1002523352"/>
    <n v="3"/>
    <x v="1"/>
    <n v="5"/>
    <s v="MADURA"/>
    <s v="PAMEKASAN"/>
    <s v="PME"/>
    <s v="REG"/>
    <s v="AO"/>
    <x v="0"/>
    <m/>
    <s v="Completed (PS)"/>
    <s v="RBS-Regional 3"/>
    <d v="2026-08-13T08:53:07"/>
    <d v="2026-08-13T17:46:13"/>
    <n v="69364729"/>
    <m/>
    <n v="152426928141"/>
    <s v="TB UTAMA"/>
    <s v="ODP-PME-FBF/29"/>
    <s v="WO061648467"/>
    <m/>
    <m/>
    <m/>
    <n v="113.3926275"/>
    <n v="-7.1226965"/>
    <s v="|MN00558|/TB UTAMA/087899231346/aguspurwanto9@gmail.com/HSI Bisnis Promo HUT Telkom (1:1) 300 Mbps (Rp 1.130.000) PSB Rp 150.000/Agus/-7,1226188, 113,3929332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55:52"/>
    <d v="2026-08-14T08:00:00"/>
    <m/>
    <s v="PS"/>
    <s v="PAMEK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M Janji : (14/08/2026) jam Pasang :pagi / siang  Note : hubungi pelanggan jika ingin kelokasi|40981182|MYDITA"/>
    <n v="2026"/>
    <n v="8"/>
    <n v="13"/>
    <d v="2026-08-13T00:00:00"/>
    <n v="-1.3333333333357587"/>
    <x v="0"/>
  </r>
  <r>
    <n v="314"/>
    <n v="1002509338"/>
    <n v="3"/>
    <x v="1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</r>
  <r>
    <n v="315"/>
    <n v="1002505520"/>
    <n v="3"/>
    <x v="2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</r>
  <r>
    <n v="316"/>
    <n v="1002519037"/>
    <n v="3"/>
    <x v="6"/>
    <n v="5"/>
    <s v="SIDOARJO"/>
    <s v="MOJOKERTO"/>
    <s v="MIP"/>
    <s v="REG"/>
    <s v="AO"/>
    <x v="0"/>
    <m/>
    <s v="OSS - FALLOUT"/>
    <s v="RBS-Regional 3"/>
    <d v="2026-08-11T09:34:05"/>
    <d v="2026-08-13T15:34:54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s v="Kendala Pelanggan"/>
    <s v="FO_WFM"/>
    <s v="MOJOKERTO"/>
    <s v="NO ADDON"/>
    <m/>
    <s v="Provisioning Failed|WFM|INF009037483|TIDAK TERCOVER JARI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1"/>
  </r>
  <r>
    <n v="317"/>
    <n v="1002515999"/>
    <n v="3"/>
    <x v="0"/>
    <n v="5"/>
    <s v="MATARAM"/>
    <s v="LOMBOK BARAT TENGAH"/>
    <s v="PRY"/>
    <s v="REG"/>
    <s v="AO"/>
    <x v="0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</r>
  <r>
    <n v="318"/>
    <n v="1002515816"/>
    <n v="3"/>
    <x v="2"/>
    <n v="5"/>
    <s v="KEDIRI"/>
    <s v="NGANJUK"/>
    <s v="KTS"/>
    <s v="REG"/>
    <s v="AO"/>
    <x v="0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0"/>
  </r>
  <r>
    <n v="319"/>
    <n v="1002519360"/>
    <n v="3"/>
    <x v="2"/>
    <n v="5"/>
    <s v="MALANG"/>
    <s v="KEPANJEN"/>
    <s v="TUR"/>
    <s v="REG"/>
    <s v="AO"/>
    <x v="0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0"/>
  </r>
  <r>
    <n v="320"/>
    <n v="1002510325"/>
    <n v="3"/>
    <x v="4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</r>
  <r>
    <n v="321"/>
    <n v="1002518732"/>
    <n v="3"/>
    <x v="3"/>
    <n v="4"/>
    <s v="PURWOKERTO"/>
    <s v="BANJARNEGARA"/>
    <s v="BJR"/>
    <s v="REG"/>
    <s v="AO"/>
    <x v="0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0"/>
  </r>
  <r>
    <n v="322"/>
    <n v="1002510939"/>
    <n v="3"/>
    <x v="2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23"/>
    <n v="1002517787"/>
    <n v="3"/>
    <x v="5"/>
    <n v="5"/>
    <s v="DENPASAR"/>
    <s v="SANUR"/>
    <s v="SWI"/>
    <s v="REG"/>
    <s v="AO"/>
    <x v="0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TOHPATI SUKAWAT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0"/>
  </r>
  <r>
    <n v="324"/>
    <n v="1002523919"/>
    <n v="3"/>
    <x v="6"/>
    <n v="5"/>
    <s v="SIDOARJO"/>
    <s v="PASURUAN"/>
    <s v="BEJ"/>
    <s v="REG"/>
    <s v="AO"/>
    <x v="0"/>
    <m/>
    <s v="MIE - SEND SURVEY"/>
    <s v="RBS-Regional 3"/>
    <d v="2026-08-13T11:26:49"/>
    <d v="2026-08-13T18:26:01"/>
    <n v="69364973"/>
    <m/>
    <n v="152742207103"/>
    <s v="SPBU 5467112 BEJI"/>
    <s v="ODP-BEJ-FB/29"/>
    <s v="WO061701140"/>
    <m/>
    <m/>
    <m/>
    <n v="112.72588709999999"/>
    <n v="-7.5727358999999996"/>
    <s v="|MN02332|/SPBU 5467112 BEJI/WINBACK 2.0 HSI B2B (1:1) 50MBPS 355RB PSB DISC 70%//spbubeji1@yahoo.com/CHOIRUL/81252460673"/>
    <s v="Sales Force DBS"/>
    <m/>
    <m/>
    <m/>
    <m/>
    <m/>
    <m/>
    <m/>
    <m/>
    <s v="Management Janji"/>
    <s v="2026-08-15 13:00:00|Tanggal pemasangan: 14/08/2026 Jam pemasangan : pagi / siang Info Tambahan : Hubungi pelanggan dulu sebelum ke lokasi terima kasih.|40951377|MYDITA"/>
    <s v="FCC"/>
    <s v="13-08-2026 11:39:50"/>
    <d v="2026-08-15T13:00:00"/>
    <m/>
    <s v="SURVEY_NEW_MANJA"/>
    <s v="PANDAAN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3:00:00"/>
    <s v="2026-08-15 13:00:00|Tanggal pemasangan: 14/08/2026 Jam pemasangan : pagi / siang Info Tambahan : Hubungi pelanggan dulu sebelum ke lokasi terima kasih.|40951377|MYDITA"/>
    <m/>
    <m/>
    <m/>
    <e v="#NUM!"/>
    <e v="#NUM!"/>
    <x v="1"/>
  </r>
  <r>
    <n v="325"/>
    <n v="1002505319"/>
    <n v="3"/>
    <x v="6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</r>
  <r>
    <n v="326"/>
    <n v="1002509776"/>
    <n v="3"/>
    <x v="7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</r>
  <r>
    <n v="327"/>
    <n v="1002510037"/>
    <n v="3"/>
    <x v="5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</r>
  <r>
    <n v="328"/>
    <n v="1002523109"/>
    <n v="3"/>
    <x v="3"/>
    <n v="4"/>
    <s v="YOGYAKARTA"/>
    <s v="SLEMAN"/>
    <s v="PKM"/>
    <s v="REG"/>
    <s v="AO"/>
    <x v="0"/>
    <s v="1P INET"/>
    <s v="Completed (PS)"/>
    <s v="RBS-Regional 3"/>
    <d v="2026-08-12T18:37:56"/>
    <d v="2026-08-13T13:55:28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PS"/>
    <s v="X"/>
    <s v="NO ADDON"/>
    <n v="20260813"/>
    <s v="Completed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n v="2026"/>
    <n v="8"/>
    <n v="13"/>
    <d v="2026-08-13T00:00:00"/>
    <n v="-1.5"/>
    <x v="0"/>
  </r>
  <r>
    <n v="329"/>
    <n v="1002514626"/>
    <n v="3"/>
    <x v="4"/>
    <n v="4"/>
    <s v="SEMARANG"/>
    <s v="INNER - SEMARANG JATENG UTARA"/>
    <s v="BMK"/>
    <s v="REG"/>
    <s v="AO"/>
    <x v="0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X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330"/>
    <n v="1002516150"/>
    <n v="3"/>
    <x v="2"/>
    <n v="5"/>
    <s v="MADIUN"/>
    <s v="MADIUN"/>
    <s v="CRB"/>
    <s v="REG"/>
    <s v="AO"/>
    <x v="0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331"/>
    <n v="1002516325"/>
    <n v="3"/>
    <x v="4"/>
    <n v="4"/>
    <s v="PEKALONGAN"/>
    <s v="SLAWI"/>
    <s v="BLU"/>
    <s v="REG"/>
    <s v="AO"/>
    <x v="0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</r>
  <r>
    <n v="332"/>
    <n v="1002512697"/>
    <n v="3"/>
    <x v="2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</r>
  <r>
    <n v="333"/>
    <n v="1002510749"/>
    <n v="3"/>
    <x v="6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334"/>
    <n v="1002523992"/>
    <n v="3"/>
    <x v="3"/>
    <n v="4"/>
    <s v="YOGYAKARTA"/>
    <s v="INNER - YOGYA JATENG SELATAN"/>
    <s v="KBU"/>
    <s v="REG"/>
    <s v="AO"/>
    <x v="0"/>
    <m/>
    <s v="MIE - SEND SURVEY"/>
    <s v="RBS-Regional 3"/>
    <d v="2026-08-13T11:46:54"/>
    <d v="2026-08-13T15:58:01"/>
    <n v="69364986"/>
    <m/>
    <n v="146113145612"/>
    <s v="CV MAJU JAYA ABADI"/>
    <s v="ODP-KBU-FCQ/102"/>
    <s v="WO061688575"/>
    <m/>
    <m/>
    <m/>
    <n v="110.3613924"/>
    <n v="-7.7972318999999999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Jam pemasangan : pagi / siang Info Tambahan : Hubungi pelanggan dulu sebelum ke lokasi terima kasih.|40951377|MYDITA"/>
    <s v="FCC"/>
    <s v="13-08-2026 11:54:51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anggal pemasangan: 14/08/2026 Jam pemasangan : pagi / siang Info Tambahan : Hubungi pelanggan dulu sebelum ke lokasi terima kasih.|40951377|MYDITA"/>
    <m/>
    <m/>
    <m/>
    <e v="#NUM!"/>
    <e v="#NUM!"/>
    <x v="1"/>
  </r>
  <r>
    <n v="335"/>
    <n v="1002511638"/>
    <n v="3"/>
    <x v="6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336"/>
    <n v="1002519787"/>
    <n v="3"/>
    <x v="0"/>
    <n v="5"/>
    <s v="MATARAM"/>
    <s v="LOMBOK BARAT TENGAH"/>
    <s v="PRY"/>
    <s v="REG"/>
    <s v="AO"/>
    <x v="0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0"/>
  </r>
  <r>
    <n v="337"/>
    <n v="1002516593"/>
    <n v="3"/>
    <x v="5"/>
    <n v="5"/>
    <s v="DENPASAR"/>
    <s v="JIMBARAN"/>
    <s v="KUT"/>
    <s v="REG"/>
    <s v="AO"/>
    <x v="0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0"/>
  </r>
  <r>
    <n v="338"/>
    <n v="1002514264"/>
    <n v="3"/>
    <x v="1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339"/>
    <n v="1002519402"/>
    <n v="3"/>
    <x v="2"/>
    <n v="5"/>
    <s v="MADIUN"/>
    <s v="BOJONEGORO"/>
    <s v="PAD"/>
    <s v="REG"/>
    <s v="AO"/>
    <x v="0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A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0"/>
  </r>
  <r>
    <n v="340"/>
    <n v="1002522906"/>
    <n v="3"/>
    <x v="0"/>
    <n v="5"/>
    <s v="MATARAM"/>
    <s v="INNER - NUSA TENGGARA"/>
    <s v="SWE"/>
    <s v="REG"/>
    <s v="AO"/>
    <x v="0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0"/>
  </r>
  <r>
    <n v="341"/>
    <n v="1002520429"/>
    <n v="3"/>
    <x v="2"/>
    <n v="5"/>
    <s v="MALANG"/>
    <s v="BATU"/>
    <s v="SGS"/>
    <s v="REG"/>
    <s v="AO"/>
    <x v="0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0"/>
  </r>
  <r>
    <n v="342"/>
    <n v="1002515952"/>
    <n v="3"/>
    <x v="4"/>
    <n v="4"/>
    <s v="PEKALONGAN"/>
    <s v="TEGAL"/>
    <s v="TEG"/>
    <s v="REG"/>
    <s v="AO"/>
    <x v="0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</r>
  <r>
    <n v="343"/>
    <n v="1002511394"/>
    <n v="3"/>
    <x v="2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</r>
  <r>
    <n v="344"/>
    <n v="1002519772"/>
    <n v="3"/>
    <x v="7"/>
    <n v="4"/>
    <s v="KUDUS"/>
    <s v="PURWODADI"/>
    <s v="GDO"/>
    <s v="REG"/>
    <s v="AO"/>
    <x v="0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0"/>
  </r>
  <r>
    <n v="345"/>
    <n v="1002519813"/>
    <n v="3"/>
    <x v="0"/>
    <n v="5"/>
    <s v="MATARAM"/>
    <s v="LOMBOK TIMUR UTARA"/>
    <s v="SGG"/>
    <s v="REG"/>
    <s v="AO"/>
    <x v="0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LOMBOK UTARA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0"/>
  </r>
  <r>
    <n v="346"/>
    <n v="1002510672"/>
    <n v="3"/>
    <x v="0"/>
    <n v="5"/>
    <s v="KUPANG"/>
    <s v="LABOAN BAJO"/>
    <s v="LBO"/>
    <s v="REG"/>
    <s v="AO"/>
    <x v="0"/>
    <m/>
    <s v="CC - HD1A - INPROGRESS UNCONTACTED"/>
    <s v="RBS-Regional 3"/>
    <d v="2026-08-05T14:02:29"/>
    <d v="2026-08-13T16:34:09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Mail Box - Memo Muhammad Fauzan Fidhianta 4096137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347"/>
    <n v="1002512149"/>
    <n v="3"/>
    <x v="1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</r>
  <r>
    <n v="348"/>
    <n v="1002505267"/>
    <n v="3"/>
    <x v="6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</r>
  <r>
    <n v="349"/>
    <n v="1002520321"/>
    <n v="3"/>
    <x v="4"/>
    <n v="4"/>
    <s v="PEKALONGAN"/>
    <s v="SLAWI"/>
    <s v="ADW"/>
    <s v="REG"/>
    <s v="AO"/>
    <x v="0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IWERNA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0"/>
  </r>
  <r>
    <n v="350"/>
    <n v="1002514507"/>
    <n v="3"/>
    <x v="5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</r>
  <r>
    <n v="351"/>
    <n v="1002505757"/>
    <n v="3"/>
    <x v="5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</r>
  <r>
    <n v="352"/>
    <n v="1002514516"/>
    <n v="3"/>
    <x v="3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</r>
  <r>
    <n v="353"/>
    <n v="1002519662"/>
    <n v="3"/>
    <x v="4"/>
    <n v="4"/>
    <s v="PEKALONGAN"/>
    <s v="TEGAL"/>
    <s v="MGN"/>
    <s v="REG"/>
    <s v="AO"/>
    <x v="0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0"/>
  </r>
  <r>
    <n v="354"/>
    <n v="1002518058"/>
    <n v="3"/>
    <x v="4"/>
    <n v="4"/>
    <s v="PEKALONGAN"/>
    <s v="SLAWI"/>
    <s v="SLW"/>
    <s v="REG"/>
    <s v="AO"/>
    <x v="0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0"/>
  </r>
  <r>
    <n v="355"/>
    <n v="1002524082"/>
    <n v="3"/>
    <x v="4"/>
    <n v="4"/>
    <s v="SEMARANG"/>
    <s v="INNER - SEMARANG JATENG UTARA"/>
    <s v="MJP"/>
    <s v="REG"/>
    <s v="AO"/>
    <x v="0"/>
    <s v="1P INET"/>
    <s v="MIE - SEND SURVEY"/>
    <s v="RBS-Regional 3"/>
    <d v="2026-08-13T12:22:56"/>
    <d v="2026-08-13T12:24:01"/>
    <n v="69365042"/>
    <m/>
    <n v="142410346120"/>
    <s v="LAB MA FUTUHIYYAH 2"/>
    <s v="ODP-MJP-FAG/178 FAG/D13/178.01"/>
    <s v="WO061660089"/>
    <m/>
    <m/>
    <m/>
    <n v="110.515419803559"/>
    <n v="-7.0228528792178402"/>
    <s v="MD|MYDB-20260813265204|DN00001/MN00345|LAB MA FUTUHIYYAH 2|08997077542"/>
    <s v="MYDIGIBIZPARTNER"/>
    <m/>
    <m/>
    <m/>
    <m/>
    <m/>
    <m/>
    <m/>
    <m/>
    <s v="Management Janji"/>
    <s v="2026-08-16 11:00:00 | telp : 08997077542 M Janji : minta di hari selasa jam Pasang : 09:00 Note : hubungi pelanggan jika ingin kelokasi"/>
    <s v="FCC"/>
    <s v="13-08-2026 12:25:00"/>
    <d v="2026-08-16T11:00:00"/>
    <m/>
    <s v="SURVEY_NEW_MANJA"/>
    <s v="MAJAPAHIT"/>
    <s v="NO ADDON"/>
    <m/>
    <s v="MIE - SEND SURVEY"/>
    <s v="HSI Bisnis Promo HUT Telkom PSB 70% - 200 Mbps"/>
    <s v="INDIBIZ"/>
    <m/>
    <m/>
    <d v="2026-08-16T11:00:00"/>
    <s v="2026-08-16 11:00:00 | telp : 08997077542 M Janji : minta di hari selasa jam Pasang : 09:00 Note : hubungi pelanggan jika ingin kelokasi"/>
    <m/>
    <m/>
    <m/>
    <e v="#NUM!"/>
    <e v="#NUM!"/>
    <x v="1"/>
  </r>
  <r>
    <n v="356"/>
    <n v="1002520623"/>
    <n v="3"/>
    <x v="5"/>
    <n v="5"/>
    <s v="SINGARJA"/>
    <s v="GIANYAR"/>
    <s v="UBU"/>
    <s v="REG"/>
    <s v="AO"/>
    <x v="0"/>
    <m/>
    <s v="8 | OSS - PONR"/>
    <s v="RBS-Regional 3"/>
    <d v="2026-08-11T16:02:07"/>
    <d v="2026-08-12T11:11:54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m/>
    <m/>
    <m/>
    <e v="#NUM!"/>
    <e v="#NUM!"/>
    <x v="1"/>
  </r>
  <r>
    <n v="357"/>
    <n v="1002511940"/>
    <n v="3"/>
    <x v="2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</r>
  <r>
    <n v="358"/>
    <n v="1002512810"/>
    <n v="3"/>
    <x v="5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359"/>
    <n v="1002514842"/>
    <n v="3"/>
    <x v="6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</r>
  <r>
    <n v="360"/>
    <n v="1002505108"/>
    <n v="3"/>
    <x v="0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</r>
  <r>
    <n v="361"/>
    <n v="1002517277"/>
    <n v="3"/>
    <x v="6"/>
    <n v="5"/>
    <s v="PASURUAN"/>
    <s v="PASURUAN"/>
    <s v="PSN"/>
    <s v="REG"/>
    <s v="AO"/>
    <x v="0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0"/>
  </r>
  <r>
    <n v="362"/>
    <n v="1002512150"/>
    <n v="3"/>
    <x v="3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</r>
  <r>
    <n v="363"/>
    <n v="1002522008"/>
    <n v="3"/>
    <x v="1"/>
    <n v="5"/>
    <s v="SBY UTARA"/>
    <s v="LAMONGAN"/>
    <s v="BBA"/>
    <s v="REG"/>
    <s v="AO"/>
    <x v="0"/>
    <s v="1P INET"/>
    <s v="Completed (PS)"/>
    <s v="RBS-Regional 3"/>
    <d v="2026-08-12T12:35:57"/>
    <d v="2026-08-13T12:07:35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PS"/>
    <s v="X"/>
    <s v="NO ADDON"/>
    <n v="20260813"/>
    <s v="Completed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n v="2026"/>
    <n v="8"/>
    <n v="13"/>
    <d v="2026-08-13T00:00:00"/>
    <n v="-0.41666666666424135"/>
    <x v="0"/>
  </r>
  <r>
    <n v="364"/>
    <n v="1002512828"/>
    <n v="3"/>
    <x v="3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365"/>
    <n v="1002508433"/>
    <n v="3"/>
    <x v="2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</r>
  <r>
    <n v="366"/>
    <n v="1002521342"/>
    <n v="3"/>
    <x v="2"/>
    <n v="5"/>
    <s v="KEDIRI"/>
    <s v="KEDIRI"/>
    <s v="PAE"/>
    <s v="REG"/>
    <s v="AO"/>
    <x v="0"/>
    <m/>
    <s v="7 | OSS - PROVISIONING ISSUED"/>
    <s v="RBS-Regional 3"/>
    <d v="2026-08-12T09:12:36"/>
    <d v="2026-08-14T08:07:23"/>
    <n v="69363842"/>
    <m/>
    <n v="152639219488"/>
    <s v="KOST TENGAH ANYELIR"/>
    <s v="ODP-PAE-FAJ/10"/>
    <s v="WO061653778"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s v="Management Janji"/>
    <s v="2026-08-14 08:00:00|Nama PIC : Heru No HP : 081553329919 Alt :  M Janji : 14/08/2026 Jam Pasang : 08.00  - 13:00  NoteÃ‚Â :  hubungi terlebih dahulu sebelum ke lokasi, terima kasih.|40981184|MYDITA"/>
    <s v="FCC"/>
    <d v="2026-12-08T09:40:31"/>
    <d v="2026-08-14T08:00:00"/>
    <m/>
    <s v="PI"/>
    <s v="PARE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Heru No HP : 081553329919 Alt :  M Janji : 14/08/2026 Jam Pasang : 08.00  - 13:00  NoteÃ‚Â :  hubungi terlebih dahulu sebelum ke lokasi, terima kasih.|40981184|MYDITA"/>
    <m/>
    <m/>
    <m/>
    <e v="#NUM!"/>
    <e v="#NUM!"/>
    <x v="1"/>
  </r>
  <r>
    <n v="367"/>
    <n v="1002509832"/>
    <n v="3"/>
    <x v="7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368"/>
    <n v="1002509301"/>
    <n v="3"/>
    <x v="7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</r>
  <r>
    <n v="369"/>
    <n v="1002521227"/>
    <n v="3"/>
    <x v="0"/>
    <n v="5"/>
    <s v="KUPANG"/>
    <s v="MAUMERE"/>
    <s v="LRT"/>
    <s v="REG"/>
    <s v="AO"/>
    <x v="0"/>
    <m/>
    <s v="MIE - SEND SURVEY"/>
    <s v="RBS-Regional 3"/>
    <d v="2026-08-12T08:33:16"/>
    <d v="2026-08-13T13:04:02"/>
    <n v="69363796"/>
    <m/>
    <n v="172509796493"/>
    <s v="SD INPRES RIANGBUNGA"/>
    <s v="ODP-LRT-FG/23"/>
    <s v="WO061664500"/>
    <m/>
    <m/>
    <m/>
    <n v="123.1819898"/>
    <n v="-8.3742459"/>
    <s v="|IBCARE-PI|MC40287|082237302081|verawatiromakia@gmail.com|-8.373685,123.184783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d v="2026-12-08T08:39:52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Jam Pemasangan : 08:00 - 12.00 Tanggal Pemasangan : 14/08/2026 Info Tambahan : Hubungi pelanggan sebelum datang ke lokasi|40981184|MYDITA"/>
    <m/>
    <m/>
    <m/>
    <e v="#NUM!"/>
    <e v="#NUM!"/>
    <x v="1"/>
  </r>
  <r>
    <n v="370"/>
    <n v="1002504762"/>
    <n v="3"/>
    <x v="6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</r>
  <r>
    <n v="371"/>
    <n v="1002516129"/>
    <n v="3"/>
    <x v="2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372"/>
    <n v="1002506602"/>
    <n v="3"/>
    <x v="0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</r>
  <r>
    <n v="373"/>
    <n v="1002518994"/>
    <n v="3"/>
    <x v="3"/>
    <n v="4"/>
    <s v="PURWOKERTO"/>
    <s v="PURBALINGGA"/>
    <s v="PBG"/>
    <s v="REG"/>
    <s v="AO"/>
    <x v="0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X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0"/>
  </r>
  <r>
    <n v="374"/>
    <n v="1002510406"/>
    <n v="3"/>
    <x v="5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</r>
  <r>
    <n v="375"/>
    <n v="1002510550"/>
    <n v="3"/>
    <x v="7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</r>
  <r>
    <n v="376"/>
    <n v="1002508370"/>
    <n v="3"/>
    <x v="4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</r>
  <r>
    <n v="377"/>
    <n v="1002513416"/>
    <n v="3"/>
    <x v="6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378"/>
    <n v="1002506658"/>
    <n v="3"/>
    <x v="1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</r>
  <r>
    <n v="379"/>
    <n v="1002515497"/>
    <n v="3"/>
    <x v="6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380"/>
    <n v="1002519501"/>
    <n v="3"/>
    <x v="4"/>
    <n v="4"/>
    <s v="PEKALONGAN"/>
    <s v="BREBES"/>
    <s v="BMU"/>
    <s v="REG"/>
    <s v="AO"/>
    <x v="0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UMIAY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0"/>
  </r>
  <r>
    <n v="381"/>
    <n v="1002511444"/>
    <n v="3"/>
    <x v="1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382"/>
    <n v="1002525174"/>
    <n v="3"/>
    <x v="0"/>
    <n v="5"/>
    <s v="MATARAM"/>
    <s v="LOMBOK TIMUR UTARA"/>
    <s v="SGG"/>
    <s v="REG"/>
    <s v="AO"/>
    <x v="0"/>
    <s v="1P INET"/>
    <s v="MIE - SEND SURVEY"/>
    <s v="RBS-Regional 3"/>
    <d v="2026-08-13T18:04:57"/>
    <d v="2026-08-13T18:06:03"/>
    <n v="69365514"/>
    <m/>
    <n v="172604213978"/>
    <s v="TOKO SRC YUDE"/>
    <s v="ODP-SGG-FAW/52 FAW/D06/52.01"/>
    <s v="WO061699765"/>
    <m/>
    <m/>
    <m/>
    <n v="116.285367049276"/>
    <n v="-8.2673829574108098"/>
    <s v="MD|MYDB-20260812265153|DN00001/MN01272|TOKO SRC YUDE|087866750145"/>
    <s v="MYDIGIBIZPARTNER"/>
    <m/>
    <m/>
    <m/>
    <m/>
    <m/>
    <m/>
    <m/>
    <m/>
    <s v="Management Janji"/>
    <s v="2026-08-15 13:00:00 | Nama PIC : Bp Budi No HP : 087866750145 No Alt : - M Janji :  15 Agustus 2026 Jam Pasang : Pagi / Siang Note : hubungi pelanggan jika ingin kelokasi "/>
    <s v="FCC"/>
    <s v="13-08-2026 18:25:15"/>
    <d v="2026-08-15T13:00:00"/>
    <m/>
    <s v="SURVEY_NEW_MANJA"/>
    <s v="LOMBOK UTARA"/>
    <s v="NO ADDON"/>
    <m/>
    <s v="MIE - SEND SURVEY"/>
    <s v="HSI Bisnis Promo HUT Telkom PSB 70% - 100 Mbps"/>
    <s v="INDIBIZ"/>
    <m/>
    <m/>
    <d v="2026-08-15T13:00:00"/>
    <s v="2026-08-15 13:00:00 | Nama PIC : Bp Budi No HP : 087866750145 No Alt : - M Janji :  15 Agustus 2026 Jam Pasang : Pagi / Siang Note : hubungi pelanggan jika ingin kelokasi "/>
    <m/>
    <m/>
    <m/>
    <e v="#NUM!"/>
    <e v="#NUM!"/>
    <x v="1"/>
  </r>
  <r>
    <n v="383"/>
    <n v="1002518822"/>
    <n v="3"/>
    <x v="4"/>
    <n v="4"/>
    <s v="SEMARANG"/>
    <s v="INNER - SEMARANG JATENG UTARA"/>
    <s v="GNK"/>
    <s v="REG"/>
    <s v="AO"/>
    <x v="0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0"/>
  </r>
  <r>
    <n v="384"/>
    <n v="1002510414"/>
    <n v="3"/>
    <x v="1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385"/>
    <n v="1002519269"/>
    <n v="3"/>
    <x v="3"/>
    <n v="4"/>
    <s v="YOGYAKARTA"/>
    <s v="SLEMAN"/>
    <s v="KLS"/>
    <s v="REG"/>
    <s v="AO"/>
    <x v="0"/>
    <m/>
    <s v="Completed (PS)"/>
    <s v="RBS-Regional 3"/>
    <d v="2026-08-11T10:29:23"/>
    <d v="2026-08-13T10:46:00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S"/>
    <s v="KAL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n v="2026"/>
    <n v="8"/>
    <n v="13"/>
    <d v="2026-08-13T00:00:00"/>
    <n v="0.375"/>
    <x v="0"/>
  </r>
  <r>
    <n v="386"/>
    <n v="1002506438"/>
    <n v="3"/>
    <x v="2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</r>
  <r>
    <n v="387"/>
    <n v="1002519803"/>
    <n v="3"/>
    <x v="4"/>
    <n v="4"/>
    <s v="PEKALONGAN"/>
    <s v="BREBES"/>
    <s v="BMU"/>
    <s v="REG"/>
    <s v="AO"/>
    <x v="0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UMIAY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0"/>
  </r>
  <r>
    <n v="388"/>
    <n v="1002515660"/>
    <n v="3"/>
    <x v="0"/>
    <n v="5"/>
    <s v="KUPANG"/>
    <s v="MAUMERE"/>
    <s v="LRT"/>
    <s v="REG"/>
    <s v="AO"/>
    <x v="0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X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</r>
  <r>
    <n v="389"/>
    <n v="1002519261"/>
    <n v="3"/>
    <x v="5"/>
    <n v="5"/>
    <s v="SINGARJA"/>
    <s v="KLUNGKUNG"/>
    <s v="APR"/>
    <s v="REG"/>
    <s v="AO"/>
    <x v="0"/>
    <m/>
    <s v="7 | OSS - PROVISIONING ISSUED"/>
    <s v="RBS-Regional 3"/>
    <d v="2026-08-11T10:27:20"/>
    <d v="2026-08-12T13:12:13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1"/>
  </r>
  <r>
    <n v="390"/>
    <n v="1002515151"/>
    <n v="3"/>
    <x v="0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</r>
  <r>
    <n v="391"/>
    <n v="1002511864"/>
    <n v="3"/>
    <x v="2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</r>
  <r>
    <n v="392"/>
    <n v="1002523888"/>
    <n v="3"/>
    <x v="2"/>
    <n v="5"/>
    <s v="KEDIRI"/>
    <s v="TULUNGAGUNG"/>
    <s v="TUL"/>
    <s v="REG"/>
    <s v="AO"/>
    <x v="0"/>
    <s v="1P INET"/>
    <s v="MIA - INVALID SURVEY"/>
    <s v="RBS-Regional 3"/>
    <d v="2026-08-13T11:16:56"/>
    <d v="2026-08-14T07:15:30"/>
    <n v="69364950"/>
    <m/>
    <n v="152606246430"/>
    <s v="SMP TAHFIDZ AL IKHLAS"/>
    <s v="ODP-TUL-FAE/90 FAE/D03/90.01"/>
    <s v="WO061653280"/>
    <m/>
    <m/>
    <m/>
    <n v="111.909971013665"/>
    <n v="-8.0030220954761404"/>
    <s v="MD|MYDB-20260812265118|DC20015/MC20183|SMP TAHFIDZ AL IKHLAS|082244833729"/>
    <s v="MYDIGIBIZPARTNER"/>
    <m/>
    <m/>
    <m/>
    <m/>
    <m/>
    <m/>
    <m/>
    <m/>
    <s v="Management Janji"/>
    <s v="2026-08-14 08:00:00 | Nama PIC : Ibu Titah No HP : 082244833729 No Alt : - M Janji :  14 Agustus 2026 Jam Pasang : Pagi / Siang Note : hubungi pelanggan jika ingin kelokasi "/>
    <s v="FCC"/>
    <s v="13-08-2026 11:25:53"/>
    <d v="2026-08-14T08:00:00"/>
    <m/>
    <s v="SURVEY_NEW_MANJA"/>
    <s v="TULUNGAGUNG"/>
    <s v="NO ADDON"/>
    <m/>
    <s v="MIE - INVALID SURVEY - Kendala Perizinan/IKR-IKG"/>
    <s v="HSI Bisnis Promo HUT Telkom PSB 70% - 75 Mbps"/>
    <s v="INDIBIZ"/>
    <m/>
    <m/>
    <d v="2026-08-14T08:00:00"/>
    <s v="2026-08-14 08:00:00 | Nama PIC : Ibu Titah No HP : 082244833729 No Alt : - M Janji :  14 Agustus 2026 Jam Pasang : Pagi / Siang Note : hubungi pelanggan jika ingin kelokasi "/>
    <m/>
    <m/>
    <m/>
    <e v="#NUM!"/>
    <e v="#NUM!"/>
    <x v="1"/>
  </r>
  <r>
    <n v="393"/>
    <n v="1002518727"/>
    <n v="3"/>
    <x v="7"/>
    <n v="4"/>
    <s v="KUDUS"/>
    <s v="BLORA"/>
    <s v="RDB"/>
    <s v="REG"/>
    <s v="AO"/>
    <x v="0"/>
    <s v="1P INET"/>
    <s v="Completed (PS)"/>
    <s v="RBS-Regional 3"/>
    <d v="2026-08-10T19:31:56"/>
    <d v="2026-08-13T14:14:32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PS"/>
    <s v="CEPU"/>
    <s v="NO ADDON"/>
    <n v="20260813"/>
    <s v="Completed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3"/>
    <d v="2026-08-13T00:00:00"/>
    <n v="0.66666666666424135"/>
    <x v="0"/>
  </r>
  <r>
    <n v="394"/>
    <n v="1002523643"/>
    <n v="3"/>
    <x v="7"/>
    <n v="4"/>
    <s v="KUDUS"/>
    <s v="JEPARA"/>
    <s v="JPR"/>
    <s v="REG"/>
    <s v="AO"/>
    <x v="0"/>
    <s v="1P INET"/>
    <s v="7 | OSS - PROVISIONING ISSUED"/>
    <s v="RBS-Regional 3"/>
    <d v="2026-08-13T10:11:56"/>
    <d v="2026-08-14T08:07:49"/>
    <n v="69364851"/>
    <m/>
    <n v="142539117527"/>
    <s v="SPBU WONOREJO"/>
    <s v="ODP-JPR-FK/128 FK/D05/128.01"/>
    <s v="WO061646752"/>
    <m/>
    <m/>
    <m/>
    <n v="110.690293898609"/>
    <n v="-6.5623880756453898"/>
    <s v="|MC60141|MYIA-021188247509/POI/MUHAMMAD SYAIFUZZAKI/085647204409/spbuwonorejo@gmail.com"/>
    <s v="MYIB_ASSISTANT"/>
    <m/>
    <m/>
    <m/>
    <m/>
    <m/>
    <m/>
    <m/>
    <m/>
    <s v="Management Janji"/>
    <s v="2026-08-14 08:00:00 | Nama : BP MUHAMMAD SYAIFUZZAKI No Hp : 085647204409 No Alt :  Tgl Pemasangan : 14 Agustus 2026 Interval : PAGI  Note : Hubungi pelanggan terlebih dahulu"/>
    <s v="FCC"/>
    <s v="13-08-2026 10:39:50"/>
    <d v="2026-08-14T08:00:00"/>
    <m/>
    <s v="PI"/>
    <s v="X"/>
    <s v="NO ADDON"/>
    <m/>
    <s v="Provisioning Issued"/>
    <s v="HSI Bisnis Promo HUT Telkom PSB 70% - 50 Mbps"/>
    <s v="INDIBIZ"/>
    <m/>
    <m/>
    <d v="2026-08-14T08:00:00"/>
    <s v="2026-08-14 08:00:00 | Nama : BP MUHAMMAD SYAIFUZZAKI No Hp : 085647204409 No Alt :  Tgl Pemasangan : 14 Agustus 2026 Interval : PAGI  Note : Hubungi pelanggan terlebih dahulu"/>
    <m/>
    <m/>
    <m/>
    <e v="#NUM!"/>
    <e v="#NUM!"/>
    <x v="1"/>
  </r>
  <r>
    <n v="395"/>
    <n v="1002519161"/>
    <n v="3"/>
    <x v="2"/>
    <n v="5"/>
    <s v="KEDIRI"/>
    <s v="KEDIRI"/>
    <s v="MJT"/>
    <s v="REG"/>
    <s v="AO"/>
    <x v="0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0"/>
  </r>
  <r>
    <n v="396"/>
    <n v="1002506644"/>
    <n v="3"/>
    <x v="4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</r>
  <r>
    <n v="397"/>
    <n v="1002510105"/>
    <n v="3"/>
    <x v="7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398"/>
    <n v="1002506283"/>
    <n v="3"/>
    <x v="2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</r>
  <r>
    <n v="399"/>
    <n v="1002523961"/>
    <n v="3"/>
    <x v="4"/>
    <n v="4"/>
    <s v="SEMARANG"/>
    <s v="INNER - SEMARANG JATENG UTARA"/>
    <s v="SMT"/>
    <s v="REG"/>
    <s v="AO"/>
    <x v="0"/>
    <s v="2P INET + VOICE"/>
    <s v="7 | OSS - PROVISIONING ISSUED"/>
    <s v="RBS-Regional 3"/>
    <d v="2026-08-13T11:34:56"/>
    <d v="2026-08-14T08:05:56"/>
    <n v="69365008"/>
    <n v="2435320546"/>
    <n v="141420142145"/>
    <s v="PT SHAKA BERKAH JAYA LOGISTIK"/>
    <s v="ODP-SMT-FBB/032 FBB/D03/05.032"/>
    <s v="WO061654986"/>
    <m/>
    <m/>
    <m/>
    <n v="110.396623760461"/>
    <n v="-6.97001746865421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39:50"/>
    <d v="2026-08-14T08:00:00"/>
    <m/>
    <s v="PI"/>
    <s v="SEMARANG TUGU"/>
    <s v="NO ADDON"/>
    <m/>
    <s v="Provisioning Issued"/>
    <s v="HSI Bisnis Bundling Phone PSB 70% - Free 800 Menit - 20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1"/>
  </r>
  <r>
    <n v="400"/>
    <n v="1002504573"/>
    <n v="3"/>
    <x v="1"/>
    <n v="5"/>
    <s v="SBY UTARA"/>
    <s v="LAMONGAN"/>
    <s v="BDG"/>
    <s v="REG"/>
    <s v="AO"/>
    <x v="0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</r>
  <r>
    <n v="401"/>
    <n v="1002514889"/>
    <n v="3"/>
    <x v="1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</r>
  <r>
    <n v="402"/>
    <n v="1002518504"/>
    <n v="3"/>
    <x v="4"/>
    <n v="4"/>
    <s v="SEMARANG"/>
    <s v="INNER - SEMARANG JATENG UTARA"/>
    <s v="JHR"/>
    <s v="REG"/>
    <s v="AO"/>
    <x v="0"/>
    <s v="1P INET"/>
    <s v="102 | FOLLOW UP COMPLETED"/>
    <s v="RBS-Regional 3"/>
    <d v="2026-08-10T16:37:57"/>
    <d v="2026-08-13T13:29:04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s v="Kendala Pelanggan"/>
    <s v="REVOKE"/>
    <s v="JOHAR"/>
    <s v="NO ADDON"/>
    <m/>
    <s v="Follow Up Revoke Completed, New Order ID : SC1002524255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403"/>
    <n v="1002522301"/>
    <n v="3"/>
    <x v="0"/>
    <n v="5"/>
    <s v="MATARAM"/>
    <s v="LOMBOK BARAT TENGAH"/>
    <s v="PRY"/>
    <s v="REG"/>
    <s v="AO"/>
    <x v="0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LOMBOK TENGAH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1"/>
  </r>
  <r>
    <n v="404"/>
    <n v="1002521166"/>
    <n v="3"/>
    <x v="1"/>
    <n v="5"/>
    <s v="SBY UTARA"/>
    <s v="TANDES"/>
    <s v="KLN"/>
    <s v="REG"/>
    <s v="AO"/>
    <x v="0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EBALE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0"/>
  </r>
  <r>
    <n v="405"/>
    <n v="1002517389"/>
    <n v="3"/>
    <x v="7"/>
    <n v="4"/>
    <s v="KUDUS"/>
    <s v="PATI"/>
    <s v="PAT"/>
    <s v="REG"/>
    <s v="AO"/>
    <x v="0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0"/>
  </r>
  <r>
    <n v="406"/>
    <n v="1002515934"/>
    <n v="3"/>
    <x v="1"/>
    <n v="5"/>
    <s v="SBY UTARA"/>
    <s v="GRESIK"/>
    <s v="GSK"/>
    <s v="REG"/>
    <s v="AO"/>
    <x v="0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RESI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</r>
  <r>
    <n v="407"/>
    <n v="1002515979"/>
    <n v="3"/>
    <x v="1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</r>
  <r>
    <n v="408"/>
    <n v="1002515555"/>
    <n v="3"/>
    <x v="1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</r>
  <r>
    <n v="409"/>
    <n v="1002525261"/>
    <n v="3"/>
    <x v="4"/>
    <n v="4"/>
    <s v="PEKALONGAN"/>
    <s v="TEGAL"/>
    <s v="TEG"/>
    <s v="REG"/>
    <s v="AO"/>
    <x v="0"/>
    <s v="1P INET"/>
    <s v="MIE - SEND SURVEY"/>
    <s v="RBS-Regional 3"/>
    <d v="2026-08-13T19:25:58"/>
    <d v="2026-08-13T19:28:01"/>
    <n v="69365546"/>
    <m/>
    <n v="142212126740"/>
    <s v="CV BINTANG JAYA"/>
    <s v="ODP-TEG-FAB/055 FAB/D05/055.01"/>
    <s v="WO061704338"/>
    <m/>
    <m/>
    <m/>
    <n v="109.1112566"/>
    <n v="-6.8680026999999999"/>
    <s v="|MN00347|MYIA-077321999221/POI/Agung Yuliyanto/0895385226573/bintangjaya.bubut@gmail.com"/>
    <s v="MYIB_ASSISTANT"/>
    <m/>
    <m/>
    <m/>
    <m/>
    <m/>
    <m/>
    <m/>
    <m/>
    <s v="Management Janji"/>
    <s v="2026-08-15 08:00:00 | Nama PIC : Bp Agung No HP : 0895385226573 No Alt : - M Janji :  15 Agustus 2026 Jam Pasang : Pagi / Siang Note : hubungi pelanggan jika ingin kelokasi "/>
    <s v="FCC"/>
    <s v="13-08-2026 19:39:52"/>
    <d v="2026-08-15T08:00:00"/>
    <m/>
    <s v="SURVEY_NEW_MANJA"/>
    <s v="X"/>
    <s v="NO ADDON"/>
    <m/>
    <s v="MIE - SEND SURVEY"/>
    <s v="HSI Bisnis Promo HUT Telkom PSB 70% - 200 Mbps"/>
    <s v="INDIBIZ"/>
    <m/>
    <m/>
    <d v="2026-08-15T08:00:00"/>
    <s v="2026-08-15 08:00:00 | Nama PIC : Bp Agung No HP : 0895385226573 No Alt : - M Janji :  15 Agustus 2026 Jam Pasang : Pagi / Siang Note : hubungi pelanggan jika ingin kelokasi "/>
    <m/>
    <m/>
    <m/>
    <e v="#NUM!"/>
    <e v="#NUM!"/>
    <x v="1"/>
  </r>
  <r>
    <n v="410"/>
    <n v="1002513502"/>
    <n v="3"/>
    <x v="4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</r>
  <r>
    <n v="411"/>
    <n v="1002509775"/>
    <n v="3"/>
    <x v="6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412"/>
    <n v="1002522307"/>
    <n v="3"/>
    <x v="3"/>
    <n v="4"/>
    <s v="MAGELANG"/>
    <s v="PURWOREJJO"/>
    <s v="PWJ"/>
    <s v="REG"/>
    <s v="AO"/>
    <x v="0"/>
    <s v="1P INET"/>
    <s v="Completed (PS)"/>
    <s v="RBS-Regional 3"/>
    <d v="2026-08-12T14:01:56"/>
    <d v="2026-08-13T10:59:5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PS"/>
    <s v="X"/>
    <s v="NO ADDON"/>
    <n v="20260813"/>
    <s v="Completed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n v="2026"/>
    <n v="8"/>
    <n v="13"/>
    <d v="2026-08-13T00:00:00"/>
    <n v="-4.625"/>
    <x v="0"/>
  </r>
  <r>
    <n v="413"/>
    <n v="1002515874"/>
    <n v="3"/>
    <x v="2"/>
    <n v="5"/>
    <s v="KEDIRI"/>
    <s v="NGANJUK"/>
    <s v="NJK"/>
    <s v="REG"/>
    <s v="AO"/>
    <x v="0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0"/>
  </r>
  <r>
    <n v="414"/>
    <n v="1002518596"/>
    <n v="3"/>
    <x v="7"/>
    <n v="4"/>
    <s v="KUDUS"/>
    <s v="PATI"/>
    <s v="PAT"/>
    <s v="REG"/>
    <s v="AO"/>
    <x v="0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</r>
  <r>
    <n v="415"/>
    <n v="1002524301"/>
    <n v="3"/>
    <x v="6"/>
    <n v="5"/>
    <s v="SIDOARJO"/>
    <s v="MOJOKERTO"/>
    <s v="DLA"/>
    <s v="REG"/>
    <s v="AO"/>
    <x v="0"/>
    <m/>
    <s v="MYCX - SEND OPEN PAPERLESS"/>
    <s v="RBS-Regional 3"/>
    <d v="2026-08-13T13:40:35"/>
    <d v="2026-08-13T13:42:05"/>
    <n v="69365192"/>
    <m/>
    <n v="152329215211"/>
    <s v="PT MAKMUR SUMBERSONO SEJAHTERA"/>
    <s v="ODP-DLA-FD/50"/>
    <m/>
    <m/>
    <m/>
    <m/>
    <n v="112.4845753"/>
    <n v="-7.5720568999999998"/>
    <s v="|MC30249|/YUSUF ISMAIL MATTALITTI, S.H./085881461977 / 082139731648/spbu61322@gmail.com"/>
    <s v="Sales Force DBS"/>
    <m/>
    <m/>
    <m/>
    <m/>
    <m/>
    <m/>
    <m/>
    <m/>
    <m/>
    <m/>
    <m/>
    <s v="13-08-2026 13:54:52"/>
    <m/>
    <m/>
    <s v="INPROGRESS_SC"/>
    <s v="MOJOKERTO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16"/>
    <n v="1002518875"/>
    <n v="3"/>
    <x v="3"/>
    <n v="4"/>
    <s v="MAGELANG"/>
    <s v="MUNTILAN"/>
    <s v="SWT"/>
    <s v="REG"/>
    <s v="AO"/>
    <x v="0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0"/>
  </r>
  <r>
    <n v="417"/>
    <n v="1002514473"/>
    <n v="3"/>
    <x v="7"/>
    <n v="4"/>
    <s v="KUDUS"/>
    <s v="BLORA"/>
    <s v="BLO"/>
    <s v="REG"/>
    <s v="AO"/>
    <x v="0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0"/>
  </r>
  <r>
    <n v="418"/>
    <n v="1002519527"/>
    <n v="3"/>
    <x v="2"/>
    <n v="5"/>
    <s v="MALANG"/>
    <s v="BATU"/>
    <s v="BTU"/>
    <s v="REG"/>
    <s v="AO"/>
    <x v="0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1"/>
  </r>
  <r>
    <n v="419"/>
    <n v="1002516015"/>
    <n v="3"/>
    <x v="1"/>
    <n v="5"/>
    <s v="SBY UTARA"/>
    <s v="MANYAR"/>
    <s v="MGO"/>
    <s v="REG"/>
    <s v="AO"/>
    <x v="0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0"/>
  </r>
  <r>
    <n v="420"/>
    <n v="1002523826"/>
    <n v="3"/>
    <x v="0"/>
    <n v="5"/>
    <s v="KUPANG"/>
    <s v="ENDE"/>
    <s v="BJW"/>
    <s v="REG"/>
    <s v="AO"/>
    <x v="0"/>
    <s v="1P INET"/>
    <s v="MIE - SEND SURVEY"/>
    <s v="RBS-Regional 3"/>
    <d v="2026-08-13T10:58:58"/>
    <d v="2026-08-13T11:00:02"/>
    <n v="69364909"/>
    <m/>
    <n v="172511797000"/>
    <s v="CV SURYA MANDIRI FLORES"/>
    <s v="ODP-BJW-FA/02 FA/D01/02.01"/>
    <s v="WO061651215"/>
    <m/>
    <m/>
    <m/>
    <n v="121.2734241"/>
    <n v="-8.5617373000000008"/>
    <s v="|MC40144|MYIA-082665526095/POI/NICHOLAS ARIEL ADINATHA/082144939303/arieladinatha18@gmail.com"/>
    <s v="MYIB_ASSISTANT"/>
    <m/>
    <m/>
    <m/>
    <m/>
    <m/>
    <m/>
    <m/>
    <m/>
    <s v="Management Janji"/>
    <s v="2026-08-17 13:00:00 | Jam Pemasangan : 08:00 - 12.00 Tanggal Pemasangan : 17/08/2026 Info Tambahan : Hubungi pelanggan sebelum datang ke lokasi "/>
    <s v="FCC"/>
    <s v="13-08-2026 11:10:22"/>
    <d v="2026-08-17T13:00:00"/>
    <m/>
    <s v="SURVEY_NEW_MANJA"/>
    <s v="BAJAWA"/>
    <s v="NO ADDON"/>
    <m/>
    <s v="MIE - SEND SURVEY"/>
    <s v="HSI Bisnis Promo HUT Telkom PSB 70% - 100 Mbps"/>
    <s v="INDIBIZ"/>
    <m/>
    <m/>
    <d v="2026-08-17T13:00:00"/>
    <s v="2026-08-17 13:00:00 | Jam Pemasangan : 08:00 - 12.00 Tanggal Pemasangan : 17/08/2026 Info Tambahan : Hubungi pelanggan sebelum datang ke lokasi "/>
    <m/>
    <m/>
    <m/>
    <e v="#NUM!"/>
    <e v="#NUM!"/>
    <x v="1"/>
  </r>
  <r>
    <n v="421"/>
    <n v="1002521207"/>
    <n v="3"/>
    <x v="3"/>
    <n v="4"/>
    <s v="PURWOKERTO"/>
    <s v="PURWOKERTO"/>
    <s v="PWT"/>
    <s v="REG"/>
    <s v="AO"/>
    <x v="0"/>
    <s v="1P INET"/>
    <s v="Completed (PS)"/>
    <s v="RBS-Regional 3"/>
    <d v="2026-08-12T08:19:56"/>
    <d v="2026-08-13T14:47:24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S"/>
    <s v="X"/>
    <s v="NO ADDON"/>
    <n v="20260813"/>
    <s v="Complet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n v="2026"/>
    <n v="8"/>
    <n v="13"/>
    <d v="2026-08-13T00:00:00"/>
    <n v="-0.33333333333575865"/>
    <x v="0"/>
  </r>
  <r>
    <n v="422"/>
    <n v="1002518388"/>
    <n v="3"/>
    <x v="2"/>
    <n v="5"/>
    <s v="KEDIRI"/>
    <s v="NGANJUK"/>
    <s v="NJK"/>
    <s v="REG"/>
    <s v="AO"/>
    <x v="0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0"/>
  </r>
  <r>
    <n v="423"/>
    <n v="1002514391"/>
    <n v="3"/>
    <x v="3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424"/>
    <n v="1002509849"/>
    <n v="3"/>
    <x v="4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425"/>
    <n v="1002515043"/>
    <n v="3"/>
    <x v="3"/>
    <n v="4"/>
    <s v="MAGELANG"/>
    <s v="KEBUMEN"/>
    <s v="KBM"/>
    <s v="REG"/>
    <s v="AO"/>
    <x v="0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</r>
  <r>
    <n v="426"/>
    <n v="1002517530"/>
    <n v="3"/>
    <x v="2"/>
    <n v="5"/>
    <s v="MALANG"/>
    <s v="KEPANJEN"/>
    <s v="SWJ"/>
    <s v="REG"/>
    <s v="AO"/>
    <x v="0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</r>
  <r>
    <n v="427"/>
    <n v="1002505946"/>
    <n v="3"/>
    <x v="2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</r>
  <r>
    <n v="428"/>
    <n v="1002511749"/>
    <n v="3"/>
    <x v="7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</r>
  <r>
    <n v="429"/>
    <n v="1002509843"/>
    <n v="3"/>
    <x v="7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430"/>
    <n v="1002512943"/>
    <n v="3"/>
    <x v="2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</r>
  <r>
    <n v="431"/>
    <n v="1002513689"/>
    <n v="3"/>
    <x v="6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</r>
  <r>
    <n v="432"/>
    <n v="1002516737"/>
    <n v="3"/>
    <x v="7"/>
    <n v="4"/>
    <s v="KUDUS"/>
    <s v="PATI"/>
    <s v="JWN"/>
    <s v="REG"/>
    <s v="AO"/>
    <x v="0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0"/>
  </r>
  <r>
    <n v="433"/>
    <n v="1002519752"/>
    <n v="3"/>
    <x v="7"/>
    <n v="4"/>
    <s v="KUDUS"/>
    <s v="PURWODADI"/>
    <s v="GBU"/>
    <s v="REG"/>
    <s v="AO"/>
    <x v="0"/>
    <s v="1P INET"/>
    <s v="102 | FOLLOW UP COMPLETED"/>
    <s v="RBS-Regional 3"/>
    <d v="2026-08-11T12:43:57"/>
    <d v="2026-08-13T16:18:37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s v="Kendala Lainnya"/>
    <s v="REVOKE"/>
    <s v="GUBUG"/>
    <s v="NO ADDON"/>
    <m/>
    <s v="Follow Up Revoke Completed, New Order ID : SC1002524904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1"/>
  </r>
  <r>
    <n v="434"/>
    <n v="1002504429"/>
    <n v="3"/>
    <x v="7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435"/>
    <n v="1002522467"/>
    <n v="3"/>
    <x v="5"/>
    <n v="5"/>
    <s v="SINGARJA"/>
    <s v="GIANYAR"/>
    <s v="UBU"/>
    <s v="REG"/>
    <s v="AO"/>
    <x v="0"/>
    <m/>
    <s v="Completed (PS)"/>
    <s v="RBS-Regional 3"/>
    <d v="2026-08-12T14:47:55"/>
    <d v="2026-08-13T18:18:43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0"/>
  </r>
  <r>
    <n v="436"/>
    <n v="1002514082"/>
    <n v="3"/>
    <x v="5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</r>
  <r>
    <n v="437"/>
    <n v="1002520389"/>
    <n v="3"/>
    <x v="3"/>
    <n v="4"/>
    <s v="PURWOKERTO"/>
    <s v="PURWOKERTO"/>
    <s v="PWT"/>
    <s v="REG"/>
    <s v="AO"/>
    <x v="0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X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1"/>
  </r>
  <r>
    <n v="438"/>
    <n v="1002516151"/>
    <n v="3"/>
    <x v="2"/>
    <n v="5"/>
    <s v="MADIUN"/>
    <s v="MADIUN"/>
    <s v="CRB"/>
    <s v="REG"/>
    <s v="AO"/>
    <x v="0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439"/>
    <n v="1002504237"/>
    <n v="3"/>
    <x v="2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</r>
  <r>
    <n v="440"/>
    <n v="1002516148"/>
    <n v="3"/>
    <x v="7"/>
    <n v="4"/>
    <s v="KUDUS"/>
    <s v="KUDUS"/>
    <s v="KUD"/>
    <s v="REG"/>
    <s v="AO"/>
    <x v="0"/>
    <m/>
    <s v="QC MIA - INVALID QUALITY CONTROL MIA"/>
    <s v="RBS-Regional 2"/>
    <d v="2026-08-08T16:25:17"/>
    <d v="2026-08-13T19:04:21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41"/>
    <n v="1002523145"/>
    <n v="3"/>
    <x v="1"/>
    <n v="5"/>
    <s v="MADURA"/>
    <s v="BANGKALAN"/>
    <s v="ARB"/>
    <s v="REG"/>
    <s v="AO"/>
    <x v="0"/>
    <s v="1P INET"/>
    <s v="MIA - INVALID SURVEY"/>
    <s v="RBS-Regional 3"/>
    <d v="2026-08-12T19:20:57"/>
    <d v="2026-08-13T18:52:47"/>
    <n v="69364655"/>
    <m/>
    <n v="152439202808"/>
    <s v="HASBANAH GEGER"/>
    <s v="ODP-ARB-FD/12 FD/D01/12.0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SURVEY_NEW_MANJA"/>
    <s v="X"/>
    <s v="NO ADDON"/>
    <m/>
    <s v="MIE - INVALID SURVEY - Kendala Jalur/Rute Tarikan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m/>
    <m/>
    <m/>
    <e v="#NUM!"/>
    <e v="#NUM!"/>
    <x v="1"/>
  </r>
  <r>
    <n v="442"/>
    <n v="1002516197"/>
    <n v="3"/>
    <x v="3"/>
    <n v="4"/>
    <s v="MAGELANG"/>
    <s v="TEMANGGUNG"/>
    <s v="TEM"/>
    <s v="REG"/>
    <s v="AO"/>
    <x v="0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0"/>
  </r>
  <r>
    <n v="443"/>
    <n v="1002523703"/>
    <n v="3"/>
    <x v="2"/>
    <n v="5"/>
    <s v="KEDIRI"/>
    <s v="TULUNGAGUNG"/>
    <s v="TUL"/>
    <s v="REG"/>
    <s v="AO"/>
    <x v="0"/>
    <s v="1P INET"/>
    <s v="MIA - INVALID SURVEY"/>
    <s v="RBS-Regional 3"/>
    <d v="2026-08-13T10:25:58"/>
    <d v="2026-08-14T07:15:06"/>
    <n v="69364879"/>
    <m/>
    <n v="152606246429"/>
    <s v="SMK SORE TULUNGAGUNG"/>
    <s v="ODP-TUL-FG/38 FG/D03/38.01"/>
    <s v="WO061647895"/>
    <m/>
    <m/>
    <m/>
    <n v="111.90755799999999"/>
    <n v="-8.0773019999999995"/>
    <s v="|MN00419|MYIA-027717370765/POI/ALFANO ENDRA WARDHANA/081332030960/alfanoewa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0:39:50"/>
    <d v="2026-08-14T08:00:00"/>
    <m/>
    <s v="SURVEY_NEW_MANJA"/>
    <s v="TULUNGAGUNG"/>
    <s v="NO ADDON"/>
    <m/>
    <s v="MIE - INVALID SURVEY - Kendala Perizinan/IKR-IKG"/>
    <s v="HSI Bisnis Promo HUT Telkom PSB 70% - 100 Mbps Dual Band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1"/>
  </r>
  <r>
    <n v="444"/>
    <n v="1002514646"/>
    <n v="3"/>
    <x v="4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</r>
  <r>
    <n v="445"/>
    <n v="1002506796"/>
    <n v="3"/>
    <x v="5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46"/>
    <n v="1002506226"/>
    <n v="3"/>
    <x v="3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</r>
  <r>
    <n v="447"/>
    <n v="1002517063"/>
    <n v="3"/>
    <x v="2"/>
    <n v="5"/>
    <s v="KEDIRI"/>
    <s v="NGANJUK"/>
    <s v="NJK"/>
    <s v="REG"/>
    <s v="AO"/>
    <x v="0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0"/>
  </r>
  <r>
    <n v="448"/>
    <n v="1002508787"/>
    <n v="3"/>
    <x v="2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</r>
  <r>
    <n v="449"/>
    <n v="1002514777"/>
    <n v="3"/>
    <x v="2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</r>
  <r>
    <n v="450"/>
    <n v="1002523527"/>
    <n v="3"/>
    <x v="0"/>
    <n v="5"/>
    <s v="MATARAM"/>
    <s v="INNER - NUSA TENGGARA"/>
    <s v="MTR"/>
    <s v="REG"/>
    <s v="AO"/>
    <x v="0"/>
    <s v="1P INET"/>
    <s v="Completed (PS)"/>
    <s v="RBS-Regional 3"/>
    <d v="2026-08-13T09:43:57"/>
    <d v="2026-08-13T17:42:04"/>
    <n v="69364812"/>
    <m/>
    <n v="172601796974"/>
    <s v="PT.TUNAS DWIPA MATRA (POS LABUAPI)"/>
    <s v="ODP-MTR-FBA/65 FBA/D06/65.01"/>
    <s v="WO061644539"/>
    <m/>
    <m/>
    <m/>
    <n v="116.1137566"/>
    <n v="-8.6248529999999999"/>
    <s v="|MC40311|MYIA-035099400371/POI/Ego Dwi Cahyo/081299927270/tdm.adm.lombok@gmail.com"/>
    <s v="MYIB_ASSISTANT"/>
    <m/>
    <m/>
    <m/>
    <m/>
    <m/>
    <m/>
    <m/>
    <m/>
    <s v="Management Janji"/>
    <s v="2026-08-14 08:00:00 | Nama PIC : EGO No HP : 081299927270 Alt : 085333520905 M Janji : 14/08/2026 Jam Pasang : 08.00  - 13:00  NoteÃ‚Â :  hubungi terlebih dahulu sebelum ke lokasi, terima kasih."/>
    <s v="FCC"/>
    <s v="13-08-2026 09:54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 : EGO No HP : 081299927270 Alt : 085333520905 M Janji : 14/08/2026 Jam Pasang : 08.00  - 13:00  NoteÃ‚Â :  hubungi terlebih dahulu sebelum ke lokasi, terima kasih."/>
    <n v="2026"/>
    <n v="8"/>
    <n v="13"/>
    <d v="2026-08-13T00:00:00"/>
    <n v="-1.3333333333357587"/>
    <x v="0"/>
  </r>
  <r>
    <n v="451"/>
    <n v="1002505324"/>
    <n v="3"/>
    <x v="0"/>
    <n v="5"/>
    <s v="MATARAM"/>
    <s v="SUMBAWA"/>
    <s v="SBW"/>
    <s v="REG"/>
    <s v="AO"/>
    <x v="0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</r>
  <r>
    <n v="452"/>
    <n v="1002524476"/>
    <n v="3"/>
    <x v="0"/>
    <n v="5"/>
    <s v="MATARAM"/>
    <s v="SUMBAWA"/>
    <s v="MLK"/>
    <s v="REG"/>
    <s v="AO"/>
    <x v="0"/>
    <s v="1P INET"/>
    <s v="7 | OSS - PROVISIONING ISSUED"/>
    <s v="RBS-Regional 3"/>
    <d v="2026-08-13T14:25:57"/>
    <d v="2026-08-13T15:35:56"/>
    <n v="69365271"/>
    <m/>
    <n v="172608206156"/>
    <s v="SS VILLA"/>
    <s v="ODP-MLK-FAC/37 FAC/D05/37.01"/>
    <s v="WO061676285"/>
    <m/>
    <m/>
    <m/>
    <n v="116.745838711386"/>
    <n v="-8.9675018167822493"/>
    <s v="|MN02367|MYIA-081237795693/POI/MARYANTI/081337270271/srie_fun@yahoo.com"/>
    <s v="MYIB_ASSISTANT"/>
    <m/>
    <m/>
    <m/>
    <m/>
    <m/>
    <m/>
    <m/>
    <m/>
    <s v="Management Janji"/>
    <s v="2026-08-14 13:00:00 | telp : 081337270271 M Janji : (14/08/2026) jam Pasang : 09:00 Note : hubungi pelanggan jika ingin kelokasi"/>
    <s v="FCC"/>
    <s v="13-08-2026 14:39:50"/>
    <d v="2026-08-14T13:00:00"/>
    <m/>
    <s v="PI"/>
    <s v="SUMBAWA BARAT"/>
    <s v="ANTAREZ"/>
    <m/>
    <s v="Provisioning Issued"/>
    <s v="HSI Bisnis Bundling Antares Eazy PSB 70% - 100 Mbps"/>
    <s v="INDIBIZ"/>
    <m/>
    <m/>
    <d v="2026-08-14T13:00:00"/>
    <s v="2026-08-14 13:00:00 | telp : 081337270271 M Janji : (14/08/2026) jam Pasang : 09:00 Note : hubungi pelanggan jika ingin kelokasi"/>
    <m/>
    <m/>
    <m/>
    <e v="#NUM!"/>
    <e v="#NUM!"/>
    <x v="1"/>
  </r>
  <r>
    <n v="453"/>
    <n v="1002523136"/>
    <n v="3"/>
    <x v="6"/>
    <n v="5"/>
    <s v="JEMBER"/>
    <s v="BONDOWOSO"/>
    <s v="BOW"/>
    <s v="REG"/>
    <s v="AO"/>
    <x v="0"/>
    <s v="2P INET + VOICE"/>
    <s v="Completed (PS)"/>
    <s v="RBS-Regional 3"/>
    <d v="2026-08-12T19:10:57"/>
    <d v="2026-08-13T21:12:26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PS"/>
    <s v="BONDOWOSO"/>
    <s v="NO ADDON"/>
    <n v="20260813"/>
    <s v="Completed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0"/>
  </r>
  <r>
    <n v="454"/>
    <n v="1002507746"/>
    <n v="3"/>
    <x v="7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</r>
  <r>
    <n v="455"/>
    <n v="1002504839"/>
    <n v="3"/>
    <x v="1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</r>
  <r>
    <n v="456"/>
    <n v="1002504265"/>
    <n v="3"/>
    <x v="1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</r>
  <r>
    <n v="457"/>
    <n v="1002517833"/>
    <n v="3"/>
    <x v="1"/>
    <n v="5"/>
    <s v="SBY UTARA"/>
    <s v="TANDES"/>
    <s v="KNN"/>
    <s v="REG"/>
    <s v="AO"/>
    <x v="0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ANDANGA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0"/>
  </r>
  <r>
    <n v="458"/>
    <n v="1002517959"/>
    <n v="3"/>
    <x v="6"/>
    <n v="5"/>
    <s v="SIDOARJO"/>
    <s v="INNER - JATIM TIMUR"/>
    <s v="SPJ"/>
    <s v="REG"/>
    <s v="AO"/>
    <x v="0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1"/>
  </r>
  <r>
    <n v="459"/>
    <n v="1002521147"/>
    <n v="3"/>
    <x v="1"/>
    <n v="5"/>
    <s v="SBY UTARA"/>
    <s v="LAMONGAN"/>
    <s v="LMG"/>
    <s v="REG"/>
    <s v="AO"/>
    <x v="0"/>
    <m/>
    <s v="OSS - FALLOUT"/>
    <s v="RBS-Regional 3"/>
    <d v="2026-08-12T07:35:57"/>
    <d v="2026-08-13T14:51:08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s v="Kendala Teknik"/>
    <s v="FO_WFM"/>
    <s v="LAMONGAN"/>
    <s v="NETMONK"/>
    <m/>
    <s v="Provisioning Failed|WFM|INF009036998|TOJ_-7.0611853,112.2453103_Odp jarak jauh 250++  Tikor pelanggan:-7.124283,112.3841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1"/>
  </r>
  <r>
    <n v="460"/>
    <n v="1002513899"/>
    <n v="3"/>
    <x v="1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</r>
  <r>
    <n v="461"/>
    <n v="1002516436"/>
    <n v="3"/>
    <x v="5"/>
    <n v="5"/>
    <s v="SINGARJA"/>
    <s v="SINGARAJA"/>
    <s v="SGR"/>
    <s v="REG"/>
    <s v="AO"/>
    <x v="0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462"/>
    <n v="1002523613"/>
    <n v="3"/>
    <x v="3"/>
    <n v="4"/>
    <s v="MAGELANG"/>
    <s v="WONOSOBO"/>
    <s v="WOS"/>
    <s v="REG"/>
    <s v="AO"/>
    <x v="0"/>
    <s v="1P INET"/>
    <s v="Completed (PS)"/>
    <s v="RBS-Regional 3"/>
    <d v="2026-08-13T10:04:56"/>
    <d v="2026-08-13T14:49:44"/>
    <n v="69364845"/>
    <m/>
    <n v="141373127443"/>
    <s v="MTS MUHAMMADIYAH SIGALUH"/>
    <s v="ODP-WOS-FQ/041 FQ/D05/041.01"/>
    <s v="WO061646065"/>
    <m/>
    <m/>
    <m/>
    <n v="109.78700000000001"/>
    <n v="-7.4245320000000001"/>
    <s v="|MN00909|MYIA-031096276909/POI/neneng/085228938661/mtsmuhsigaluh@gmail.com"/>
    <s v="MYIB_ASSISTANT"/>
    <m/>
    <m/>
    <m/>
    <m/>
    <m/>
    <m/>
    <m/>
    <m/>
    <s v="Management Janji"/>
    <s v="2026-08-14 08:00:00 | Nama PIC:  bu tri neneng No HP: 085228938661 Alt: 081392678626 / epi  Tanggal: 14/8/2026 Jam Pasang: Pagi Note: Hubungi sebelum ke lokasi, terimakasih."/>
    <s v="FCC"/>
    <s v="13-08-2026 10:09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:  bu tri neneng No HP: 085228938661 Alt: 081392678626 / epi  Tanggal: 14/8/2026 Jam Pasang: Pagi Note: Hubungi sebelum ke lokasi, terimakasih."/>
    <n v="2026"/>
    <n v="8"/>
    <n v="13"/>
    <d v="2026-08-13T00:00:00"/>
    <n v="-1.3333333333357587"/>
    <x v="0"/>
  </r>
  <r>
    <n v="463"/>
    <n v="1002511156"/>
    <n v="3"/>
    <x v="1"/>
    <n v="5"/>
    <s v="SBY UTARA"/>
    <s v="GRESIK"/>
    <s v="GSK"/>
    <s v="REG"/>
    <s v="AO"/>
    <x v="0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</r>
  <r>
    <n v="464"/>
    <n v="1002519645"/>
    <n v="3"/>
    <x v="2"/>
    <n v="5"/>
    <s v="KEDIRI"/>
    <s v="KEDIRI"/>
    <s v="MJT"/>
    <s v="REG"/>
    <s v="AO"/>
    <x v="0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0"/>
  </r>
  <r>
    <n v="465"/>
    <n v="1002505826"/>
    <n v="3"/>
    <x v="1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</r>
  <r>
    <n v="466"/>
    <n v="1002512650"/>
    <n v="3"/>
    <x v="6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</r>
  <r>
    <n v="467"/>
    <n v="1002516159"/>
    <n v="3"/>
    <x v="2"/>
    <n v="5"/>
    <s v="MADIUN"/>
    <s v="NGAWI"/>
    <s v="MGT"/>
    <s v="REG"/>
    <s v="AO"/>
    <x v="0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0"/>
  </r>
  <r>
    <n v="468"/>
    <n v="1002521447"/>
    <n v="3"/>
    <x v="6"/>
    <n v="5"/>
    <s v="PASURUAN"/>
    <s v="PASURUAN"/>
    <s v="GDW"/>
    <s v="REG"/>
    <s v="AO"/>
    <x v="0"/>
    <m/>
    <s v="7 | OSS - PROVISIONING ISSUED"/>
    <s v="RBS-Regional 3"/>
    <d v="2026-08-12T09:48:43"/>
    <d v="2026-08-13T08:06:58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I"/>
    <s v="X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m/>
    <m/>
    <m/>
    <e v="#NUM!"/>
    <e v="#NUM!"/>
    <x v="1"/>
  </r>
  <r>
    <n v="469"/>
    <n v="1002515195"/>
    <n v="3"/>
    <x v="6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</r>
  <r>
    <n v="470"/>
    <n v="1002518871"/>
    <n v="3"/>
    <x v="1"/>
    <n v="5"/>
    <s v="SBY UTARA"/>
    <s v="TANDES"/>
    <s v="TNS"/>
    <s v="REG"/>
    <s v="AO"/>
    <x v="0"/>
    <m/>
    <s v="Completed (PS)"/>
    <s v="RBS-Regional 3"/>
    <d v="2026-08-11T08:51:11"/>
    <d v="2026-08-13T12:13:39"/>
    <n v="69362885"/>
    <m/>
    <n v="152409278355"/>
    <s v="ALESHA HIJAB"/>
    <s v="ODP-TDS-FAV/40"/>
    <s v="WO061527910"/>
    <m/>
    <m/>
    <m/>
    <n v="112.702965047681"/>
    <n v="-7.2754137200314997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PS"/>
    <s v="TANDES"/>
    <s v="ANTAREZ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n v="2026"/>
    <n v="8"/>
    <n v="13"/>
    <d v="2026-08-13T00:00:00"/>
    <n v="0.45833333333575865"/>
    <x v="0"/>
  </r>
  <r>
    <n v="471"/>
    <n v="1002512822"/>
    <n v="3"/>
    <x v="4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</r>
  <r>
    <n v="472"/>
    <n v="1002506492"/>
    <n v="3"/>
    <x v="6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</r>
  <r>
    <n v="473"/>
    <n v="1002516511"/>
    <n v="3"/>
    <x v="4"/>
    <n v="4"/>
    <s v="PEKALONGAN"/>
    <s v="TEGAL"/>
    <s v="TEG"/>
    <s v="REG"/>
    <s v="AO"/>
    <x v="0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0"/>
  </r>
  <r>
    <n v="474"/>
    <n v="1002525247"/>
    <n v="3"/>
    <x v="3"/>
    <n v="4"/>
    <s v="PURWOKERTO"/>
    <s v="PURBALINGGA"/>
    <s v="BBT"/>
    <s v="REG"/>
    <s v="AO"/>
    <x v="0"/>
    <s v="1P INET"/>
    <s v="MIE - SEND SURVEY"/>
    <s v="RBS-Regional 3"/>
    <d v="2026-08-13T19:13:57"/>
    <d v="2026-08-13T19:16:01"/>
    <n v="69365524"/>
    <m/>
    <n v="146394104907"/>
    <s v="PEMERINTAH DESA KARANGDUREN"/>
    <s v="ODP-BBT-FE/046 FE/D05/046.01"/>
    <s v="WO061703529"/>
    <m/>
    <m/>
    <m/>
    <n v="109.35830540000001"/>
    <n v="-7.2975504999999998"/>
    <s v="|MN02834|MYIA-089023852970/POI/MEI DWI NUGRAHENING/081903152338/dkarangduren@gmail.com"/>
    <s v="MYIB_ASSISTANT"/>
    <m/>
    <m/>
    <m/>
    <m/>
    <m/>
    <m/>
    <m/>
    <m/>
    <s v="Management Janji"/>
    <s v="2026-08-17 15:00:00 | Tanggal pemasangan: 14/08/2026 Jam pemasangan : pagi / siang Info Tambahan : Hubungi pelanggan dulu sebelum ke lokasi terima kasih."/>
    <s v="FCC"/>
    <s v="13-08-2026 19:25:54"/>
    <d v="2026-08-17T15:00:00"/>
    <m/>
    <s v="SURVEY_NEW_MANJA"/>
    <s v="BOBOTSARI"/>
    <s v="NO ADDON"/>
    <m/>
    <s v="MIE - SEND SURVEY"/>
    <s v="HSI Bisnis Promo HUT Telkom PSB 70% - 50 Mbps"/>
    <s v="INDIBIZ"/>
    <m/>
    <m/>
    <d v="2026-08-17T15:00:00"/>
    <s v="2026-08-17 15:00:00 | Tanggal pemasangan: 14/08/2026 Jam pemasangan : pagi / siang Info Tambahan : Hubungi pelanggan dulu sebelum ke lokasi terima kasih."/>
    <m/>
    <m/>
    <m/>
    <e v="#NUM!"/>
    <e v="#NUM!"/>
    <x v="1"/>
  </r>
  <r>
    <n v="475"/>
    <n v="1002521806"/>
    <n v="3"/>
    <x v="1"/>
    <n v="5"/>
    <s v="MADURA"/>
    <s v="BANGKALAN"/>
    <s v="KML"/>
    <s v="REG"/>
    <s v="AO"/>
    <x v="0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0"/>
  </r>
  <r>
    <n v="476"/>
    <n v="1002524165"/>
    <n v="3"/>
    <x v="4"/>
    <n v="4"/>
    <s v="PEKALONGAN"/>
    <s v="SLAWI"/>
    <s v="SLW"/>
    <s v="REG"/>
    <s v="AO"/>
    <x v="0"/>
    <s v="1P INET"/>
    <s v="MIE - SEND SURVEY"/>
    <s v="RBS-Regional 3"/>
    <d v="2026-08-13T13:01:56"/>
    <d v="2026-08-13T13:04:02"/>
    <n v="69365098"/>
    <m/>
    <n v="142283119782"/>
    <s v="SMK SHOFA PLUS PANGKAH (Kampus 1)"/>
    <s v="ODP-SLW-FP/098 FP/D05/098.01"/>
    <s v="WO061664291"/>
    <m/>
    <m/>
    <m/>
    <n v="109.15015099999999"/>
    <n v="-7.001538"/>
    <s v="|MN02810|MYIA-083287854023/POI/Moh. Naenul Rizqoni/085928058012/masrizqoni@gmail.com"/>
    <s v="MYIB_ASSISTANT"/>
    <m/>
    <m/>
    <m/>
    <m/>
    <m/>
    <m/>
    <m/>
    <m/>
    <s v="Management Janji"/>
    <s v="2026-08-14 13:00:00 | M Janji : (Jumat/14/Agustus/2026) jam Pasang : 09:00 Note : hubungi pelanggan jika ingin kelokasi"/>
    <s v="FCC"/>
    <s v="13-08-2026 13:10:22"/>
    <d v="2026-08-14T13:00:00"/>
    <m/>
    <s v="SURVEY_NEW_MANJA"/>
    <s v="X"/>
    <s v="NO ADDON"/>
    <m/>
    <s v="MIE - SEND SURVEY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1"/>
  </r>
  <r>
    <n v="477"/>
    <n v="1002516118"/>
    <n v="3"/>
    <x v="7"/>
    <n v="4"/>
    <s v="SOLO"/>
    <s v="INNER - SOLO JATENG TIMUR"/>
    <s v="KRT"/>
    <s v="REG"/>
    <s v="AO"/>
    <x v="0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0"/>
  </r>
  <r>
    <n v="478"/>
    <n v="1002509343"/>
    <n v="3"/>
    <x v="7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</r>
  <r>
    <n v="479"/>
    <n v="1002521765"/>
    <n v="3"/>
    <x v="2"/>
    <n v="5"/>
    <s v="MALANG"/>
    <s v="KEPANJEN"/>
    <s v="KEP"/>
    <s v="REG"/>
    <s v="AO"/>
    <x v="0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ANJEN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0"/>
  </r>
  <r>
    <n v="480"/>
    <n v="1002520699"/>
    <n v="3"/>
    <x v="3"/>
    <n v="4"/>
    <s v="PURWOKERTO"/>
    <s v="PURBALINGGA"/>
    <s v="PBG"/>
    <s v="REG"/>
    <s v="AO"/>
    <x v="0"/>
    <m/>
    <s v="OSS - FALLOUT"/>
    <s v="RBS-Regional 1"/>
    <d v="2026-08-11T16:21:03"/>
    <d v="2026-08-14T08:26:48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s v="Kendala Pelanggan"/>
    <s v="FO_WFM"/>
    <s v="X"/>
    <s v="NO ADDON"/>
    <m/>
    <s v="Provisioning Failed|WFM|INF009040643|PRK_-7.388031000000001,109.3497211_minta tanggal 2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1"/>
  </r>
  <r>
    <n v="481"/>
    <n v="1002524105"/>
    <n v="3"/>
    <x v="4"/>
    <n v="4"/>
    <s v="PEKALONGAN"/>
    <s v="TEGAL"/>
    <s v="TEG"/>
    <s v="REG"/>
    <s v="AO"/>
    <x v="0"/>
    <s v="1P INET"/>
    <s v="MIE - SEND SURVEY"/>
    <s v="RBS-Regional 3"/>
    <d v="2026-08-13T12:31:57"/>
    <d v="2026-08-13T12:34:01"/>
    <n v="69365085"/>
    <m/>
    <n v="142212126733"/>
    <s v="CV. Rizqi Jaya"/>
    <s v="ODP-TEG-FAW/043 FAW/D03/043.01"/>
    <s v="WO061661055"/>
    <m/>
    <m/>
    <m/>
    <n v="109.32339105403901"/>
    <n v="-6.8706978273594199"/>
    <s v="|MB00449|MYIA-096512863631/POI/bapak/087830095785/spbudemangharjo@gmail.com"/>
    <s v="MYIB_ASSISTANT"/>
    <m/>
    <m/>
    <m/>
    <m/>
    <m/>
    <m/>
    <m/>
    <m/>
    <s v="Management Janji"/>
    <s v="2026-08-14 13:00:00 | Nama PIC : Bp Hasan No HP : 087830095785 No Alt : - M Janji :  14 Agustus 2026 Jam Pasang : Pagi / Siang Note : hubungi pelanggan jika ingin kelokasi "/>
    <s v="FCC"/>
    <s v="13-08-2026 12:39:48"/>
    <d v="2026-08-14T13:00:00"/>
    <m/>
    <s v="SURVEY_NEW_MANJA"/>
    <s v="X"/>
    <s v="NO ADDON"/>
    <m/>
    <s v="MIE - SEND SURVEY"/>
    <s v="HSI Bisnis Basic Promo HUT Telkom PSB 70% - 100 Mbps Dual Band"/>
    <s v="INDIBIZ"/>
    <m/>
    <m/>
    <d v="2026-08-14T13:00:00"/>
    <s v="2026-08-14 13:00:00 | Nama PIC : Bp Hasan No HP : 087830095785 No Alt : - M Janji :  14 Agustus 2026 Jam Pasang : Pagi / Siang Note : hubungi pelanggan jika ingin kelokasi "/>
    <m/>
    <m/>
    <m/>
    <e v="#NUM!"/>
    <e v="#NUM!"/>
    <x v="1"/>
  </r>
  <r>
    <n v="482"/>
    <n v="1002504794"/>
    <n v="3"/>
    <x v="1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</r>
  <r>
    <n v="483"/>
    <n v="1002520671"/>
    <n v="3"/>
    <x v="0"/>
    <n v="5"/>
    <s v="KUPANG"/>
    <s v="LABOAN BAJO"/>
    <s v="LBO"/>
    <s v="REG"/>
    <s v="AO"/>
    <x v="0"/>
    <s v="1P INET"/>
    <s v="8 | OSS - PONR"/>
    <s v="RBS-Regional 3"/>
    <d v="2026-08-11T16:13:56"/>
    <d v="2026-08-13T09:35:04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ACT_COM"/>
    <s v="LABUAN BAJO"/>
    <s v="NO ADDON"/>
    <m/>
    <s v="PONR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m/>
    <m/>
    <m/>
    <e v="#NUM!"/>
    <e v="#NUM!"/>
    <x v="1"/>
  </r>
  <r>
    <n v="484"/>
    <n v="1002512691"/>
    <n v="3"/>
    <x v="3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485"/>
    <n v="1002519074"/>
    <n v="3"/>
    <x v="5"/>
    <n v="5"/>
    <s v="SINGARJA"/>
    <s v="KLUNGKUNG"/>
    <s v="SMA"/>
    <s v="REG"/>
    <s v="AO"/>
    <x v="0"/>
    <m/>
    <s v="OSS - FALLOUT"/>
    <s v="RBS-Regional 3"/>
    <d v="2026-08-11T09:43:43"/>
    <d v="2026-08-12T16:04:10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FO_WFM"/>
    <s v="SEMARAPURA"/>
    <s v="NO ADDON"/>
    <m/>
    <s v="Provisioning Failed|WFM|INF009031014|PP_-8.5485946,115.31997129999999_planggan minta besok Sekarang GK ada orang  di lokasi.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1"/>
  </r>
  <r>
    <n v="486"/>
    <n v="1002507331"/>
    <n v="3"/>
    <x v="6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487"/>
    <n v="1002514788"/>
    <n v="3"/>
    <x v="1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</r>
  <r>
    <n v="488"/>
    <n v="1002523247"/>
    <n v="3"/>
    <x v="0"/>
    <n v="5"/>
    <s v="MATARAM"/>
    <s v="LOMBOK TIMUR UTARA"/>
    <s v="SGG"/>
    <s v="REG"/>
    <s v="AO"/>
    <x v="0"/>
    <s v="1P INET"/>
    <s v="8 | OSS - PONR"/>
    <s v="RBS-Regional 3"/>
    <d v="2026-08-13T07:44:56"/>
    <d v="2026-08-13T17:15:37"/>
    <n v="69364668"/>
    <m/>
    <n v="172604213973"/>
    <s v="SPX Express"/>
    <s v="ODP-SGG-FAK/18"/>
    <s v="WO061635046"/>
    <m/>
    <m/>
    <m/>
    <n v="116.197071075439"/>
    <n v="-8.31552002790791"/>
    <s v="|MN00515|MYIA-053314846205/POI/Nougi Indra Pratama/082339426520/giigaming86@gmail.com"/>
    <s v="MYIB_ASSISTANT"/>
    <m/>
    <m/>
    <m/>
    <m/>
    <m/>
    <m/>
    <m/>
    <m/>
    <s v="Management Janji"/>
    <s v="2026-08-14 15:00:00 | Nama : BP NOUGI INDRA PRATAMA  No Hp : 082339426520 No Alt :  Tgl Pemasangan : 14 Agustus 2026 Interval : SIANG Note : Hubungi pelanggan terlebih dahulu"/>
    <s v="FCC"/>
    <s v="13-08-2026 07:55:20"/>
    <d v="2026-08-14T15:00:00"/>
    <m/>
    <s v="ACT_COM"/>
    <s v="LOMBOK UTARA"/>
    <s v="NO ADDON"/>
    <m/>
    <s v="PONR"/>
    <s v="HSI Bisnis Promo HUT Telkom PSB 70% - 50 Mbps"/>
    <s v="INDIBIZ"/>
    <m/>
    <m/>
    <d v="2026-08-14T15:00:00"/>
    <s v="2026-08-14 15:00:00 | Nama : BP NOUGI INDRA PRATAMA  No Hp : 082339426520 No Alt :  Tgl Pemasangan : 14 Agustus 2026 Interval : SIANG Note : Hubungi pelanggan terlebih dahulu"/>
    <m/>
    <m/>
    <m/>
    <e v="#NUM!"/>
    <e v="#NUM!"/>
    <x v="1"/>
  </r>
  <r>
    <n v="489"/>
    <n v="1002525176"/>
    <n v="3"/>
    <x v="6"/>
    <n v="5"/>
    <s v="JEMBER"/>
    <s v="SITUBONDO"/>
    <s v="BKI"/>
    <s v="REG"/>
    <s v="AO"/>
    <x v="0"/>
    <s v="1P INET"/>
    <s v="8 | OSS - PONR"/>
    <s v="RBS-Regional 3"/>
    <d v="2026-08-13T18:05:57"/>
    <d v="2026-08-14T07:49:42"/>
    <n v="69365515"/>
    <m/>
    <n v="152531208016"/>
    <s v="NOVITA CELL 2"/>
    <s v="ODP-BKI-FF/51 FF/D03/51.01"/>
    <s v="WO061699859"/>
    <m/>
    <m/>
    <m/>
    <n v="113.671279"/>
    <n v="-7.7415710000000004"/>
    <s v="|MN02617|MYIA-062944027970/POI/DIA FARA YUNINGSIH/085973654913/shariyadi116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25:15"/>
    <d v="2026-08-14T15:00:00"/>
    <m/>
    <s v="ACT_COM"/>
    <s v="SITUBONDO"/>
    <s v="NETMONK"/>
    <m/>
    <s v="PONR"/>
    <s v="HSI Bisnis Bundling Netmonk Promo 2026 PSB 70% - 20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1"/>
  </r>
  <r>
    <n v="490"/>
    <n v="1002505634"/>
    <n v="3"/>
    <x v="0"/>
    <n v="5"/>
    <s v="MATARAM"/>
    <s v="LOMBOK TIMUR UTARA"/>
    <s v="SGG"/>
    <s v="REG"/>
    <s v="AO"/>
    <x v="0"/>
    <m/>
    <s v="7 | OSS - PROVISIONING ISSUED"/>
    <s v="RBS-Regional 3"/>
    <d v="2026-08-03T09:39:05"/>
    <d v="2026-08-13T13:07:28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1"/>
  </r>
  <r>
    <n v="491"/>
    <n v="1002507732"/>
    <n v="3"/>
    <x v="2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</r>
  <r>
    <n v="492"/>
    <n v="1002517628"/>
    <n v="3"/>
    <x v="3"/>
    <n v="4"/>
    <s v="MAGELANG"/>
    <s v="WONOSOBO"/>
    <s v="WOS"/>
    <s v="REG"/>
    <s v="AO"/>
    <x v="0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0"/>
  </r>
  <r>
    <n v="493"/>
    <n v="1002505376"/>
    <n v="3"/>
    <x v="6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</r>
  <r>
    <n v="494"/>
    <n v="1002515987"/>
    <n v="3"/>
    <x v="1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</r>
  <r>
    <n v="495"/>
    <n v="1002511283"/>
    <n v="3"/>
    <x v="2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</r>
  <r>
    <n v="496"/>
    <n v="1002519709"/>
    <n v="3"/>
    <x v="4"/>
    <n v="4"/>
    <s v="SEMARANG"/>
    <s v="INNER - SEMARANG JATENG UTARA"/>
    <s v="MJP"/>
    <s v="REG"/>
    <s v="AO"/>
    <x v="0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AJAPAHIT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0"/>
  </r>
  <r>
    <n v="497"/>
    <n v="1002511761"/>
    <n v="3"/>
    <x v="6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</r>
  <r>
    <n v="498"/>
    <n v="1002504609"/>
    <n v="3"/>
    <x v="5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</r>
  <r>
    <n v="499"/>
    <n v="1002511190"/>
    <n v="3"/>
    <x v="4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</r>
  <r>
    <n v="500"/>
    <n v="1002507499"/>
    <n v="3"/>
    <x v="1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</r>
  <r>
    <n v="501"/>
    <n v="1002516048"/>
    <n v="3"/>
    <x v="3"/>
    <n v="4"/>
    <s v="YOGYAKARTA"/>
    <s v="SLEMAN"/>
    <s v="SMN"/>
    <s v="REG"/>
    <s v="AO"/>
    <x v="0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0"/>
  </r>
  <r>
    <n v="502"/>
    <n v="1002519807"/>
    <n v="3"/>
    <x v="5"/>
    <n v="5"/>
    <s v="DENPASAR"/>
    <s v="JIMBARAN"/>
    <s v="KUT"/>
    <s v="REG"/>
    <s v="AO"/>
    <x v="0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0"/>
  </r>
  <r>
    <n v="503"/>
    <n v="1002519059"/>
    <n v="3"/>
    <x v="7"/>
    <n v="4"/>
    <s v="SOLO"/>
    <s v="INNER - SOLO JATENG TIMUR"/>
    <s v="MSO"/>
    <s v="REG"/>
    <s v="AO"/>
    <x v="0"/>
    <m/>
    <s v="7 | OSS - PROVISIONING ISSUED"/>
    <s v="RBS-Regional 3"/>
    <d v="2026-08-11T09:40:56"/>
    <d v="2026-08-14T08:06:26"/>
    <n v="69362936"/>
    <m/>
    <n v="142566102110"/>
    <s v="Universitas Slamet Riyadi Kampus 2"/>
    <s v="ODP-MSO-FF/122"/>
    <s v="WO061643208"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m/>
    <m/>
    <m/>
    <e v="#NUM!"/>
    <e v="#NUM!"/>
    <x v="1"/>
  </r>
  <r>
    <n v="504"/>
    <n v="1002517561"/>
    <n v="3"/>
    <x v="3"/>
    <n v="4"/>
    <s v="YOGYAKARTA"/>
    <s v="INNER - YOGYA JATENG SELATAN"/>
    <s v="PGR"/>
    <s v="REG"/>
    <s v="AO"/>
    <x v="0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0"/>
  </r>
  <r>
    <n v="505"/>
    <n v="1002515176"/>
    <n v="3"/>
    <x v="1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</r>
  <r>
    <n v="506"/>
    <n v="1002517613"/>
    <n v="3"/>
    <x v="2"/>
    <n v="5"/>
    <s v="MADIUN"/>
    <s v="NGAWI"/>
    <s v="GGR"/>
    <s v="REG"/>
    <s v="AO"/>
    <x v="0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0"/>
  </r>
  <r>
    <n v="507"/>
    <n v="1002515819"/>
    <n v="3"/>
    <x v="7"/>
    <n v="4"/>
    <s v="KUDUS"/>
    <s v="REMBANG"/>
    <s v="LSE"/>
    <s v="REG"/>
    <s v="AO"/>
    <x v="0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0"/>
  </r>
  <r>
    <n v="508"/>
    <n v="1002518666"/>
    <n v="3"/>
    <x v="4"/>
    <n v="4"/>
    <s v="SEMARANG"/>
    <s v="KENDAL"/>
    <s v="WLR"/>
    <s v="REG"/>
    <s v="AO"/>
    <x v="0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0"/>
  </r>
  <r>
    <n v="509"/>
    <n v="1002505749"/>
    <n v="3"/>
    <x v="4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</r>
  <r>
    <n v="510"/>
    <n v="1002517458"/>
    <n v="3"/>
    <x v="2"/>
    <n v="5"/>
    <s v="KEDIRI"/>
    <s v="KEDIRI"/>
    <s v="KDI"/>
    <s v="REG"/>
    <s v="AO"/>
    <x v="0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</r>
  <r>
    <n v="511"/>
    <n v="1002523265"/>
    <n v="3"/>
    <x v="6"/>
    <n v="5"/>
    <s v="JEMBER"/>
    <s v="BONDOWOSO"/>
    <s v="BOW"/>
    <s v="REG"/>
    <s v="AO"/>
    <x v="0"/>
    <s v="1P INET"/>
    <s v="98 | OSS - CANCEL COMPLETE"/>
    <s v="RBS-Regional 3"/>
    <d v="2026-08-13T08:08:57"/>
    <d v="2026-08-13T16:49:02"/>
    <n v="69364682"/>
    <m/>
    <n v="152507225969"/>
    <s v="RUMAH KOST FATHORRASI SATU"/>
    <s v="ODP-BOW-FAC/30 FAC/D01/30.01"/>
    <s v="WO061635677"/>
    <m/>
    <m/>
    <m/>
    <n v="113.828454520867"/>
    <n v="-7.9851476524784699"/>
    <s v="|MC30175|MYIA-030471190511/POI/Fathorrasi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SIANG Note : Hubungi pelanggan terlebih dahulu"/>
    <s v="FCC"/>
    <s v="13-08-2026 08:10:40"/>
    <d v="2026-08-14T13:00:00"/>
    <s v="Kendala Pelanggan"/>
    <s v="CANCEL"/>
    <s v="BONDOWOSO"/>
    <s v="NO ADDON"/>
    <m/>
    <s v="Cancel Completed"/>
    <s v="HSI Bisnis Promo HUT Telkom PSB 70% - 100 Mbps"/>
    <s v="INDIBIZ"/>
    <m/>
    <m/>
    <d v="2026-08-14T13:00:00"/>
    <s v="2026-08-14 13:00:00 | Nama : BP FATHORRASI No Hp : 083853348579 No Alt :  Tgl Pemasangan : 14 Agustus 2026 Interval : SIANG Note : Hubungi pelanggan terlebih dahulu"/>
    <m/>
    <m/>
    <m/>
    <e v="#NUM!"/>
    <e v="#NUM!"/>
    <x v="1"/>
  </r>
  <r>
    <n v="512"/>
    <n v="1002519283"/>
    <n v="3"/>
    <x v="7"/>
    <n v="4"/>
    <s v="KUDUS"/>
    <s v="PATI"/>
    <s v="PAT"/>
    <s v="REG"/>
    <s v="AO"/>
    <x v="0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X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0"/>
  </r>
  <r>
    <n v="513"/>
    <n v="1002506662"/>
    <n v="3"/>
    <x v="1"/>
    <n v="5"/>
    <s v="SBY UTARA"/>
    <s v="TANDES"/>
    <s v="KNN"/>
    <s v="REG"/>
    <s v="AO"/>
    <x v="0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</r>
  <r>
    <n v="514"/>
    <n v="1002524769"/>
    <n v="3"/>
    <x v="3"/>
    <n v="4"/>
    <s v="MAGELANG"/>
    <s v="PURWOREJJO"/>
    <s v="PWJ"/>
    <s v="REG"/>
    <s v="AO"/>
    <x v="0"/>
    <s v="1P INET"/>
    <s v="MIE - SEND SURVEY"/>
    <s v="RBS-Regional 3"/>
    <d v="2026-08-13T15:43:57"/>
    <d v="2026-08-13T15:46:01"/>
    <n v="69365371"/>
    <m/>
    <n v="142138510568"/>
    <s v="PT ASRY MANDIRI SEJAHTERA Kaliboto"/>
    <s v="ODP-PWJ-FAM/044 FAM/D02/044.01"/>
    <s v="WO061686600"/>
    <m/>
    <m/>
    <m/>
    <n v="110.052016979822"/>
    <n v="-7.63701589375881"/>
    <s v="|MB00450|MYIA-050947217266/POI/NOVIANI ARIFAH/085157955964/admiin.artha1234@gmail.com"/>
    <s v="MYIB_ASSISTANT"/>
    <m/>
    <m/>
    <m/>
    <m/>
    <m/>
    <m/>
    <m/>
    <m/>
    <s v="Management Janji"/>
    <s v="2026-08-19 08:00:00 | Nama : BU NOVIANI ARIFAH  No Hp : 085157955964 No Alt :  Tgl Pemasangan : 14 Agustus 2026 Interval : SIANG Note : Hubungi pelanggan terlebih dahulu"/>
    <s v="FCC"/>
    <s v="13-08-2026 15:55:16"/>
    <d v="2026-08-19T08:00:00"/>
    <m/>
    <s v="SURVEY_NEW_MANJA"/>
    <s v="X"/>
    <s v="NO ADDON"/>
    <m/>
    <s v="MIE - SEND SURVEY"/>
    <s v="HSI Bisnis Basic PSB 70% - 50 Mbps"/>
    <s v="INDIBIZ"/>
    <m/>
    <m/>
    <d v="2026-08-19T08:00:00"/>
    <s v="2026-08-19 08:00:00 | Nama : BU NOVIANI ARIFAH  No Hp : 085157955964 No Alt :  Tgl Pemasangan : 14 Agustus 2026 Interval : SIANG Note : Hubungi pelanggan terlebih dahulu"/>
    <m/>
    <m/>
    <m/>
    <e v="#NUM!"/>
    <e v="#NUM!"/>
    <x v="1"/>
  </r>
  <r>
    <n v="515"/>
    <n v="1002506502"/>
    <n v="3"/>
    <x v="6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</r>
  <r>
    <n v="516"/>
    <n v="1002512827"/>
    <n v="3"/>
    <x v="7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517"/>
    <n v="1002522293"/>
    <n v="3"/>
    <x v="2"/>
    <n v="5"/>
    <s v="MALANG"/>
    <s v="KEPANJEN"/>
    <s v="MLG"/>
    <s v="REG"/>
    <s v="AO"/>
    <x v="0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ALAN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0"/>
  </r>
  <r>
    <n v="518"/>
    <n v="1002519263"/>
    <n v="3"/>
    <x v="0"/>
    <n v="5"/>
    <s v="MATARAM"/>
    <s v="INNER - NUSA TENGGARA"/>
    <s v="MTR"/>
    <s v="REG"/>
    <s v="AO"/>
    <x v="0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0"/>
  </r>
  <r>
    <n v="519"/>
    <n v="1002522026"/>
    <n v="3"/>
    <x v="1"/>
    <n v="5"/>
    <s v="SBY SELATAN"/>
    <s v="MANYAR"/>
    <s v="GBG"/>
    <s v="REG"/>
    <s v="AO"/>
    <x v="0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DARMO GUBEN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0"/>
  </r>
  <r>
    <n v="520"/>
    <n v="1002514550"/>
    <n v="3"/>
    <x v="1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</r>
  <r>
    <n v="521"/>
    <n v="1002516512"/>
    <n v="3"/>
    <x v="5"/>
    <n v="5"/>
    <s v="DENPASAR"/>
    <s v="JIMBARAN"/>
    <s v="JBR"/>
    <s v="REG"/>
    <s v="AO"/>
    <x v="0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0"/>
  </r>
  <r>
    <n v="522"/>
    <n v="1002512916"/>
    <n v="3"/>
    <x v="1"/>
    <n v="5"/>
    <s v="SBY UTARA"/>
    <s v="MANYAR"/>
    <s v="MGO"/>
    <s v="REG"/>
    <s v="AO"/>
    <x v="0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523"/>
    <n v="1002507780"/>
    <n v="3"/>
    <x v="1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</r>
  <r>
    <n v="524"/>
    <n v="1002519745"/>
    <n v="3"/>
    <x v="1"/>
    <n v="5"/>
    <s v="SBY UTARA"/>
    <s v="TANDES"/>
    <s v="KNN"/>
    <s v="REG"/>
    <s v="AO"/>
    <x v="0"/>
    <m/>
    <s v="Completed (PS)"/>
    <s v="RBS-Regional 3"/>
    <d v="2026-08-11T12:40:18"/>
    <d v="2026-08-14T08:28:02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PS"/>
    <s v="KANDANG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n v="2026"/>
    <n v="8"/>
    <n v="14"/>
    <d v="2026-08-14T00:00:00"/>
    <n v="0.45833333333575865"/>
    <x v="0"/>
  </r>
  <r>
    <n v="525"/>
    <n v="1002512825"/>
    <n v="3"/>
    <x v="3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</r>
  <r>
    <n v="526"/>
    <n v="1002523690"/>
    <n v="3"/>
    <x v="4"/>
    <n v="4"/>
    <s v="PEKALONGAN"/>
    <s v="BREBES"/>
    <s v="BMU"/>
    <s v="REG"/>
    <s v="AO"/>
    <x v="0"/>
    <s v="1P INET"/>
    <s v="7 | OSS - PROVISIONING ISSUED"/>
    <s v="RBS-Regional 3"/>
    <d v="2026-08-13T10:22:57"/>
    <d v="2026-08-14T08:06:30"/>
    <n v="69364863"/>
    <m/>
    <n v="146281108103"/>
    <s v="SPBU TONJONG 4452217"/>
    <s v="ODP-BMU-FZ/003 FZ/D01/003.01"/>
    <s v="WO061647685"/>
    <m/>
    <m/>
    <m/>
    <n v="108.987806886434"/>
    <n v="-7.1558997411505096"/>
    <s v="MD|MYDB-20260813265175|DN00001/MN00377|SPBU TONJONG 4452217|081259161116"/>
    <s v="MYDIGIBIZPARTNER"/>
    <m/>
    <m/>
    <m/>
    <m/>
    <m/>
    <m/>
    <m/>
    <m/>
    <s v="Management Janji"/>
    <s v="2026-08-14 08:00:00 | telp : 081259161116 M Janji : (14/08/2026) jam Pasang : 09:00 Note : hubungi pelanggan jika ingin kelokasi"/>
    <s v="FCC"/>
    <s v="13-08-2026 10:39:50"/>
    <d v="2026-08-14T08:00:00"/>
    <m/>
    <s v="PI"/>
    <s v="BUMIAYU"/>
    <s v="NO ADDON"/>
    <m/>
    <s v="Provisioning Issued"/>
    <s v="HSI Bisnis Promo HUT Telkom PSB 70% - 100 Mbps"/>
    <s v="INDIBIZ"/>
    <m/>
    <m/>
    <d v="2026-08-14T08:00:00"/>
    <s v="2026-08-14 08:00:00 | telp : 081259161116 M Janji : (14/08/2026) jam Pasang : 09:00 Note : hubungi pelanggan jika ingin kelokasi"/>
    <m/>
    <m/>
    <m/>
    <e v="#NUM!"/>
    <e v="#NUM!"/>
    <x v="1"/>
  </r>
  <r>
    <n v="527"/>
    <n v="1002515222"/>
    <n v="3"/>
    <x v="6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</r>
  <r>
    <n v="528"/>
    <n v="1002511691"/>
    <n v="3"/>
    <x v="4"/>
    <n v="4"/>
    <s v="SEMARANG"/>
    <s v="INNER - SEMARANG JATENG UTARA"/>
    <s v="MJP"/>
    <s v="REG"/>
    <s v="AO"/>
    <x v="0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</r>
  <r>
    <n v="529"/>
    <n v="1002516224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530"/>
    <n v="1002510374"/>
    <n v="3"/>
    <x v="7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531"/>
    <n v="1002509555"/>
    <n v="3"/>
    <x v="1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</r>
  <r>
    <n v="532"/>
    <n v="1002505748"/>
    <n v="3"/>
    <x v="0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</r>
  <r>
    <n v="533"/>
    <n v="1002517800"/>
    <n v="3"/>
    <x v="3"/>
    <n v="4"/>
    <s v="MAGELANG"/>
    <s v="MAGELANG"/>
    <s v="MGE"/>
    <s v="REG"/>
    <s v="AO"/>
    <x v="0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0"/>
  </r>
  <r>
    <n v="534"/>
    <n v="1002509194"/>
    <n v="3"/>
    <x v="0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</r>
  <r>
    <n v="535"/>
    <n v="1002504662"/>
    <n v="3"/>
    <x v="1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536"/>
    <n v="1002515917"/>
    <n v="3"/>
    <x v="2"/>
    <n v="5"/>
    <s v="MALANG"/>
    <s v="KEPANJEN"/>
    <s v="GDI"/>
    <s v="REG"/>
    <s v="AO"/>
    <x v="0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0"/>
  </r>
  <r>
    <n v="537"/>
    <n v="1002515298"/>
    <n v="3"/>
    <x v="1"/>
    <n v="5"/>
    <s v="SBY UTARA"/>
    <s v="GRESIK"/>
    <s v="BWN"/>
    <s v="REG"/>
    <s v="AO"/>
    <x v="0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GRESIK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</r>
  <r>
    <n v="538"/>
    <n v="1002517792"/>
    <n v="3"/>
    <x v="2"/>
    <n v="5"/>
    <s v="MADIUN"/>
    <s v="MADIUN"/>
    <s v="MNZ"/>
    <s v="REG"/>
    <s v="AO"/>
    <x v="0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0"/>
  </r>
  <r>
    <n v="539"/>
    <n v="1002515177"/>
    <n v="3"/>
    <x v="2"/>
    <n v="5"/>
    <s v="MALANG"/>
    <s v="KEPANJEN"/>
    <s v="GDG"/>
    <s v="REG"/>
    <s v="AO"/>
    <x v="0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</r>
  <r>
    <n v="540"/>
    <n v="1002521769"/>
    <n v="3"/>
    <x v="7"/>
    <n v="4"/>
    <s v="KUDUS"/>
    <s v="PURWODADI"/>
    <s v="PWB"/>
    <s v="REG"/>
    <s v="AO"/>
    <x v="0"/>
    <s v="2P INET + VOICE"/>
    <s v="7 | OSS - PROVISIONING ISSUED"/>
    <s v="RBS-Regional 3"/>
    <d v="2026-08-12T11:22:57"/>
    <d v="2026-08-13T08:10:34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m/>
    <s v="PI"/>
    <s v="X"/>
    <s v="NO ADDON"/>
    <m/>
    <s v="Provisioning Issued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1"/>
  </r>
  <r>
    <n v="541"/>
    <n v="1002525299"/>
    <n v="3"/>
    <x v="6"/>
    <n v="5"/>
    <s v="PASURUAN"/>
    <s v="PROBOLINGGO"/>
    <s v="PTN"/>
    <s v="REG"/>
    <s v="AO"/>
    <x v="0"/>
    <m/>
    <s v="FCC - HD1A - PROGRESS"/>
    <s v="RBS-Regional 3"/>
    <d v="2026-08-13T20:05:28"/>
    <d v="2026-08-14T08:28:12"/>
    <n v="69365575"/>
    <m/>
    <n v="152508210583"/>
    <s v="PT WALI SONGO (SPBU 5467216 RANDU MERAK PAITON) "/>
    <s v="ODP-PTN-FE/44"/>
    <m/>
    <m/>
    <m/>
    <m/>
    <n v="113.4884758"/>
    <n v="-7.7243291000000003"/>
    <s v="|MN01068|/PT WALI SONGO (SPBU 5467216 RANDU MERAK PAITON) /WINBACK 2.0 HSI B2B (1:2) 50MBPS 320RB PSB DISC 70%//walisongo_pt@ymail.com/SYAMSUDDIN/85347646825"/>
    <s v="Sales Force DBS"/>
    <m/>
    <m/>
    <m/>
    <m/>
    <m/>
    <m/>
    <m/>
    <m/>
    <m/>
    <m/>
    <m/>
    <s v="13-08-2026 20:10:16"/>
    <d v="2026-08-15T08:00:00"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2"/>
    <n v="1002515879"/>
    <n v="3"/>
    <x v="3"/>
    <n v="4"/>
    <s v="PURWOKERTO"/>
    <s v="PURWOKERTO"/>
    <s v="PWT"/>
    <s v="REG"/>
    <s v="AO"/>
    <x v="0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</r>
  <r>
    <n v="543"/>
    <n v="1002516194"/>
    <n v="3"/>
    <x v="2"/>
    <n v="5"/>
    <s v="MADIUN"/>
    <s v="MADIUN"/>
    <s v="MNZ"/>
    <s v="REG"/>
    <s v="AO"/>
    <x v="0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</r>
  <r>
    <n v="544"/>
    <n v="1002524114"/>
    <n v="3"/>
    <x v="2"/>
    <n v="5"/>
    <s v="KEDIRI"/>
    <s v="TRENGGALEK"/>
    <s v="PRI"/>
    <s v="REG"/>
    <s v="AO"/>
    <x v="0"/>
    <s v="1P INET"/>
    <s v="Completed (PS)"/>
    <s v="RBS-Regional 3"/>
    <d v="2026-08-13T12:35:56"/>
    <d v="2026-08-13T19:56:54"/>
    <n v="69365087"/>
    <m/>
    <n v="152623202623"/>
    <s v="KPRI KARMILA"/>
    <s v="ODP-PRI-FB/02"/>
    <s v="WO061661554"/>
    <m/>
    <m/>
    <m/>
    <n v="111.73080146312699"/>
    <n v="-8.2888020842202206"/>
    <s v="|MN00418|MYIA-046338213905/POI/ANAM TOFANI/085138434679/kopersippn6@gmail.com"/>
    <s v="MYIB_ASSISTANT"/>
    <m/>
    <m/>
    <m/>
    <m/>
    <m/>
    <m/>
    <m/>
    <m/>
    <s v="Management Janji"/>
    <s v="2026-08-14 13:00:00 | Nama PIC : Ibu Dina No HP : 085138434679 No Alt : - M Janji :  14 Agustus 2026 Jam Pasang : Pagi / Siang Note : hubungi pelanggan jika ingin kelokasi "/>
    <s v="FCC"/>
    <s v="13-08-2026 12:39:48"/>
    <d v="2026-08-14T13:00:00"/>
    <m/>
    <s v="PS"/>
    <s v="TRENGGALEK"/>
    <s v="NO ADDON"/>
    <n v="20260813"/>
    <s v="Completed"/>
    <s v="HSI Bisnis Promo HUT Telkom PSB 70% - 50 Mbps"/>
    <s v="INDIBIZ"/>
    <m/>
    <m/>
    <d v="2026-08-14T13:00:00"/>
    <s v="2026-08-14 13:00:00 | Nama PIC : Ibu Dina No HP : 085138434679 No Alt : - M Janji :  14 Agustus 2026 Jam Pasang : Pagi / Siang Note : hubungi pelanggan jika ingin kelokasi "/>
    <n v="2026"/>
    <n v="8"/>
    <n v="13"/>
    <d v="2026-08-13T00:00:00"/>
    <n v="-1.5416666666642413"/>
    <x v="0"/>
  </r>
  <r>
    <n v="545"/>
    <n v="1002520703"/>
    <n v="3"/>
    <x v="2"/>
    <n v="5"/>
    <s v="KEDIRI"/>
    <s v="KEDIRI"/>
    <s v="NDL"/>
    <s v="REG"/>
    <s v="AO"/>
    <x v="0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GADILUWIH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0"/>
  </r>
  <r>
    <n v="546"/>
    <n v="1002520929"/>
    <n v="3"/>
    <x v="7"/>
    <n v="4"/>
    <s v="SOLO"/>
    <s v="INNER - SOLO JATENG TIMUR"/>
    <s v="SOP"/>
    <s v="REG"/>
    <s v="AO"/>
    <x v="0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LO PALUR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0"/>
  </r>
  <r>
    <n v="547"/>
    <n v="1002504276"/>
    <n v="3"/>
    <x v="6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</r>
  <r>
    <n v="548"/>
    <n v="1002506691"/>
    <n v="3"/>
    <x v="1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</r>
  <r>
    <n v="549"/>
    <n v="1002517621"/>
    <n v="3"/>
    <x v="5"/>
    <n v="5"/>
    <s v="DENPASAR"/>
    <s v="SANUR"/>
    <s v="SAU"/>
    <s v="REG"/>
    <s v="AO"/>
    <x v="0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0"/>
  </r>
  <r>
    <n v="550"/>
    <n v="1002522296"/>
    <n v="3"/>
    <x v="1"/>
    <n v="5"/>
    <s v="SBY UTARA"/>
    <s v="KENJERAN"/>
    <s v="KBL"/>
    <s v="REG"/>
    <s v="AO"/>
    <x v="0"/>
    <m/>
    <s v="CC - HD1A - INPROGRESS UNCONTACTED"/>
    <s v="RBS-Regional 3"/>
    <d v="2026-08-12T14:00:39"/>
    <d v="2026-08-13T13:05:31"/>
    <n v="69364306"/>
    <m/>
    <n v="152401227394"/>
    <s v="MUSHOLA NURUL HAQ"/>
    <s v="ODP-KBL-FTJ/20"/>
    <m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m/>
    <m/>
    <m/>
    <d v="2026-12-08T14:10:11"/>
    <m/>
    <m/>
    <s v="FCC"/>
    <s v="KEBALEN"/>
    <s v="NO ADDON"/>
    <m/>
    <s v="UNCONTACTED : Line Busy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551"/>
    <n v="1002525042"/>
    <n v="3"/>
    <x v="6"/>
    <n v="5"/>
    <s v="JEMBER"/>
    <s v="BANYUWANGI"/>
    <s v="RGJ"/>
    <s v="REG"/>
    <s v="AO"/>
    <x v="0"/>
    <s v="1P INET"/>
    <s v="MIE - SEND SURVEY"/>
    <s v="RBS-Regional 3"/>
    <d v="2026-08-13T16:55:56"/>
    <d v="2026-08-13T16:58:01"/>
    <n v="69365471"/>
    <m/>
    <n v="152516206922"/>
    <s v="Oemah Crispy"/>
    <s v="ODP-RGJ-FS/06 FS/D02/06.01"/>
    <s v="WO061694446"/>
    <m/>
    <m/>
    <m/>
    <n v="114.346890673041"/>
    <n v="-8.2967623637058594"/>
    <s v="MD|MYDB-20260813265224|DN00001/MN00580|Oemah Crispy|081232736550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7:10:31"/>
    <d v="2026-08-14T15:00:00"/>
    <m/>
    <s v="SURVEY_NEW_MANJA"/>
    <s v="BANYUWANGI"/>
    <s v="NO ADDON"/>
    <m/>
    <s v="MIE - SEND SURVEY"/>
    <s v="HSI Bisnis Promo HUT Telkom PSB 70% - 300 Mbps"/>
    <s v="INDIBIZ"/>
    <m/>
    <m/>
    <d v="2026-08-14T15:00:00"/>
    <s v="2026-08-14 15:00:00 | M Janji : (14/08/2026) jam Pasang :pagi / siang  Note : hubungi pelanggan jika ingin kelokasi"/>
    <m/>
    <m/>
    <m/>
    <e v="#NUM!"/>
    <e v="#NUM!"/>
    <x v="1"/>
  </r>
  <r>
    <n v="552"/>
    <n v="1002518077"/>
    <n v="3"/>
    <x v="6"/>
    <n v="5"/>
    <s v="SIDOARJO"/>
    <s v="PASURUAN"/>
    <s v="PWS"/>
    <s v="REG"/>
    <s v="AO"/>
    <x v="0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ANDAAN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0"/>
  </r>
  <r>
    <n v="553"/>
    <n v="1002512055"/>
    <n v="3"/>
    <x v="2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554"/>
    <n v="1002517504"/>
    <n v="3"/>
    <x v="3"/>
    <n v="4"/>
    <s v="YOGYAKARTA"/>
    <s v="INNER - YOGYA JATENG SELATAN"/>
    <s v="KEN"/>
    <s v="REG"/>
    <s v="AO"/>
    <x v="0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</r>
  <r>
    <n v="555"/>
    <n v="1002514500"/>
    <n v="3"/>
    <x v="4"/>
    <n v="4"/>
    <s v="SEMARANG"/>
    <s v="INNER - SEMARANG JATENG UTARA"/>
    <s v="SMT"/>
    <s v="REG"/>
    <s v="AO"/>
    <x v="0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</r>
  <r>
    <n v="556"/>
    <n v="1002506214"/>
    <n v="3"/>
    <x v="3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</r>
  <r>
    <n v="557"/>
    <n v="1002524637"/>
    <n v="3"/>
    <x v="2"/>
    <n v="5"/>
    <s v="KEDIRI"/>
    <s v="TULUNGAGUNG"/>
    <s v="TUL"/>
    <s v="REG"/>
    <s v="AO"/>
    <x v="0"/>
    <m/>
    <s v="QC MIA - INVALID QUALITY CONTROL MIA"/>
    <s v="RBS-Regional 2"/>
    <d v="2026-08-13T15:13:54"/>
    <d v="2026-08-13T19:33:06"/>
    <n v="69365328"/>
    <m/>
    <n v="152606246247"/>
    <s v="KRI Store Merr"/>
    <s v="ODP-TUL-FX/28"/>
    <m/>
    <m/>
    <m/>
    <m/>
    <n v="111.863699"/>
    <n v="-8.0584947000000007"/>
    <s v="AMRBS;404252;NADHIRA AUDRIANKA;AO;1S HSI Bisnis 1:1 Internet 50Mbps (355k);KRI Store Merr;PIC IQBAL 087872217552;it@karyarasaindonesia.co.id"/>
    <s v="Account Manager"/>
    <m/>
    <m/>
    <m/>
    <m/>
    <m/>
    <m/>
    <m/>
    <m/>
    <m/>
    <m/>
    <m/>
    <s v="13-08-2026 15:25:45"/>
    <m/>
    <m/>
    <s v="QC1"/>
    <s v="TULUNGAGUNG"/>
    <s v="NO ADDON"/>
    <m/>
    <s v="QC MIA - INVALID QUALITY CONTROL MIA - Tanda Tangan Berbeda - Sesuaikan tanda tangan digital dengan yang di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58"/>
    <n v="1002519753"/>
    <n v="3"/>
    <x v="0"/>
    <n v="5"/>
    <s v="MATARAM"/>
    <s v="INNER - NUSA TENGGARA"/>
    <s v="SWE"/>
    <s v="REG"/>
    <s v="AO"/>
    <x v="0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0"/>
  </r>
  <r>
    <n v="559"/>
    <n v="1002520940"/>
    <n v="3"/>
    <x v="0"/>
    <n v="5"/>
    <s v="MATARAM"/>
    <s v="LOMBOK TIMUR UTARA"/>
    <s v="SGG"/>
    <s v="REG"/>
    <s v="AO"/>
    <x v="0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LOMBOK UTARA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0"/>
  </r>
  <r>
    <n v="560"/>
    <n v="1002517539"/>
    <n v="3"/>
    <x v="1"/>
    <n v="5"/>
    <s v="SBY SELATAN"/>
    <s v="TANDES"/>
    <s v="DMO"/>
    <s v="REG"/>
    <s v="AO"/>
    <x v="0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</r>
  <r>
    <n v="561"/>
    <n v="1002524699"/>
    <n v="3"/>
    <x v="6"/>
    <n v="5"/>
    <s v="SIDOARJO"/>
    <s v="MOJOKERTO"/>
    <s v="NGI"/>
    <s v="REG"/>
    <s v="AO"/>
    <x v="0"/>
    <m/>
    <s v="CC - HD1A - INPROGRESS UNCONTACTED"/>
    <s v="RBS-Regional 3"/>
    <d v="2026-08-13T15:33:48"/>
    <d v="2026-08-13T18:05:28"/>
    <n v="69365316"/>
    <m/>
    <n v="152321203306"/>
    <s v="PANGGON NGOPI"/>
    <s v="ODP-NGI-FD/26"/>
    <m/>
    <m/>
    <m/>
    <m/>
    <n v="112.586049"/>
    <n v="-7.5732302999999996"/>
    <s v="|MC30080|/NOVIA SAIDAH/85707504840/noviatusa@gmail.com"/>
    <s v="Sales Force DBS"/>
    <m/>
    <m/>
    <m/>
    <m/>
    <m/>
    <m/>
    <m/>
    <m/>
    <m/>
    <m/>
    <m/>
    <s v="13-08-2026 15:39:59"/>
    <m/>
    <m/>
    <s v="FCC"/>
    <s v="MOJOKERTO"/>
    <s v="NETMONK - OCA"/>
    <m/>
    <s v="UNCONTACTED : Telepon Tidak Diangkat - RNA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m/>
    <m/>
    <m/>
    <m/>
    <m/>
    <e v="#NUM!"/>
    <e v="#NUM!"/>
    <x v="1"/>
  </r>
  <r>
    <n v="562"/>
    <n v="1002512224"/>
    <n v="3"/>
    <x v="1"/>
    <n v="5"/>
    <s v="SBY UTARA"/>
    <s v="MANYAR"/>
    <s v="MGO"/>
    <s v="REG"/>
    <s v="AO"/>
    <x v="0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</r>
  <r>
    <n v="563"/>
    <n v="1002522984"/>
    <n v="3"/>
    <x v="0"/>
    <n v="5"/>
    <s v="MATARAM"/>
    <s v="SUMBAWA"/>
    <s v="SBW"/>
    <s v="REG"/>
    <s v="AO"/>
    <x v="0"/>
    <s v="1P INET"/>
    <s v="8 | OSS - PONR"/>
    <s v="RBS-Regional 3"/>
    <d v="2026-08-12T16:58:57"/>
    <d v="2026-08-13T13:37:15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ACT_COM"/>
    <s v="X"/>
    <s v="NO ADDON"/>
    <m/>
    <s v="PONR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1"/>
  </r>
  <r>
    <n v="564"/>
    <n v="1002519902"/>
    <n v="3"/>
    <x v="4"/>
    <n v="4"/>
    <s v="PEKALONGAN"/>
    <s v="BREBES"/>
    <s v="BMU"/>
    <s v="REG"/>
    <s v="AO"/>
    <x v="0"/>
    <m/>
    <s v="Completed (PS)"/>
    <s v="RBS-Regional 3"/>
    <d v="2026-08-11T13:32:31"/>
    <d v="2026-08-13T19:41:47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PS"/>
    <s v="BUMIAY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n v="2026"/>
    <n v="8"/>
    <n v="13"/>
    <d v="2026-08-13T00:00:00"/>
    <n v="-0.54166666666424135"/>
    <x v="0"/>
  </r>
  <r>
    <n v="565"/>
    <n v="1002517938"/>
    <n v="3"/>
    <x v="3"/>
    <n v="4"/>
    <s v="YOGYAKARTA"/>
    <s v="SLEMAN"/>
    <s v="GOD"/>
    <s v="REG"/>
    <s v="AO"/>
    <x v="0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0"/>
  </r>
  <r>
    <n v="566"/>
    <n v="1002506091"/>
    <n v="3"/>
    <x v="2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</r>
  <r>
    <n v="567"/>
    <n v="1002517228"/>
    <n v="3"/>
    <x v="6"/>
    <n v="5"/>
    <s v="PASURUAN"/>
    <s v="PROBOLINGGO"/>
    <s v="KRZ"/>
    <s v="REG"/>
    <s v="AO"/>
    <x v="0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1"/>
  </r>
  <r>
    <n v="568"/>
    <n v="1002519748"/>
    <n v="3"/>
    <x v="1"/>
    <n v="5"/>
    <s v="SBY UTARA"/>
    <s v="LAMONGAN"/>
    <s v="BBA"/>
    <s v="REG"/>
    <s v="AO"/>
    <x v="0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X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0"/>
  </r>
  <r>
    <n v="569"/>
    <n v="1002514898"/>
    <n v="3"/>
    <x v="6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</r>
  <r>
    <n v="570"/>
    <n v="1002517757"/>
    <n v="3"/>
    <x v="6"/>
    <n v="5"/>
    <s v="SIDOARJO"/>
    <s v="PASURUAN"/>
    <s v="BEJ"/>
    <s v="REG"/>
    <s v="AO"/>
    <x v="0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0"/>
  </r>
  <r>
    <n v="571"/>
    <n v="1002505887"/>
    <n v="3"/>
    <x v="1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</r>
  <r>
    <n v="572"/>
    <n v="1002519757"/>
    <n v="3"/>
    <x v="4"/>
    <n v="4"/>
    <s v="SEMARANG"/>
    <s v="SALATIGA"/>
    <s v="SLI"/>
    <s v="REG"/>
    <s v="AO"/>
    <x v="0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X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0"/>
  </r>
  <r>
    <n v="573"/>
    <n v="1002511052"/>
    <n v="3"/>
    <x v="3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</r>
  <r>
    <n v="574"/>
    <n v="1002516397"/>
    <n v="3"/>
    <x v="6"/>
    <n v="5"/>
    <s v="SIDOARJO"/>
    <s v="INNER - JATIM TIMUR"/>
    <s v="KRN"/>
    <s v="REG"/>
    <s v="AO"/>
    <x v="0"/>
    <m/>
    <s v="CANCEL COMPLETED"/>
    <s v="RBS-Regional 3"/>
    <d v="2026-08-09T11:13:13"/>
    <d v="2026-08-13T09:44:57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75"/>
    <n v="1002510076"/>
    <n v="3"/>
    <x v="3"/>
    <n v="4"/>
    <s v="MAGELANG"/>
    <s v="PURWOREJJO"/>
    <s v="PWJ"/>
    <s v="REG"/>
    <s v="AO"/>
    <x v="0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</r>
  <r>
    <n v="576"/>
    <n v="1002509983"/>
    <n v="3"/>
    <x v="4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</r>
  <r>
    <n v="577"/>
    <n v="1002515024"/>
    <n v="3"/>
    <x v="2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</r>
  <r>
    <n v="578"/>
    <n v="1002515264"/>
    <n v="3"/>
    <x v="5"/>
    <n v="5"/>
    <s v="SINGARJA"/>
    <s v="TABANAN"/>
    <s v="TBN"/>
    <s v="REG"/>
    <s v="AO"/>
    <x v="0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</r>
  <r>
    <n v="579"/>
    <n v="1002507817"/>
    <n v="3"/>
    <x v="6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</r>
  <r>
    <n v="580"/>
    <n v="1002515519"/>
    <n v="3"/>
    <x v="2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</r>
  <r>
    <n v="581"/>
    <n v="1002514056"/>
    <n v="3"/>
    <x v="2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</r>
  <r>
    <n v="582"/>
    <n v="1002518931"/>
    <n v="3"/>
    <x v="1"/>
    <n v="5"/>
    <s v="MADURA"/>
    <s v="BANGKALAN"/>
    <s v="KPP"/>
    <s v="REG"/>
    <s v="AO"/>
    <x v="0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0"/>
  </r>
  <r>
    <n v="583"/>
    <n v="1002510029"/>
    <n v="3"/>
    <x v="7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584"/>
    <n v="1002517181"/>
    <n v="3"/>
    <x v="2"/>
    <n v="5"/>
    <s v="MALANG"/>
    <s v="KEPANJEN"/>
    <s v="KLJ"/>
    <s v="REG"/>
    <s v="AO"/>
    <x v="0"/>
    <s v="1P INET"/>
    <s v="102 | FOLLOW UP COMPLETED"/>
    <s v="RBS-Regional 3"/>
    <d v="2026-08-10T10:13:56"/>
    <d v="2026-08-13T11:05:32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REVOKE"/>
    <s v="KLOJEN"/>
    <s v="NO ADDON"/>
    <m/>
    <s v="Follow Up Revoke Completed, New Order ID : SC1002523847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1"/>
  </r>
  <r>
    <n v="585"/>
    <n v="1002512264"/>
    <n v="3"/>
    <x v="4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</r>
  <r>
    <n v="586"/>
    <n v="1002524969"/>
    <n v="3"/>
    <x v="4"/>
    <n v="4"/>
    <s v="SEMARANG"/>
    <s v="INNER - SEMARANG JATENG UTARA"/>
    <s v="GNK"/>
    <s v="REG"/>
    <s v="AO"/>
    <x v="0"/>
    <s v="1P INET"/>
    <s v="MIE - SEND SURVEY"/>
    <s v="RBS-Regional 3"/>
    <d v="2026-08-13T16:34:56"/>
    <d v="2026-08-13T16:36:01"/>
    <n v="69365452"/>
    <m/>
    <n v="143424113704"/>
    <s v="PT Putra Buana Wood Industri Indonesia"/>
    <s v="ODP-GNK-FAM/016 FAM/D03/016.01"/>
    <s v="WO061692401"/>
    <m/>
    <m/>
    <m/>
    <n v="110.50503004883601"/>
    <n v="-6.9427636526243903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3-08-2026 16:39:58"/>
    <d v="2026-08-14T13:00:00"/>
    <m/>
    <s v="SURVEY_NEW_MANJA"/>
    <s v="JOHAR"/>
    <s v="NO ADDON"/>
    <m/>
    <s v="MIE - SEND SURVEY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1"/>
  </r>
  <r>
    <n v="587"/>
    <n v="1002504696"/>
    <n v="3"/>
    <x v="0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</r>
  <r>
    <n v="588"/>
    <n v="1002515622"/>
    <n v="3"/>
    <x v="0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</r>
  <r>
    <n v="589"/>
    <n v="1002521459"/>
    <n v="3"/>
    <x v="7"/>
    <n v="4"/>
    <s v="SOLO"/>
    <s v="INNER - SOLO JATENG TIMUR"/>
    <s v="KRT"/>
    <s v="REG"/>
    <s v="AO"/>
    <x v="0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0"/>
  </r>
  <r>
    <n v="590"/>
    <n v="1002515703"/>
    <n v="3"/>
    <x v="7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591"/>
    <n v="1002505718"/>
    <n v="3"/>
    <x v="4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</r>
  <r>
    <n v="592"/>
    <n v="1002507796"/>
    <n v="3"/>
    <x v="6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</r>
  <r>
    <n v="593"/>
    <n v="1002504420"/>
    <n v="3"/>
    <x v="6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</r>
  <r>
    <n v="594"/>
    <n v="1002514235"/>
    <n v="3"/>
    <x v="6"/>
    <n v="5"/>
    <s v="SIDOARJO"/>
    <s v="INNER - JATIM TIMUR"/>
    <s v="SPJ"/>
    <s v="REG"/>
    <s v="AO"/>
    <x v="0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595"/>
    <n v="1002504774"/>
    <n v="3"/>
    <x v="3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</r>
  <r>
    <n v="596"/>
    <n v="1002517640"/>
    <n v="3"/>
    <x v="2"/>
    <n v="5"/>
    <s v="MADIUN"/>
    <s v="NGAWI"/>
    <s v="MGT"/>
    <s v="REG"/>
    <s v="AO"/>
    <x v="0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0"/>
  </r>
  <r>
    <n v="597"/>
    <n v="1002512394"/>
    <n v="3"/>
    <x v="0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</r>
  <r>
    <n v="598"/>
    <n v="1002505931"/>
    <n v="3"/>
    <x v="1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</r>
  <r>
    <n v="599"/>
    <n v="1002515574"/>
    <n v="3"/>
    <x v="0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600"/>
    <n v="1002518322"/>
    <n v="3"/>
    <x v="5"/>
    <n v="5"/>
    <s v="SINGARJA"/>
    <s v="KLUNGKUNG"/>
    <s v="APR"/>
    <s v="REG"/>
    <s v="AO"/>
    <x v="0"/>
    <m/>
    <s v="QC MIA - INVALID QUALITY CONTROL MIA"/>
    <s v="RBS-Regional 3"/>
    <d v="2026-08-10T15:38:49"/>
    <d v="2026-08-13T18:55:52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 -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01"/>
    <n v="1002521821"/>
    <n v="3"/>
    <x v="0"/>
    <n v="5"/>
    <s v="MATARAM"/>
    <s v="LOMBOK TIMUR UTARA"/>
    <s v="SEL"/>
    <s v="REG"/>
    <s v="AO"/>
    <x v="0"/>
    <m/>
    <s v="Completed (PS)"/>
    <s v="RBS-Regional 3"/>
    <d v="2026-08-12T11:35:03"/>
    <d v="2026-08-13T16:32:40"/>
    <n v="69364081"/>
    <m/>
    <n v="172619203343"/>
    <s v="PT. MITRA BALI SUKSES"/>
    <s v="ODP-SEL-FAF/30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PS"/>
    <s v="LOMBOK TIMUR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n v="2026"/>
    <n v="8"/>
    <n v="13"/>
    <d v="2026-08-13T00:00:00"/>
    <n v="-1.5416666666642413"/>
    <x v="0"/>
  </r>
  <r>
    <n v="602"/>
    <n v="1002522218"/>
    <n v="3"/>
    <x v="6"/>
    <n v="5"/>
    <s v="PASURUAN"/>
    <s v="LUMAJANG"/>
    <s v="JTO"/>
    <s v="REG"/>
    <s v="AO"/>
    <x v="0"/>
    <m/>
    <s v="Completed (PS)"/>
    <s v="RBS-Regional 3"/>
    <d v="2026-08-12T13:45:25"/>
    <d v="2026-08-13T14:32:03"/>
    <n v="69364259"/>
    <m/>
    <n v="152541206028"/>
    <s v="UPTD SDN JATIROTO 01"/>
    <s v="ODP-JTO-FK/11"/>
    <s v="WO061656343"/>
    <m/>
    <m/>
    <m/>
    <n v="113.364661459822"/>
    <n v="-8.0918405360818806"/>
    <s v="|MC30211|/CHRISTIAN DRIFIRMAN WIDODO/81217910263/sdnegerijatiroto1@gmail.com"/>
    <s v="Sales Force DBS"/>
    <m/>
    <m/>
    <m/>
    <m/>
    <m/>
    <m/>
    <m/>
    <m/>
    <s v="Management Janji"/>
    <s v="2026-08-14 08:00:00|Nama PIC : CHRISTIAN  No HP : 081217910263 Alt :  M Janji : 14/08/2026 Jam Pasang : 08.00  - 13:00  NoteÃ‚Â :  hubungi terlebih dahulu sebelum ke lokasi, terima kasih.|40981184|MYDITA"/>
    <s v="FCC"/>
    <d v="2026-12-08T13:55:01"/>
    <d v="2026-08-14T08:00:00"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4T08:00:00"/>
    <s v="2026-08-14 08:00:00|Nama PIC : CHRISTIAN  No HP : 081217910263 Alt :  M Janji : 14/08/2026 Jam Pasang : 08.00  - 13:00  NoteÃ‚Â :  hubungi terlebih dahulu sebelum ke lokasi, terima kasih.|40981184|MYDITA"/>
    <n v="2026"/>
    <n v="8"/>
    <n v="13"/>
    <d v="2026-08-13T00:00:00"/>
    <n v="-1.3333333333357587"/>
    <x v="0"/>
  </r>
  <r>
    <n v="603"/>
    <n v="1002510319"/>
    <n v="3"/>
    <x v="2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</r>
  <r>
    <n v="604"/>
    <n v="1002511549"/>
    <n v="3"/>
    <x v="6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605"/>
    <n v="1002524290"/>
    <n v="3"/>
    <x v="1"/>
    <n v="5"/>
    <s v="SBY SELATAN"/>
    <s v="MANYAR"/>
    <s v="GBG"/>
    <s v="REG"/>
    <s v="AO"/>
    <x v="0"/>
    <m/>
    <s v="MYCX - SEND OPEN PAPERLESS"/>
    <s v="RBS-Regional 2"/>
    <d v="2026-08-13T13:37:36"/>
    <d v="2026-08-13T13:40:07"/>
    <n v="69365183"/>
    <n v="3135936049"/>
    <n v="152320245983"/>
    <s v="PT WILL CORP INDONESIA"/>
    <s v="ODP-MYR-FBM/55"/>
    <m/>
    <m/>
    <m/>
    <m/>
    <n v="112.7603338"/>
    <n v="-7.2953247999999897"/>
    <s v="MB00304; Soeprianto 085173306144 08132694334;  khamidn688@gmail.com; HSI BISNIS + PHONE 100 MBPS 709K; IKA MUFLIHA"/>
    <s v="Amex"/>
    <m/>
    <m/>
    <m/>
    <m/>
    <m/>
    <m/>
    <m/>
    <m/>
    <m/>
    <m/>
    <m/>
    <s v="13-08-2026 13:39:51"/>
    <m/>
    <m/>
    <s v="INPROGRESS_SC"/>
    <s v="DARMO GUBENG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606"/>
    <n v="1002517666"/>
    <n v="3"/>
    <x v="5"/>
    <n v="5"/>
    <s v="DENPASAR"/>
    <s v="UBUNG"/>
    <s v="SMY"/>
    <s v="REG"/>
    <s v="AO"/>
    <x v="0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EMINYAK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0"/>
  </r>
  <r>
    <n v="607"/>
    <n v="1002525277"/>
    <n v="3"/>
    <x v="2"/>
    <n v="5"/>
    <s v="MADIUN"/>
    <s v="PONOROGO"/>
    <s v="SMO"/>
    <s v="REG"/>
    <s v="AO"/>
    <x v="0"/>
    <s v="1P INET"/>
    <s v="MIE - SEND SURVEY"/>
    <s v="RBS-Regional 3"/>
    <d v="2026-08-13T19:34:56"/>
    <d v="2026-08-13T19:36:01"/>
    <n v="69365551"/>
    <m/>
    <n v="152614209505"/>
    <s v="RAMA CELL JAMBON"/>
    <s v="ODP-SMO-FC/40 FC/D02/40.01"/>
    <s v="WO061704883"/>
    <m/>
    <m/>
    <m/>
    <n v="111.371064931154"/>
    <n v="-7.9048290835077397"/>
    <s v="MD|MYDB-20260813265265|DN00001/MN02053|RAMA CELL JAMBON|08131323430"/>
    <s v="MYDIGIBIZPARTNER"/>
    <m/>
    <m/>
    <m/>
    <m/>
    <m/>
    <m/>
    <m/>
    <m/>
    <s v="Management Janji"/>
    <s v="2026-08-15 08:00:00 | Nama Pic : BP KAMTO No Hp Pic : 08131323430 Jam Pemasangan : 08:00 - 12.00 Tanggal Pemasangan : JUMAT 14 AGUSTUS 2026 Info Tambahan : Hubungi pelanggan sebelum datang ke lokasi"/>
    <s v="FCC"/>
    <s v="13-08-2026 19:39:52"/>
    <d v="2026-08-15T08:00:00"/>
    <m/>
    <s v="SURVEY_NEW_MANJA"/>
    <s v="SAMBIT SUMOROTO"/>
    <s v="NO ADDON"/>
    <m/>
    <s v="MIE - SEND SURVEY"/>
    <s v="HSI Bisnis Promo HUT Telkom PSB 70% - 300 Mbps"/>
    <s v="INDIBIZ"/>
    <m/>
    <m/>
    <d v="2026-08-15T08:00:00"/>
    <s v="2026-08-15 08:00:00 | Nama Pic : BP KAMTO No Hp Pic : 08131323430 Jam Pemasangan : 08:00 - 12.00 Tanggal Pemasangan : JUMAT 14 AGUSTUS 2026 Info Tambahan : Hubungi pelanggan sebelum datang ke lokasi"/>
    <m/>
    <m/>
    <m/>
    <e v="#NUM!"/>
    <e v="#NUM!"/>
    <x v="1"/>
  </r>
  <r>
    <n v="608"/>
    <n v="1002521560"/>
    <n v="3"/>
    <x v="3"/>
    <n v="4"/>
    <s v="YOGYAKARTA"/>
    <s v="INNER - YOGYA JATENG SELATAN"/>
    <s v="BBS"/>
    <s v="REG"/>
    <s v="AO"/>
    <x v="0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0"/>
  </r>
  <r>
    <n v="609"/>
    <n v="1002523860"/>
    <n v="3"/>
    <x v="1"/>
    <n v="5"/>
    <s v="SBY UTARA"/>
    <s v="KENJERAN"/>
    <s v="KBL"/>
    <s v="REG"/>
    <s v="AO"/>
    <x v="0"/>
    <s v="1P INET"/>
    <s v="Completed (PS)"/>
    <s v="RBS-Regional 3"/>
    <d v="2026-08-13T11:08:57"/>
    <d v="2026-08-13T14:49:36"/>
    <n v="69364937"/>
    <m/>
    <n v="152401227407"/>
    <s v="SMP Negeri 38 Surabaya (Lab komputer)"/>
    <s v="ODP-KBL-FGL/38 FGL/D04/38.01"/>
    <s v="WO061652360"/>
    <m/>
    <m/>
    <m/>
    <n v="112.7349265"/>
    <n v="-7.2342518999999896"/>
    <s v="MD|MYDB-20260813265183|DN00001/MN02093|SMP Negeri 38 Surabaya (Lab komputer)|081230674728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10:22"/>
    <d v="2026-08-14T08:00:00"/>
    <m/>
    <s v="PS"/>
    <s v="KEBALEN"/>
    <s v="NO ADDON"/>
    <n v="20260813"/>
    <s v="Completed"/>
    <s v="HSI Bisnis Basic Promo HUT Telkom PSB 70% - 75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0"/>
  </r>
  <r>
    <n v="610"/>
    <n v="1002518700"/>
    <n v="3"/>
    <x v="3"/>
    <n v="4"/>
    <s v="MAGELANG"/>
    <s v="WONOSOBO"/>
    <s v="WOS"/>
    <s v="REG"/>
    <s v="AO"/>
    <x v="0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0"/>
  </r>
  <r>
    <n v="611"/>
    <n v="1002508469"/>
    <n v="3"/>
    <x v="7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612"/>
    <n v="1002517556"/>
    <n v="3"/>
    <x v="4"/>
    <n v="4"/>
    <s v="PEKALONGAN"/>
    <s v="BREBES"/>
    <s v="BRB"/>
    <s v="REG"/>
    <s v="AO"/>
    <x v="0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0"/>
  </r>
  <r>
    <n v="613"/>
    <n v="1002510952"/>
    <n v="3"/>
    <x v="0"/>
    <n v="5"/>
    <s v="MATARAM"/>
    <s v="LOMBOK BARAT TENGAH"/>
    <s v="GER"/>
    <s v="REG"/>
    <s v="AO"/>
    <x v="0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LOMBOK TENGAH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</r>
  <r>
    <n v="614"/>
    <n v="1002519764"/>
    <n v="3"/>
    <x v="5"/>
    <n v="5"/>
    <s v="SINGARJA"/>
    <s v="KLUNGKUNG"/>
    <s v="APR"/>
    <s v="REG"/>
    <s v="AO"/>
    <x v="0"/>
    <m/>
    <s v="7 | OSS - PROVISIONING ISSUED"/>
    <s v="RBS-Regional 3"/>
    <d v="2026-08-11T12:52:27"/>
    <d v="2026-08-13T13:06:02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1"/>
  </r>
  <r>
    <n v="615"/>
    <n v="1002510788"/>
    <n v="3"/>
    <x v="0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</r>
  <r>
    <n v="616"/>
    <n v="1002508679"/>
    <n v="3"/>
    <x v="3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</r>
  <r>
    <n v="617"/>
    <n v="1002507601"/>
    <n v="3"/>
    <x v="5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</r>
  <r>
    <n v="618"/>
    <n v="1002519644"/>
    <n v="3"/>
    <x v="7"/>
    <n v="4"/>
    <s v="KUDUS"/>
    <s v="BLORA"/>
    <s v="BLO"/>
    <s v="REG"/>
    <s v="AO"/>
    <x v="0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X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0"/>
  </r>
  <r>
    <n v="619"/>
    <n v="1002517059"/>
    <n v="3"/>
    <x v="6"/>
    <n v="5"/>
    <s v="PASURUAN"/>
    <s v="PROBOLINGGO"/>
    <s v="PBL"/>
    <s v="REG"/>
    <s v="AO"/>
    <x v="0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1"/>
  </r>
  <r>
    <n v="620"/>
    <n v="1002517766"/>
    <n v="3"/>
    <x v="2"/>
    <n v="5"/>
    <s v="MADIUN"/>
    <s v="MADIUN"/>
    <s v="MSP"/>
    <s v="REG"/>
    <s v="AO"/>
    <x v="0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0"/>
  </r>
  <r>
    <n v="621"/>
    <n v="1002518786"/>
    <n v="3"/>
    <x v="2"/>
    <n v="5"/>
    <s v="MADIUN"/>
    <s v="BOJONEGORO"/>
    <s v="BJN"/>
    <s v="REG"/>
    <s v="AO"/>
    <x v="0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X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0"/>
  </r>
  <r>
    <n v="622"/>
    <n v="1002505905"/>
    <n v="3"/>
    <x v="6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</r>
  <r>
    <n v="623"/>
    <n v="1002522409"/>
    <n v="3"/>
    <x v="0"/>
    <n v="5"/>
    <s v="MATARAM"/>
    <s v="BIMA"/>
    <s v="SIL"/>
    <s v="REG"/>
    <s v="AO"/>
    <x v="0"/>
    <s v="1P INET"/>
    <s v="7 | OSS - PROVISIONING ISSUED"/>
    <s v="RBS-Regional 3"/>
    <d v="2026-08-12T14:28:57"/>
    <d v="2026-08-14T08:05:57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m/>
    <s v="PI"/>
    <s v="BIMA BARAT"/>
    <s v="NO ADDON"/>
    <m/>
    <s v="Provisioning Issued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1"/>
  </r>
  <r>
    <n v="624"/>
    <n v="1002517451"/>
    <n v="3"/>
    <x v="2"/>
    <n v="5"/>
    <s v="KEDIRI"/>
    <s v="NGANJUK"/>
    <s v="NJK"/>
    <s v="REG"/>
    <s v="AO"/>
    <x v="0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0"/>
  </r>
  <r>
    <n v="625"/>
    <n v="1002519863"/>
    <n v="3"/>
    <x v="2"/>
    <n v="5"/>
    <s v="MALANG"/>
    <s v="KEPANJEN"/>
    <s v="MLG"/>
    <s v="REG"/>
    <s v="AO"/>
    <x v="0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ALAN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626"/>
    <n v="1002506649"/>
    <n v="3"/>
    <x v="3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</r>
  <r>
    <n v="627"/>
    <n v="1002514724"/>
    <n v="3"/>
    <x v="0"/>
    <n v="5"/>
    <s v="KUPANG"/>
    <s v="LABOAN BAJO"/>
    <s v="RTE"/>
    <s v="REG"/>
    <s v="AO"/>
    <x v="0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</r>
  <r>
    <n v="628"/>
    <n v="1002517746"/>
    <n v="3"/>
    <x v="7"/>
    <n v="4"/>
    <s v="KUDUS"/>
    <s v="BLORA"/>
    <s v="BLO"/>
    <s v="REG"/>
    <s v="AO"/>
    <x v="0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X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0"/>
  </r>
  <r>
    <n v="629"/>
    <n v="1002515652"/>
    <n v="3"/>
    <x v="3"/>
    <n v="4"/>
    <s v="PURWOKERTO"/>
    <s v="PURWOKERTO"/>
    <s v="PWT"/>
    <s v="REG"/>
    <s v="AO"/>
    <x v="0"/>
    <s v="1P INET"/>
    <s v="OSS - FALLOUT"/>
    <s v="RBS-Regional 3"/>
    <d v="2026-08-08T09:34:57"/>
    <d v="2026-08-11T09:08:46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FO_WFM"/>
    <s v="X"/>
    <s v="NO ADDON"/>
    <m/>
    <s v="Provisioning Failed|WFM|INF009016941|PP_-7.4361462000000005,109.2492037_menunggu pelanggan mau di musyawarahkan ulang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</r>
  <r>
    <n v="630"/>
    <n v="1002505402"/>
    <n v="3"/>
    <x v="4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</r>
  <r>
    <n v="631"/>
    <n v="1002516541"/>
    <n v="3"/>
    <x v="7"/>
    <n v="4"/>
    <s v="SOLO"/>
    <s v="WONOGIRI"/>
    <s v="WNG"/>
    <s v="REG"/>
    <s v="AO"/>
    <x v="0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0"/>
  </r>
  <r>
    <n v="632"/>
    <n v="1002512690"/>
    <n v="3"/>
    <x v="0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633"/>
    <n v="1002513743"/>
    <n v="3"/>
    <x v="2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</r>
  <r>
    <n v="634"/>
    <n v="1002509515"/>
    <n v="3"/>
    <x v="4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635"/>
    <n v="1002515656"/>
    <n v="3"/>
    <x v="6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</r>
  <r>
    <n v="636"/>
    <n v="1002516662"/>
    <n v="3"/>
    <x v="6"/>
    <n v="5"/>
    <s v="SIDOARJO"/>
    <s v="INNER - JATIM TIMUR"/>
    <s v="SPJ"/>
    <s v="REG"/>
    <s v="AO"/>
    <x v="0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0"/>
  </r>
  <r>
    <n v="637"/>
    <n v="1002505284"/>
    <n v="3"/>
    <x v="6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</r>
  <r>
    <n v="638"/>
    <n v="1002511977"/>
    <n v="3"/>
    <x v="4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639"/>
    <n v="1002506753"/>
    <n v="3"/>
    <x v="6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</r>
  <r>
    <n v="640"/>
    <n v="1002520296"/>
    <n v="3"/>
    <x v="2"/>
    <n v="5"/>
    <s v="MALANG"/>
    <s v="KEPANJEN"/>
    <s v="TUR"/>
    <s v="REG"/>
    <s v="AO"/>
    <x v="0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EN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0"/>
  </r>
  <r>
    <n v="641"/>
    <n v="1002507286"/>
    <n v="3"/>
    <x v="0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</r>
  <r>
    <n v="642"/>
    <n v="1002522913"/>
    <n v="3"/>
    <x v="2"/>
    <n v="5"/>
    <s v="MALANG"/>
    <s v="KEPANJEN"/>
    <s v="MLG"/>
    <s v="REG"/>
    <s v="AO"/>
    <x v="0"/>
    <m/>
    <s v="CC - HD1A - INPROGRESS UNCONTACTED"/>
    <s v="RBS-Regional 3"/>
    <d v="2026-08-12T16:41:37"/>
    <d v="2026-08-13T18:44:42"/>
    <n v="63737299"/>
    <m/>
    <n v="152701239029"/>
    <s v="SMA NEGERI 4 MALANG"/>
    <s v="ODP-MLG-FDP/65"/>
    <m/>
    <m/>
    <m/>
    <m/>
    <n v="112.6345479"/>
    <n v="-7.9762715000000002"/>
    <s v="MC20200|SMAN 4 MALANG|HSI Bisnis Promo winback 300 mbps 1.220.000|0813Ã¢â‚¬â€˜5943Ã¢â‚¬â€˜6279"/>
    <s v="Sales Force DBS"/>
    <m/>
    <m/>
    <m/>
    <m/>
    <m/>
    <m/>
    <m/>
    <m/>
    <m/>
    <m/>
    <m/>
    <d v="2026-12-08T16:54:54"/>
    <m/>
    <m/>
    <s v="FCC"/>
    <s v="MALANG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</r>
  <r>
    <n v="643"/>
    <n v="1002524835"/>
    <n v="3"/>
    <x v="6"/>
    <n v="5"/>
    <s v="SIDOARJO"/>
    <s v="PASURUAN"/>
    <s v="BEJ"/>
    <s v="REG"/>
    <s v="AO"/>
    <x v="0"/>
    <m/>
    <s v="MIE - SEND SURVEY"/>
    <s v="RBS-Regional 3"/>
    <d v="2026-08-13T16:01:03"/>
    <d v="2026-08-13T17:26:01"/>
    <n v="69365395"/>
    <m/>
    <n v="152742207272"/>
    <s v="WARKOP CAK SES"/>
    <s v="ODP-BEJ-FA/71"/>
    <s v="WO061696931"/>
    <m/>
    <m/>
    <m/>
    <n v="112.7554923"/>
    <n v="-7.5977625"/>
    <s v="|MN00833|/WARKOP CAK SES/WINBACK 2.0 HSI B2B (1:2) 50MBPS 320RB PSB DISC 70%//astutikwinarni75@gmail.com/SISWANTO /8819811916"/>
    <s v="Sales Force DBS"/>
    <m/>
    <m/>
    <m/>
    <m/>
    <m/>
    <m/>
    <m/>
    <m/>
    <s v="Management Janji"/>
    <s v="2026-08-15 08:00:00|M Janji : (14/08/2026) jam Pasang :pagi / siang  Note : hubungi pelanggan jika ingin kelokasi|40981182|MYDITA"/>
    <s v="FCC"/>
    <s v="13-08-2026 16:09:57"/>
    <d v="2026-08-15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08:00:00"/>
    <s v="2026-08-15 08:00:00|M Janji : (14/08/2026) jam Pasang :pagi / siang  Note : hubungi pelanggan jika ingin kelokasi|40981182|MYDITA"/>
    <m/>
    <m/>
    <m/>
    <e v="#NUM!"/>
    <e v="#NUM!"/>
    <x v="1"/>
  </r>
  <r>
    <n v="644"/>
    <n v="1002511787"/>
    <n v="3"/>
    <x v="4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</r>
  <r>
    <n v="645"/>
    <n v="1002519790"/>
    <n v="3"/>
    <x v="6"/>
    <n v="5"/>
    <s v="SIDOARJO"/>
    <s v="INNER - JATIM TIMUR"/>
    <s v="SDA"/>
    <s v="REG"/>
    <s v="AO"/>
    <x v="0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0"/>
  </r>
  <r>
    <n v="646"/>
    <n v="1002504576"/>
    <n v="3"/>
    <x v="2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</r>
  <r>
    <n v="647"/>
    <n v="1002506428"/>
    <n v="3"/>
    <x v="4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</r>
  <r>
    <n v="648"/>
    <n v="1002505712"/>
    <n v="3"/>
    <x v="5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</r>
  <r>
    <n v="649"/>
    <n v="1002511724"/>
    <n v="3"/>
    <x v="1"/>
    <n v="5"/>
    <s v="SBY UTARA"/>
    <s v="MANYAR"/>
    <s v="MGO"/>
    <s v="REG"/>
    <s v="AO"/>
    <x v="0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</r>
  <r>
    <n v="650"/>
    <n v="1002520403"/>
    <n v="3"/>
    <x v="0"/>
    <n v="5"/>
    <s v="KUPANG"/>
    <s v="ENDE"/>
    <s v="BJW"/>
    <s v="REG"/>
    <s v="AO"/>
    <x v="0"/>
    <s v="1P INET"/>
    <s v="7 | OSS - PROVISIONING ISSUED"/>
    <s v="RBS-Regional 3"/>
    <d v="2026-08-11T15:16:56"/>
    <d v="2026-08-13T08:10:34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m/>
    <s v="PI"/>
    <s v="BAJAWA"/>
    <s v="NO ADDON"/>
    <m/>
    <s v="Provisioning Issued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1"/>
  </r>
  <r>
    <n v="651"/>
    <n v="1002513784"/>
    <n v="3"/>
    <x v="0"/>
    <n v="5"/>
    <s v="MATARAM"/>
    <s v="LOMBOK BARAT TENGAH"/>
    <s v="PRY"/>
    <s v="REG"/>
    <s v="AO"/>
    <x v="0"/>
    <m/>
    <s v="7 | OSS - PROVISIONING ISSUED"/>
    <s v="RBS-Regional 3"/>
    <d v="2026-08-07T09:14:24"/>
    <d v="2026-08-14T08:07:29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m/>
    <s v="PI"/>
    <s v="LOMBOK TENGAH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1"/>
  </r>
  <r>
    <n v="652"/>
    <n v="1002504957"/>
    <n v="3"/>
    <x v="1"/>
    <n v="5"/>
    <s v="SBY UTARA"/>
    <s v="MANYAR"/>
    <s v="MGO"/>
    <s v="REG"/>
    <s v="AO"/>
    <x v="0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</r>
  <r>
    <n v="653"/>
    <n v="1002523013"/>
    <n v="3"/>
    <x v="1"/>
    <n v="5"/>
    <s v="MADURA"/>
    <s v="BANGKALAN"/>
    <s v="SPG"/>
    <s v="REG"/>
    <s v="AO"/>
    <x v="0"/>
    <s v="1P INET"/>
    <s v="MIA - INVALID SURVEY"/>
    <s v="RBS-Regional 3"/>
    <d v="2026-08-12T17:11:57"/>
    <d v="2026-08-13T12:28:39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m/>
    <s v="SURVEY_NEW_MANJA"/>
    <s v="SAMPANG"/>
    <s v="NO ADDON"/>
    <m/>
    <s v="MIE - INVALID SURVEY - Kendala Jalur/Rute Tarikan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1"/>
  </r>
  <r>
    <n v="654"/>
    <n v="1002516388"/>
    <n v="3"/>
    <x v="7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</r>
  <r>
    <n v="655"/>
    <n v="1002511614"/>
    <n v="3"/>
    <x v="2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</r>
  <r>
    <n v="656"/>
    <n v="1002505298"/>
    <n v="3"/>
    <x v="1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</r>
  <r>
    <n v="657"/>
    <n v="1002512568"/>
    <n v="3"/>
    <x v="1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</r>
  <r>
    <n v="658"/>
    <n v="1002512921"/>
    <n v="3"/>
    <x v="6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</r>
  <r>
    <n v="659"/>
    <n v="1002504891"/>
    <n v="3"/>
    <x v="6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</r>
  <r>
    <n v="660"/>
    <n v="1002510375"/>
    <n v="3"/>
    <x v="1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661"/>
    <n v="1002514581"/>
    <n v="3"/>
    <x v="1"/>
    <n v="5"/>
    <s v="MADURA"/>
    <s v="BANGKALAN"/>
    <s v="BKL"/>
    <s v="REG"/>
    <s v="AO"/>
    <x v="0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X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0"/>
  </r>
  <r>
    <n v="662"/>
    <n v="1002522039"/>
    <n v="3"/>
    <x v="0"/>
    <n v="5"/>
    <s v="MATARAM"/>
    <s v="LOMBOK TIMUR UTARA"/>
    <s v="MBG"/>
    <s v="REG"/>
    <s v="AO"/>
    <x v="0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LOMBOK TIMUR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0"/>
  </r>
  <r>
    <n v="663"/>
    <n v="1002524433"/>
    <n v="3"/>
    <x v="1"/>
    <n v="5"/>
    <s v="SBY UTARA"/>
    <s v="LAMONGAN"/>
    <s v="BDG"/>
    <s v="REG"/>
    <s v="AO"/>
    <x v="0"/>
    <s v="1P INET"/>
    <s v="MIA - INVALID SURVEY"/>
    <s v="RBS-Regional 3"/>
    <d v="2026-08-13T14:13:56"/>
    <d v="2026-08-13T20:18:31"/>
    <n v="69365245"/>
    <m/>
    <n v="152448205948"/>
    <s v="Klinik Alfa Alfi Syifa"/>
    <s v="ODP-BDG-FE/49 FE/D06/49.01"/>
    <s v="WO061674914"/>
    <m/>
    <m/>
    <m/>
    <n v="112.415927164256"/>
    <n v="-6.9200271633549804"/>
    <s v="MD|MYDB-20260813265220|DN00001/MN00882|Klinik Alfa Alfi Syifa|085852622562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4:39:50"/>
    <d v="2026-08-14T13:00:00"/>
    <m/>
    <s v="SURVEY_NEW_MANJA"/>
    <s v="X"/>
    <s v="NO ADDON"/>
    <m/>
    <s v="MIE - INVALID SURVEY - Pelanggan RNA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m/>
    <m/>
    <m/>
    <e v="#NUM!"/>
    <e v="#NUM!"/>
    <x v="1"/>
  </r>
  <r>
    <n v="664"/>
    <n v="1002521913"/>
    <n v="3"/>
    <x v="0"/>
    <n v="5"/>
    <s v="MATARAM"/>
    <s v="LOMBOK BARAT TENGAH"/>
    <s v="GER"/>
    <s v="REG"/>
    <s v="AO"/>
    <x v="0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LOMBOK TENGAH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</r>
  <r>
    <n v="665"/>
    <n v="1002524155"/>
    <n v="3"/>
    <x v="1"/>
    <n v="5"/>
    <s v="SBY UTARA"/>
    <s v="GRESIK"/>
    <s v="KDE"/>
    <s v="REG"/>
    <s v="AO"/>
    <x v="0"/>
    <s v="1P INET"/>
    <s v="MIE - SEND SURVEY"/>
    <s v="RBS-Regional 3"/>
    <d v="2026-08-13T12:58:57"/>
    <d v="2026-08-13T13:00:02"/>
    <n v="69365097"/>
    <m/>
    <n v="152442209767"/>
    <s v="warkop sohib"/>
    <s v="ODP-KDE-FAV/19 FAV/D03/19.01"/>
    <s v="WO061664000"/>
    <m/>
    <m/>
    <m/>
    <n v="112.56674889999999"/>
    <n v="-7.2894114999999999"/>
    <s v="|MN01794|MYIA-015966668819/POI/Dhaffa gibran dielfiandito/0895410711403/dafafian17@gmail.com"/>
    <s v="MYIB_ASSISTANT"/>
    <m/>
    <m/>
    <m/>
    <m/>
    <m/>
    <m/>
    <m/>
    <m/>
    <s v="Management Janji"/>
    <s v="2026-08-15 08:00:00 | M Janji : (14/08/2026) jam Pasang :pagi / siang  Note : hubungi pelanggan jika ingin kelokasi"/>
    <s v="FCC"/>
    <s v="13-08-2026 13:10:22"/>
    <d v="2026-08-15T08:00:00"/>
    <m/>
    <s v="SURVEY_NEW_MANJA"/>
    <s v="NON-HERO GRESIK"/>
    <s v="NO ADDON"/>
    <m/>
    <s v="MIE - SEND SURVEY"/>
    <s v="HSI Bisnis Promo HUT Telkom PSB 70% - 50 Mbps"/>
    <s v="INDIBIZ"/>
    <m/>
    <m/>
    <d v="2026-08-15T08:00:00"/>
    <s v="2026-08-15 08:00:00 | M Janji : (14/08/2026) jam Pasang :pagi / siang  Note : hubungi pelanggan jika ingin kelokasi"/>
    <m/>
    <m/>
    <m/>
    <e v="#NUM!"/>
    <e v="#NUM!"/>
    <x v="1"/>
  </r>
  <r>
    <n v="666"/>
    <n v="1002505681"/>
    <n v="3"/>
    <x v="2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</r>
  <r>
    <n v="667"/>
    <n v="1002505954"/>
    <n v="3"/>
    <x v="4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668"/>
    <n v="1002521554"/>
    <n v="3"/>
    <x v="6"/>
    <n v="5"/>
    <s v="JEMBER"/>
    <s v="SITUBONDO"/>
    <s v="BKI"/>
    <s v="REG"/>
    <s v="AO"/>
    <x v="0"/>
    <s v="1P INET"/>
    <s v="Completed (PS)"/>
    <s v="RBS-Regional 3"/>
    <d v="2026-08-12T10:22:56"/>
    <d v="2026-08-13T18:48:01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ITUBOND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0"/>
  </r>
  <r>
    <n v="669"/>
    <n v="1002520843"/>
    <n v="3"/>
    <x v="4"/>
    <n v="4"/>
    <s v="PEKALONGAN"/>
    <s v="SLAWI"/>
    <s v="SLW"/>
    <s v="REG"/>
    <s v="AO"/>
    <x v="0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0"/>
  </r>
  <r>
    <n v="670"/>
    <n v="1002515936"/>
    <n v="3"/>
    <x v="2"/>
    <n v="5"/>
    <s v="MADIUN"/>
    <s v="MADIUN"/>
    <s v="MNZ"/>
    <s v="REG"/>
    <s v="AO"/>
    <x v="0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</r>
  <r>
    <n v="671"/>
    <n v="1002509533"/>
    <n v="3"/>
    <x v="0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672"/>
    <n v="1002508992"/>
    <n v="3"/>
    <x v="1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</r>
  <r>
    <n v="673"/>
    <n v="1002519533"/>
    <n v="3"/>
    <x v="6"/>
    <n v="5"/>
    <s v="SIDOARJO"/>
    <s v="PASURUAN"/>
    <s v="PWS"/>
    <s v="REG"/>
    <s v="AO"/>
    <x v="0"/>
    <s v="1P INET"/>
    <s v="OSS - FALLOUT"/>
    <s v="RBS-Regional 3"/>
    <d v="2026-08-11T11:26:56"/>
    <d v="2026-08-14T08:26:48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s v="Kendala Pelanggan"/>
    <s v="FO_WFM"/>
    <s v="PANDAAN"/>
    <s v="NO ADDON"/>
    <m/>
    <s v="Provisioning Failed|WFM|INF009040632|Kendall battal oasang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1"/>
  </r>
  <r>
    <n v="674"/>
    <n v="1002515954"/>
    <n v="3"/>
    <x v="6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</r>
  <r>
    <n v="675"/>
    <n v="1002509715"/>
    <n v="3"/>
    <x v="2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676"/>
    <n v="1002510834"/>
    <n v="3"/>
    <x v="3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</r>
  <r>
    <n v="677"/>
    <n v="1002516451"/>
    <n v="3"/>
    <x v="1"/>
    <n v="5"/>
    <s v="MADURA"/>
    <s v="BANGKALAN"/>
    <s v="SPG"/>
    <s v="REG"/>
    <s v="AO"/>
    <x v="0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0"/>
  </r>
  <r>
    <n v="678"/>
    <n v="1002517498"/>
    <n v="3"/>
    <x v="2"/>
    <n v="5"/>
    <s v="MALANG"/>
    <s v="KEPANJEN"/>
    <s v="BRG"/>
    <s v="REG"/>
    <s v="AO"/>
    <x v="0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0"/>
  </r>
  <r>
    <n v="679"/>
    <n v="1002524845"/>
    <n v="3"/>
    <x v="3"/>
    <n v="4"/>
    <s v="MAGELANG"/>
    <s v="MUNTILAN"/>
    <s v="SWT"/>
    <s v="REG"/>
    <s v="AO"/>
    <x v="0"/>
    <m/>
    <s v="7 | OSS - PROVISIONING ISSUED"/>
    <s v="RBS-Regional 3"/>
    <d v="2026-08-13T16:03:52"/>
    <d v="2026-08-13T16:10:24"/>
    <n v="69364523"/>
    <m/>
    <n v="142164113649"/>
    <s v="DUTA MEDIA DIGITAL"/>
    <s v="ODP-SWT-FAM/086"/>
    <s v="WO061689794"/>
    <m/>
    <m/>
    <m/>
    <n v="110.2571526"/>
    <n v="-7.5622106000000002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3-08-2026 16:09:57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3 15:00:00 | Waktu pemasnagan : 13 Agustus 2026  Jam pemasangan : 08.00 - 12.00  Mohon hubungi pelanggan sebelum ke lokasi   Terima kasih"/>
    <m/>
    <m/>
    <m/>
    <e v="#NUM!"/>
    <e v="#NUM!"/>
    <x v="1"/>
  </r>
  <r>
    <n v="680"/>
    <n v="1002506359"/>
    <n v="3"/>
    <x v="1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</r>
  <r>
    <n v="681"/>
    <n v="1002522028"/>
    <n v="3"/>
    <x v="2"/>
    <n v="5"/>
    <s v="MADIUN"/>
    <s v="PONOROGO"/>
    <s v="SMO"/>
    <s v="REG"/>
    <s v="AO"/>
    <x v="0"/>
    <s v="1P INET"/>
    <s v="Completed (PS)"/>
    <s v="RBS-Regional 3"/>
    <d v="2026-08-12T12:43:56"/>
    <d v="2026-08-13T16:28:40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SAMBIT SUMOROTO"/>
    <s v="NO ADDON"/>
    <n v="20260813"/>
    <s v="Completed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0"/>
  </r>
  <r>
    <n v="682"/>
    <n v="1002516663"/>
    <n v="3"/>
    <x v="2"/>
    <n v="5"/>
    <s v="MADIUN"/>
    <s v="NGAWI"/>
    <s v="WKU"/>
    <s v="REG"/>
    <s v="AO"/>
    <x v="0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0"/>
  </r>
  <r>
    <n v="683"/>
    <n v="1002512908"/>
    <n v="3"/>
    <x v="4"/>
    <n v="4"/>
    <s v="PEKALONGAN"/>
    <s v="BREBES"/>
    <s v="BRB"/>
    <s v="REG"/>
    <s v="AO"/>
    <x v="0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</r>
  <r>
    <n v="684"/>
    <n v="1002522615"/>
    <n v="3"/>
    <x v="2"/>
    <n v="5"/>
    <s v="MALANG"/>
    <s v="BATU"/>
    <s v="BTU"/>
    <s v="REG"/>
    <s v="AO"/>
    <x v="0"/>
    <s v="1P INET"/>
    <s v="MIA - INVALID SURVEY"/>
    <s v="RBS-Regional 3"/>
    <d v="2026-08-12T15:23:57"/>
    <d v="2026-08-13T12:13:46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SURVEY_NEW_MANJA"/>
    <s v="BATU"/>
    <s v="NO ADDON"/>
    <m/>
    <s v="MIE - INVALID SURVEY - Kendala Perizinan/IKR-IKG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m/>
    <m/>
    <m/>
    <e v="#NUM!"/>
    <e v="#NUM!"/>
    <x v="1"/>
  </r>
  <r>
    <n v="685"/>
    <n v="1002520235"/>
    <n v="3"/>
    <x v="4"/>
    <n v="4"/>
    <s v="SEMARANG"/>
    <s v="SALATIGA"/>
    <s v="SLI"/>
    <s v="REG"/>
    <s v="AO"/>
    <x v="0"/>
    <m/>
    <s v="MYCX - SEND OPEN PAPERLESS"/>
    <s v="RBS-Regional 3"/>
    <d v="2026-08-11T14:40:21"/>
    <d v="2026-08-11T14:42:05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INPROGRESS_SC"/>
    <s v="X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686"/>
    <n v="1002516712"/>
    <n v="3"/>
    <x v="1"/>
    <n v="5"/>
    <s v="SBY UTARA"/>
    <s v="LAMONGAN"/>
    <s v="BDG"/>
    <s v="REG"/>
    <s v="AO"/>
    <x v="0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0"/>
  </r>
  <r>
    <n v="687"/>
    <n v="1002522595"/>
    <n v="3"/>
    <x v="6"/>
    <n v="5"/>
    <s v="PASURUAN"/>
    <s v="PASURUAN"/>
    <s v="PSN"/>
    <s v="REG"/>
    <s v="AO"/>
    <x v="0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ASURUA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0"/>
  </r>
  <r>
    <n v="688"/>
    <n v="1002523270"/>
    <n v="3"/>
    <x v="2"/>
    <n v="5"/>
    <s v="MALANG"/>
    <s v="KEPANJEN"/>
    <s v="GDG"/>
    <s v="REG"/>
    <s v="AO"/>
    <x v="0"/>
    <s v="1P INET"/>
    <s v="Completed (PS)"/>
    <s v="RBS-Regional 3"/>
    <d v="2026-08-13T08:14:56"/>
    <d v="2026-08-13T13:46:32"/>
    <n v="69364692"/>
    <m/>
    <n v="152704231026"/>
    <s v="SPBU 54.651.76"/>
    <s v="ODP-GDG-FAC/32 FAC/D07/32.01"/>
    <s v="WO061636136"/>
    <m/>
    <m/>
    <m/>
    <n v="112.63013239999999"/>
    <n v="-8.0037064000000004"/>
    <s v="|MN02540|MYIA-096647744315/POI/Dedyk Sukarmanto/085791776140/spbu76malang@gmail.com"/>
    <s v="MYIB_ASSISTANT"/>
    <m/>
    <m/>
    <m/>
    <m/>
    <m/>
    <m/>
    <m/>
    <m/>
    <s v="Management Janji"/>
    <s v="2026-08-17 08:00:00 | M Janji : (17 AGUSTUS 2026) jam Pasang : pagi  Note : hubungi pelanggan jika ingin kelokasi "/>
    <s v="FCC"/>
    <s v="13-08-2026 08:25:29"/>
    <d v="2026-08-17T08:00:00"/>
    <m/>
    <s v="PS"/>
    <s v="KLOJEN"/>
    <s v="NO ADDON"/>
    <n v="20260813"/>
    <s v="Completed"/>
    <s v="HSI Bisnis Promo HUT Telkom PSB 70% - 50 Mbps"/>
    <s v="INDIBIZ"/>
    <m/>
    <m/>
    <d v="2026-08-17T08:00:00"/>
    <s v="2026-08-17 08:00:00 | M Janji : (17 AGUSTUS 2026) jam Pasang : pagi  Note : hubungi pelanggan jika ingin kelokasi "/>
    <n v="2026"/>
    <n v="8"/>
    <n v="13"/>
    <d v="2026-08-13T00:00:00"/>
    <n v="-4.3333333333357587"/>
    <x v="0"/>
  </r>
  <r>
    <n v="689"/>
    <n v="1002511357"/>
    <n v="3"/>
    <x v="2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</r>
  <r>
    <n v="690"/>
    <n v="1002518369"/>
    <n v="3"/>
    <x v="2"/>
    <n v="5"/>
    <s v="KEDIRI"/>
    <s v="BLITAR"/>
    <s v="BLR"/>
    <s v="REG"/>
    <s v="AO"/>
    <x v="0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X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0"/>
  </r>
  <r>
    <n v="691"/>
    <n v="1002513841"/>
    <n v="3"/>
    <x v="0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92"/>
    <n v="1002523337"/>
    <n v="3"/>
    <x v="0"/>
    <n v="5"/>
    <s v="MATARAM"/>
    <s v="INNER - NUSA TENGGARA"/>
    <s v="MTR"/>
    <s v="REG"/>
    <s v="AO"/>
    <x v="0"/>
    <m/>
    <s v="QC MIA - INVALID QUALITY CONTROL MIA"/>
    <s v="RBS-Regional 3"/>
    <d v="2026-08-13T08:49:30"/>
    <d v="2026-08-13T09:38:12"/>
    <n v="69364704"/>
    <m/>
    <n v="172601796972"/>
    <s v="Sekolah Kristen Aletheia Ampenan"/>
    <s v="ODP-MTR-FBU/43"/>
    <m/>
    <m/>
    <m/>
    <m/>
    <n v="116.084337"/>
    <n v="-8.5810809999999993"/>
    <s v="RBS HSI |Rian Puja Atmawikarsa | 406910 | TREG 3 |Sekolah Kristen Aletheia Ampenan | 87865750811|81803680445| HSI BISNIS 150 MBPS"/>
    <s v="Amex"/>
    <m/>
    <m/>
    <m/>
    <m/>
    <m/>
    <m/>
    <m/>
    <m/>
    <m/>
    <m/>
    <m/>
    <s v="13-08-2026 08:55:52"/>
    <m/>
    <m/>
    <s v="QC1"/>
    <s v="X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693"/>
    <n v="1002518676"/>
    <n v="3"/>
    <x v="6"/>
    <n v="5"/>
    <s v="SIDOARJO"/>
    <s v="INNER - JATIM TIMUR"/>
    <s v="SDA"/>
    <s v="REG"/>
    <s v="AO"/>
    <x v="0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0"/>
  </r>
  <r>
    <n v="694"/>
    <n v="1002520582"/>
    <n v="3"/>
    <x v="4"/>
    <n v="4"/>
    <s v="PEKALONGAN"/>
    <s v="PEKALONGAN"/>
    <s v="KDW"/>
    <s v="REG"/>
    <s v="AO"/>
    <x v="0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AJEN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1"/>
  </r>
  <r>
    <n v="695"/>
    <n v="1002520870"/>
    <n v="3"/>
    <x v="2"/>
    <n v="5"/>
    <s v="KEDIRI"/>
    <s v="KEDIRI"/>
    <s v="KDI"/>
    <s v="REG"/>
    <s v="AO"/>
    <x v="0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X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0"/>
  </r>
  <r>
    <n v="696"/>
    <n v="1002510427"/>
    <n v="3"/>
    <x v="0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</r>
  <r>
    <n v="697"/>
    <n v="1002513870"/>
    <n v="3"/>
    <x v="2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</r>
  <r>
    <n v="698"/>
    <n v="1002522497"/>
    <n v="3"/>
    <x v="4"/>
    <n v="4"/>
    <s v="PEKALONGAN"/>
    <s v="BREBES"/>
    <s v="KTM"/>
    <s v="REG"/>
    <s v="AO"/>
    <x v="0"/>
    <s v="1P INET"/>
    <s v="Completed (PS)"/>
    <s v="RBS-Regional 3"/>
    <d v="2026-08-12T14:52:56"/>
    <d v="2026-08-13T14:43:03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n v="2026"/>
    <n v="8"/>
    <n v="13"/>
    <d v="2026-08-13T00:00:00"/>
    <n v="-0.54166666666424135"/>
    <x v="0"/>
  </r>
  <r>
    <n v="699"/>
    <n v="1002508584"/>
    <n v="3"/>
    <x v="7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700"/>
    <n v="1002513750"/>
    <n v="3"/>
    <x v="6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</r>
  <r>
    <n v="701"/>
    <n v="1002524256"/>
    <n v="3"/>
    <x v="0"/>
    <n v="5"/>
    <s v="MATARAM"/>
    <s v="SUMBAWA"/>
    <s v="SBW"/>
    <s v="REG"/>
    <s v="AO"/>
    <x v="0"/>
    <s v="1P INET"/>
    <s v="MIE - SEND SURVEY"/>
    <s v="RBS-Regional 3"/>
    <d v="2026-08-13T13:26:56"/>
    <d v="2026-08-13T13:28:01"/>
    <n v="69365153"/>
    <m/>
    <n v="172606791816"/>
    <s v="NUGRAHA HOMESTAY"/>
    <s v="ODP-SBW-FBB/38 FBB/D03/38.01"/>
    <s v="WO061669950"/>
    <m/>
    <m/>
    <m/>
    <n v="117.420354187488"/>
    <n v="-8.4941589197029099"/>
    <s v="MD|MYDB-20260813265217|DN00001/MN01576|NUGRAHA HOMESTAY|087863552030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3:39:51"/>
    <d v="2026-08-14T13:00:00"/>
    <m/>
    <s v="SURVEY_NEW_MANJA"/>
    <s v="X"/>
    <s v="NO ADDON"/>
    <m/>
    <s v="MIE - SEND SURVEY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m/>
    <m/>
    <m/>
    <e v="#NUM!"/>
    <e v="#NUM!"/>
    <x v="1"/>
  </r>
  <r>
    <n v="702"/>
    <n v="1002516124"/>
    <n v="3"/>
    <x v="1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703"/>
    <n v="1002514175"/>
    <n v="3"/>
    <x v="4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</r>
  <r>
    <n v="704"/>
    <n v="1002511221"/>
    <n v="3"/>
    <x v="1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</r>
  <r>
    <n v="705"/>
    <n v="1002515608"/>
    <n v="3"/>
    <x v="1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</r>
  <r>
    <n v="706"/>
    <n v="1002519655"/>
    <n v="3"/>
    <x v="1"/>
    <n v="5"/>
    <s v="SBY UTARA"/>
    <s v="TANDES"/>
    <s v="KLN"/>
    <s v="REG"/>
    <s v="AO"/>
    <x v="0"/>
    <s v="1P INET"/>
    <s v="Completed (PS)"/>
    <s v="RBS-Regional 3"/>
    <d v="2026-08-11T11:58:56"/>
    <d v="2026-08-13T15:04:18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PS"/>
    <s v="KEBALEN"/>
    <s v="NO ADDON"/>
    <n v="20260813"/>
    <s v="Completed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n v="2026"/>
    <n v="8"/>
    <n v="13"/>
    <d v="2026-08-13T00:00:00"/>
    <n v="-0.625"/>
    <x v="0"/>
  </r>
  <r>
    <n v="707"/>
    <n v="1002521753"/>
    <n v="3"/>
    <x v="4"/>
    <n v="4"/>
    <s v="PEKALONGAN"/>
    <s v="SLAWI"/>
    <s v="BLU"/>
    <s v="REG"/>
    <s v="AO"/>
    <x v="0"/>
    <s v="1P INET"/>
    <s v="Completed (PS)"/>
    <s v="RBS-Regional 3"/>
    <d v="2026-08-12T11:17:56"/>
    <d v="2026-08-13T13:24:14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PS"/>
    <s v="X"/>
    <s v="NO ADDON"/>
    <n v="20260813"/>
    <s v="Completed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0"/>
  </r>
  <r>
    <n v="708"/>
    <n v="1002504790"/>
    <n v="3"/>
    <x v="4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</r>
  <r>
    <n v="709"/>
    <n v="1002511617"/>
    <n v="3"/>
    <x v="1"/>
    <n v="5"/>
    <s v="MADURA"/>
    <s v="BANGKALAN"/>
    <s v="KML"/>
    <s v="REG"/>
    <s v="AO"/>
    <x v="0"/>
    <m/>
    <s v="OSS - FALLOUT"/>
    <s v="RBS-Regional 3"/>
    <d v="2026-08-06T09:37:50"/>
    <d v="2026-08-13T15:56:55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s v="Kendala Pelanggan"/>
    <s v="FO_WFM"/>
    <s v="X"/>
    <s v="NO ADDON"/>
    <m/>
    <s v="Provisioning Failed|WFM|INF009037728|PCL_-7.8752875,112.633893_BATAL PASA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</r>
  <r>
    <n v="710"/>
    <n v="1002524126"/>
    <n v="3"/>
    <x v="3"/>
    <n v="4"/>
    <s v="MAGELANG"/>
    <s v="KEBUMEN"/>
    <s v="KAK"/>
    <s v="REG"/>
    <s v="AO"/>
    <x v="0"/>
    <m/>
    <s v="Completed (PS)"/>
    <s v="RBS-Regional 3"/>
    <d v="2026-08-13T12:42:27"/>
    <d v="2026-08-13T13:41:58"/>
    <n v="69363022"/>
    <m/>
    <n v="141177105422"/>
    <s v="PEMERINTAH DESA KEDALEMANWETAN"/>
    <s v="ODP-KAK-FAH/059"/>
    <s v="WO061662767"/>
    <m/>
    <m/>
    <m/>
    <n v="109.507008"/>
    <n v="-7.7343799999999998"/>
    <s v="|MN00662|MYIA-082797876696/POI/Asep/085290461690/pemdeskedalemanwetan@gmail.com"/>
    <s v="Sales Profesional"/>
    <m/>
    <m/>
    <m/>
    <m/>
    <m/>
    <m/>
    <m/>
    <m/>
    <s v="Management Janji"/>
    <s v="2026-08-12 08:00:00 | Jam pemasangan : 08.00 - 12.00  Info Tambahan : Hubungi pelanggan dulu sebelum ke lokasi  terimakasih "/>
    <s v="FCC"/>
    <s v="13-08-2026 12:54:45"/>
    <m/>
    <m/>
    <s v="PS"/>
    <s v="GOMBO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3T07:00:00"/>
    <s v="2026-08-12 08:00:00 | Jam pemasangan : 08.00 - 12.00  Info Tambahan : Hubungi pelanggan dulu sebelum ke lokasi  terimakasih "/>
    <n v="2026"/>
    <n v="8"/>
    <n v="13"/>
    <d v="2026-08-13T00:00:00"/>
    <n v="-0.29166666666424135"/>
    <x v="0"/>
  </r>
  <r>
    <n v="711"/>
    <n v="1002516195"/>
    <n v="3"/>
    <x v="1"/>
    <n v="5"/>
    <s v="SBY SELATAN"/>
    <s v="MANYAR"/>
    <s v="MYR"/>
    <s v="REG"/>
    <s v="AO"/>
    <x v="0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0"/>
  </r>
  <r>
    <n v="712"/>
    <n v="1002517958"/>
    <n v="3"/>
    <x v="4"/>
    <n v="4"/>
    <s v="PEKALONGAN"/>
    <s v="PEKALONGAN"/>
    <s v="PKL"/>
    <s v="REG"/>
    <s v="AO"/>
    <x v="0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0"/>
  </r>
  <r>
    <n v="713"/>
    <n v="1002505263"/>
    <n v="3"/>
    <x v="1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</r>
  <r>
    <n v="714"/>
    <n v="1002522418"/>
    <n v="3"/>
    <x v="3"/>
    <n v="4"/>
    <s v="MAGELANG"/>
    <s v="WONOSOBO"/>
    <s v="WOS"/>
    <s v="REG"/>
    <s v="AO"/>
    <x v="0"/>
    <s v="1P INET"/>
    <s v="8 | OSS - PONR"/>
    <s v="RBS-Regional 3"/>
    <d v="2026-08-12T14:31:57"/>
    <d v="2026-08-13T13:22:26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ACT_COM"/>
    <s v="X"/>
    <s v="NO ADDON"/>
    <m/>
    <s v="PONR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1"/>
  </r>
  <r>
    <n v="715"/>
    <n v="1002507616"/>
    <n v="3"/>
    <x v="7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</r>
  <r>
    <n v="716"/>
    <n v="1002524132"/>
    <n v="3"/>
    <x v="2"/>
    <n v="5"/>
    <s v="MADIUN"/>
    <s v="BOJONEGORO"/>
    <s v="KDU"/>
    <s v="REG"/>
    <s v="AO"/>
    <x v="0"/>
    <s v="1P INET"/>
    <s v="MIE - SEND SURVEY"/>
    <s v="RBS-Regional 3"/>
    <d v="2026-08-13T12:44:57"/>
    <d v="2026-08-13T12:46:01"/>
    <n v="69365092"/>
    <m/>
    <n v="152643202392"/>
    <s v="Spbu 54.621.07"/>
    <s v="ODP-KDU-FA/03 FA/D01/03.01"/>
    <s v="WO061662550"/>
    <m/>
    <m/>
    <m/>
    <n v="111.73818799999999"/>
    <n v="-7.1314869999999999"/>
    <s v="|MN02619|MYIA-021158228222/POI/EDI SUSANTO/082338033765/spbu5462107@yahoo.co.id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SURVEY_NEW_MANJA"/>
    <s v="PADANGAN"/>
    <s v="NO ADDON"/>
    <m/>
    <s v="MIE - SEND SURVEY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m/>
    <m/>
    <m/>
    <e v="#NUM!"/>
    <e v="#NUM!"/>
    <x v="1"/>
  </r>
  <r>
    <n v="717"/>
    <n v="1002519011"/>
    <n v="3"/>
    <x v="1"/>
    <n v="5"/>
    <s v="SBY UTARA"/>
    <s v="GRESIK"/>
    <s v="SDY"/>
    <s v="REG"/>
    <s v="AO"/>
    <x v="0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0"/>
  </r>
  <r>
    <n v="718"/>
    <n v="1002522082"/>
    <n v="3"/>
    <x v="0"/>
    <n v="5"/>
    <s v="KUPANG"/>
    <s v="ENDE"/>
    <s v="END"/>
    <s v="REG"/>
    <s v="AO"/>
    <x v="0"/>
    <s v="1P INET"/>
    <s v="8 | OSS - PONR"/>
    <s v="RBS-Regional 3"/>
    <d v="2026-08-12T13:10:56"/>
    <d v="2026-08-12T14:56:59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ACT_COM"/>
    <s v="ENDE"/>
    <s v="NO ADDON"/>
    <m/>
    <s v="PONR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m/>
    <m/>
    <m/>
    <e v="#NUM!"/>
    <e v="#NUM!"/>
    <x v="1"/>
  </r>
  <r>
    <n v="719"/>
    <n v="1002509850"/>
    <n v="3"/>
    <x v="2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</r>
  <r>
    <n v="720"/>
    <n v="1002512086"/>
    <n v="3"/>
    <x v="7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</r>
  <r>
    <n v="721"/>
    <n v="1002513309"/>
    <n v="3"/>
    <x v="2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</r>
  <r>
    <n v="722"/>
    <n v="1002521434"/>
    <n v="3"/>
    <x v="6"/>
    <n v="5"/>
    <s v="PASURUAN"/>
    <s v="PASURUAN"/>
    <s v="GDW"/>
    <s v="REG"/>
    <s v="AO"/>
    <x v="0"/>
    <m/>
    <s v="OSS - FALLOUT"/>
    <s v="RBS-Regional 3"/>
    <d v="2026-08-12T09:44:55"/>
    <d v="2026-08-14T08:29:21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s v="Kendala Teknik"/>
    <s v="FO_WFM"/>
    <s v="X"/>
    <s v="NO ADDON"/>
    <m/>
    <s v="Provisioning Failed|WFM|INF009040659|JARINGAN TERDEKAT 550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1"/>
  </r>
  <r>
    <n v="723"/>
    <n v="1002512272"/>
    <n v="3"/>
    <x v="1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24"/>
    <n v="1002512548"/>
    <n v="3"/>
    <x v="6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</r>
  <r>
    <n v="725"/>
    <n v="1002504850"/>
    <n v="3"/>
    <x v="5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</r>
  <r>
    <n v="726"/>
    <n v="1002511897"/>
    <n v="3"/>
    <x v="2"/>
    <n v="5"/>
    <s v="MALANG"/>
    <s v="KEPANJEN"/>
    <s v="SWJ"/>
    <s v="REG"/>
    <s v="AO"/>
    <x v="0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727"/>
    <n v="1002505922"/>
    <n v="3"/>
    <x v="7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</r>
  <r>
    <n v="728"/>
    <n v="1002505507"/>
    <n v="3"/>
    <x v="5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29"/>
    <n v="1002505916"/>
    <n v="3"/>
    <x v="2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</r>
  <r>
    <n v="730"/>
    <n v="1002504491"/>
    <n v="3"/>
    <x v="0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</r>
  <r>
    <n v="731"/>
    <n v="1002508532"/>
    <n v="3"/>
    <x v="6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732"/>
    <n v="1002521748"/>
    <n v="3"/>
    <x v="1"/>
    <n v="5"/>
    <s v="SBY SELATAN"/>
    <s v="KETINTANG"/>
    <s v="TPO"/>
    <s v="REG"/>
    <s v="AO"/>
    <x v="0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ROPOD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0"/>
  </r>
  <r>
    <n v="733"/>
    <n v="1002513663"/>
    <n v="3"/>
    <x v="3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</r>
  <r>
    <n v="734"/>
    <n v="1002517537"/>
    <n v="3"/>
    <x v="2"/>
    <n v="5"/>
    <s v="KEDIRI"/>
    <s v="TULUNGAGUNG"/>
    <s v="TUL"/>
    <s v="REG"/>
    <s v="AO"/>
    <x v="0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0"/>
  </r>
  <r>
    <n v="735"/>
    <n v="1002518438"/>
    <n v="3"/>
    <x v="1"/>
    <n v="5"/>
    <s v="SBY UTARA"/>
    <s v="MANYAR"/>
    <s v="MGO"/>
    <s v="REG"/>
    <s v="AO"/>
    <x v="0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0"/>
  </r>
  <r>
    <n v="736"/>
    <n v="1002513310"/>
    <n v="3"/>
    <x v="1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737"/>
    <n v="1002518617"/>
    <n v="3"/>
    <x v="6"/>
    <n v="5"/>
    <s v="JEMBER"/>
    <s v="BONDOWOSO"/>
    <s v="BOW"/>
    <s v="REG"/>
    <s v="AO"/>
    <x v="0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0"/>
  </r>
  <r>
    <n v="738"/>
    <n v="1002507946"/>
    <n v="3"/>
    <x v="2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</r>
  <r>
    <n v="739"/>
    <n v="1002519492"/>
    <n v="3"/>
    <x v="2"/>
    <n v="5"/>
    <s v="KEDIRI"/>
    <s v="KEDIRI"/>
    <s v="WAT"/>
    <s v="REG"/>
    <s v="AO"/>
    <x v="0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0"/>
  </r>
  <r>
    <n v="740"/>
    <n v="1002506516"/>
    <n v="3"/>
    <x v="7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</r>
  <r>
    <n v="741"/>
    <n v="1002522927"/>
    <n v="3"/>
    <x v="7"/>
    <n v="4"/>
    <s v="SOLO"/>
    <s v="INNER - SOLO JATENG TIMUR"/>
    <s v="SLO"/>
    <s v="REG"/>
    <s v="AO"/>
    <x v="0"/>
    <s v="1P INET"/>
    <s v="Completed (PS)"/>
    <s v="RBS-Regional 3"/>
    <d v="2026-08-12T16:41:57"/>
    <d v="2026-08-13T18:23:04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PS"/>
    <s v="X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0"/>
  </r>
  <r>
    <n v="742"/>
    <n v="1002507811"/>
    <n v="3"/>
    <x v="4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</r>
  <r>
    <n v="743"/>
    <n v="1002523716"/>
    <n v="3"/>
    <x v="2"/>
    <n v="5"/>
    <s v="KEDIRI"/>
    <s v="TRENGGALEK"/>
    <s v="TRE"/>
    <s v="REG"/>
    <s v="AO"/>
    <x v="0"/>
    <s v="1P INET"/>
    <s v="Completed (PS)"/>
    <s v="RBS-Regional 3"/>
    <d v="2026-08-13T10:29:56"/>
    <d v="2026-08-13T19:14:49"/>
    <n v="69364888"/>
    <m/>
    <n v="152608209010"/>
    <s v="TOKO OLIK"/>
    <s v="ODP-TRE-FU/25 FU/D04/25.01"/>
    <s v="WO061648190"/>
    <m/>
    <m/>
    <m/>
    <n v="111.65928"/>
    <n v="-8.1896430000000002"/>
    <s v="|MN00418|MYIA-018594018143/POI/KHOLIK MANSYUR/082216316858/sayhaloo353@gmail.com"/>
    <s v="MYIB_ASSISTANT"/>
    <m/>
    <m/>
    <m/>
    <m/>
    <m/>
    <m/>
    <m/>
    <m/>
    <s v="Management Janji"/>
    <s v="2026-08-14 08:00:00 | Nama PIC:  bp muh kholik  No HP: 082216316858 Alt: Tanggal: 14/8/2026 Jam Pasang: Pagi  Note: Hubungi sebelum ke lokasi, terimakasih."/>
    <s v="FCC"/>
    <s v="13-08-2026 10:39:50"/>
    <d v="2026-08-14T08:00:00"/>
    <m/>
    <s v="PS"/>
    <s v="TRENGGALEK"/>
    <s v="OCA"/>
    <n v="20260813"/>
    <s v="Completed"/>
    <s v="HSI Bisnis Bundling OCA Breach Checker Promo 2026 PSB 70% - 300 Mbps"/>
    <s v="INDIBIZ"/>
    <m/>
    <m/>
    <d v="2026-08-14T08:00:00"/>
    <s v="2026-08-14 08:00:00 | Nama PIC:  bp muh kholik  No HP: 082216316858 Alt: Tanggal: 14/8/2026 Jam Pasang: Pagi  Note: Hubungi sebelum ke lokasi, terimakasih."/>
    <n v="2026"/>
    <n v="8"/>
    <n v="13"/>
    <d v="2026-08-13T00:00:00"/>
    <n v="-1.3333333333357587"/>
    <x v="0"/>
  </r>
  <r>
    <n v="744"/>
    <n v="1002506219"/>
    <n v="3"/>
    <x v="7"/>
    <n v="4"/>
    <s v="SOLO"/>
    <s v="INNER - SOLO JATENG TIMUR"/>
    <s v="KRT"/>
    <s v="REG"/>
    <s v="AO"/>
    <x v="0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745"/>
    <n v="1002504480"/>
    <n v="3"/>
    <x v="0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</r>
  <r>
    <n v="746"/>
    <n v="1002512081"/>
    <n v="3"/>
    <x v="5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47"/>
    <n v="1002512270"/>
    <n v="3"/>
    <x v="7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748"/>
    <n v="1002515840"/>
    <n v="3"/>
    <x v="0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</r>
  <r>
    <n v="749"/>
    <n v="1002509073"/>
    <n v="3"/>
    <x v="0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</r>
  <r>
    <n v="750"/>
    <n v="1002524222"/>
    <n v="3"/>
    <x v="2"/>
    <n v="5"/>
    <s v="MADIUN"/>
    <s v="PONOROGO"/>
    <s v="SLH"/>
    <s v="REG"/>
    <s v="AO"/>
    <x v="0"/>
    <s v="1P INET"/>
    <s v="MIE - SEND SURVEY"/>
    <s v="RBS-Regional 3"/>
    <d v="2026-08-13T13:17:56"/>
    <d v="2026-08-13T13:20:01"/>
    <n v="69365123"/>
    <m/>
    <n v="152620220508"/>
    <s v="SPBU 54.634.15"/>
    <s v="ODP-SLH-FA/13 FA/D03/13.01"/>
    <s v="WO061669043"/>
    <m/>
    <m/>
    <m/>
    <n v="111.414738"/>
    <n v="-8.0320309999999999"/>
    <s v="|MN00282|MYIA-031447322166/POI/Ascholi Retno Wulandari/087786793857/spbuslahung0@gmail.com"/>
    <s v="MYIB_ASSISTANT"/>
    <m/>
    <m/>
    <m/>
    <m/>
    <m/>
    <m/>
    <m/>
    <m/>
    <s v="Management Janji"/>
    <s v="2026-08-14 13:00:00 | Nama PIC : Ibu Retno No HP : 087786793857 No Alt : - M Janji :  14 Agustus 2026 Jam Pasang : Pagi / Siang Note : hubungi pelanggan jika ingin kelokasi "/>
    <s v="FCC"/>
    <s v="13-08-2026 13:25:44"/>
    <d v="2026-08-14T13:00:00"/>
    <m/>
    <s v="SURVEY_NEW_MANJA"/>
    <s v="SAMBIT SUMOROTO"/>
    <s v="NO ADDON"/>
    <m/>
    <s v="MIE - SEND SURVEY"/>
    <s v="HSI Bisnis Promo HUT Telkom PSB 70% - 50 Mbps"/>
    <s v="INDIBIZ"/>
    <m/>
    <m/>
    <d v="2026-08-14T13:00:00"/>
    <s v="2026-08-14 13:00:00 | Nama PIC : Ibu Retno No HP : 087786793857 No Alt : - M Janji :  14 Agustus 2026 Jam Pasang : Pagi / Siang Note : hubungi pelanggan jika ingin kelokasi "/>
    <m/>
    <m/>
    <m/>
    <e v="#NUM!"/>
    <e v="#NUM!"/>
    <x v="1"/>
  </r>
  <r>
    <n v="751"/>
    <n v="1002505639"/>
    <n v="3"/>
    <x v="4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</r>
  <r>
    <n v="752"/>
    <n v="1002510442"/>
    <n v="3"/>
    <x v="2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753"/>
    <n v="1002517464"/>
    <n v="3"/>
    <x v="1"/>
    <n v="5"/>
    <s v="SBY UTARA"/>
    <s v="GRESIK"/>
    <s v="BPG"/>
    <s v="REG"/>
    <s v="AO"/>
    <x v="0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0"/>
  </r>
  <r>
    <n v="754"/>
    <n v="1002508282"/>
    <n v="3"/>
    <x v="4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</r>
  <r>
    <n v="755"/>
    <n v="1002516090"/>
    <n v="3"/>
    <x v="1"/>
    <n v="5"/>
    <s v="MADURA"/>
    <s v="BANGKALAN"/>
    <s v="KPP"/>
    <s v="REG"/>
    <s v="AO"/>
    <x v="0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0"/>
  </r>
  <r>
    <n v="756"/>
    <n v="1002519285"/>
    <n v="3"/>
    <x v="1"/>
    <n v="5"/>
    <s v="SBY UTARA"/>
    <s v="KENJERAN"/>
    <s v="KBL"/>
    <s v="REG"/>
    <s v="AO"/>
    <x v="0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1"/>
  </r>
  <r>
    <n v="757"/>
    <n v="1002516534"/>
    <n v="3"/>
    <x v="4"/>
    <n v="4"/>
    <s v="PEKALONGAN"/>
    <s v="TEGAL"/>
    <s v="TEG"/>
    <s v="REG"/>
    <s v="AO"/>
    <x v="0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0"/>
  </r>
  <r>
    <n v="758"/>
    <n v="1002512304"/>
    <n v="3"/>
    <x v="7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</r>
  <r>
    <n v="759"/>
    <n v="1002522336"/>
    <n v="3"/>
    <x v="4"/>
    <n v="4"/>
    <s v="SEMARANG"/>
    <s v="UNGARAN"/>
    <s v="BWE"/>
    <s v="REG"/>
    <s v="AO"/>
    <x v="0"/>
    <m/>
    <s v="MYCX - SEND OPEN PAPERLESS"/>
    <s v="RBS-Regional 3"/>
    <d v="2026-08-12T14:19:04"/>
    <d v="2026-08-12T14:22:06"/>
    <n v="69364299"/>
    <m/>
    <n v="141459107807"/>
    <s v="JATI KENCANA"/>
    <s v="ODP-BWE-FD/014"/>
    <m/>
    <m/>
    <m/>
    <m/>
    <n v="110.43578144047601"/>
    <n v="-7.1741594135549702"/>
    <s v="AMRBS;403098;REG3;DANIEL MARWA DENERO;08112876658;CP.HANS;087832519000;PAKET 1S INET 100 MBPS (669.000);JATI KENCANA"/>
    <s v="Account Manager"/>
    <m/>
    <m/>
    <m/>
    <m/>
    <m/>
    <m/>
    <m/>
    <m/>
    <m/>
    <m/>
    <m/>
    <d v="2026-12-08T14:39:59"/>
    <m/>
    <m/>
    <s v="INPROGRESS_SC"/>
    <s v="AMBAR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760"/>
    <n v="1002512846"/>
    <n v="3"/>
    <x v="3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</r>
  <r>
    <n v="761"/>
    <n v="1002521356"/>
    <n v="3"/>
    <x v="2"/>
    <n v="5"/>
    <s v="KEDIRI"/>
    <s v="NGANJUK"/>
    <s v="PRB"/>
    <s v="REG"/>
    <s v="AO"/>
    <x v="0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KERTOSONO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0"/>
  </r>
  <r>
    <n v="762"/>
    <n v="1002524963"/>
    <n v="3"/>
    <x v="1"/>
    <n v="5"/>
    <s v="SBY UTARA"/>
    <s v="GRESIK"/>
    <s v="GSK"/>
    <s v="REG"/>
    <s v="AO"/>
    <x v="0"/>
    <s v="1P INET"/>
    <s v="MIE - SEND SURVEY"/>
    <s v="RBS-Regional 3"/>
    <d v="2026-08-13T16:32:56"/>
    <d v="2026-08-13T16:34:02"/>
    <n v="69365451"/>
    <m/>
    <n v="152421262314"/>
    <s v="toko nadjib"/>
    <s v="ODP-GSK-FAC/30 FAC/D03/30-01"/>
    <s v="WO061692362"/>
    <m/>
    <m/>
    <m/>
    <n v="112.629924193024"/>
    <n v="-7.1638932692590602"/>
    <s v="MD|MYDB-20260813265189|DN00001/MN00018|toko nadjib|085600551348"/>
    <s v="MYDIGIBIZPARTNER"/>
    <m/>
    <m/>
    <m/>
    <m/>
    <m/>
    <m/>
    <m/>
    <m/>
    <s v="Management Janji"/>
    <s v="2026-08-14 13:00:00 | Nama PIC : Nadjib No HP : 085600551348 Alt : nadjibhabibi2513@gmail.com M Janji : 14/08/2026 Jam Pasang : 08.00  - 13:00  NoteÃ‚Â :  hubungi terlebih dahulu sebelum ke lokasi, terima kasih."/>
    <s v="FCC"/>
    <s v="13-08-2026 16:39:58"/>
    <d v="2026-08-14T13:00:00"/>
    <m/>
    <s v="SURVEY_NEW_MANJA"/>
    <s v="GRESIK"/>
    <s v="NO ADDON"/>
    <m/>
    <s v="MIE - SEND SURVEY"/>
    <s v="HSI Bisnis Promo HUT Telkom PSB 70% - 150 Mbps"/>
    <s v="INDIBIZ"/>
    <m/>
    <m/>
    <d v="2026-08-14T13:00:00"/>
    <s v="2026-08-14 13:00:00 | Nama PIC : Nadjib No HP : 085600551348 Alt : nadjibhabibi2513@gmail.com M Janji : 14/08/2026 Jam Pasang : 08.00  - 13:00  NoteÃ‚Â :  hubungi terlebih dahulu sebelum ke lokasi, terima kasih."/>
    <m/>
    <m/>
    <m/>
    <e v="#NUM!"/>
    <e v="#NUM!"/>
    <x v="1"/>
  </r>
  <r>
    <n v="763"/>
    <n v="1002523368"/>
    <n v="3"/>
    <x v="1"/>
    <n v="5"/>
    <s v="MADURA"/>
    <s v="PAMEKASAN"/>
    <s v="SMP"/>
    <s v="REG"/>
    <s v="AO"/>
    <x v="0"/>
    <m/>
    <s v="Completed (PS)"/>
    <s v="RBS-Regional 3"/>
    <d v="2026-08-13T09:00:34"/>
    <d v="2026-08-13T18:36:15"/>
    <n v="69364735"/>
    <m/>
    <n v="152431232368"/>
    <s v="TOKO PELANGI PANDIAN"/>
    <s v="ODP-SMP-FCL/23"/>
    <s v="WO061649808"/>
    <m/>
    <m/>
    <m/>
    <n v="113.8514247"/>
    <n v="-7.0055193999999998"/>
    <s v="|MN00213|/TOKO PELANGI PANDIAN/Antony Boediharto/081934931399/pelangipandian@gmail.com/HSI Bisnis Promo HUT Telkom (1:1) 50 Mbps (Rp 355.000) PSB Rp 150.000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3"/>
    <d v="2026-08-13T00:00:00"/>
    <n v="-1.3333333333357587"/>
    <x v="0"/>
  </r>
  <r>
    <n v="764"/>
    <n v="1002523085"/>
    <n v="3"/>
    <x v="2"/>
    <n v="5"/>
    <s v="MADIUN"/>
    <s v="PONOROGO"/>
    <s v="SAT"/>
    <s v="REG"/>
    <s v="AO"/>
    <x v="0"/>
    <s v="1P INET"/>
    <s v="Completed (PS)"/>
    <s v="RBS-Regional 3"/>
    <d v="2026-08-12T18:07:56"/>
    <d v="2026-08-13T13:54:09"/>
    <n v="69364621"/>
    <m/>
    <n v="152618204334"/>
    <s v="KUD GUNUNG SARI USP 2"/>
    <s v="ODP-SAT-FE/05"/>
    <s v="WO061621816"/>
    <m/>
    <m/>
    <m/>
    <n v="111.51667805339299"/>
    <n v="-7.9208702114165197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PS"/>
    <s v="SAMBIT SUMOROTO"/>
    <s v="NO ADDON"/>
    <n v="20260813"/>
    <s v="Completed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n v="2026"/>
    <n v="8"/>
    <n v="13"/>
    <d v="2026-08-13T00:00:00"/>
    <n v="-0.625"/>
    <x v="0"/>
  </r>
  <r>
    <n v="765"/>
    <n v="1002505027"/>
    <n v="3"/>
    <x v="6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</r>
  <r>
    <n v="766"/>
    <n v="1002512635"/>
    <n v="3"/>
    <x v="4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</r>
  <r>
    <n v="767"/>
    <n v="1002523598"/>
    <n v="3"/>
    <x v="3"/>
    <n v="4"/>
    <s v="PURWOKERTO"/>
    <s v="CILACAP"/>
    <s v="MAN"/>
    <s v="REG"/>
    <s v="AO"/>
    <x v="0"/>
    <s v="1P INET"/>
    <s v="Completed (PS)"/>
    <s v="RBS-Regional 3"/>
    <d v="2026-08-13T10:01:57"/>
    <d v="2026-08-13T21:15:46"/>
    <n v="69364823"/>
    <m/>
    <n v="146391109364"/>
    <s v="SPBU MAJENANG"/>
    <s v="ODP-MAN-FF/039 FF/D03/039.01"/>
    <s v="WO061645878"/>
    <m/>
    <m/>
    <m/>
    <n v="108.75435520000001"/>
    <n v="-7.3012383999999999"/>
    <s v="|MN02591|MYIA-074538668258/POI/ODY SETYAWAN /083863283659/odisetyafgz@gmail.com"/>
    <s v="MYIB_ASSISTANT"/>
    <m/>
    <m/>
    <m/>
    <m/>
    <m/>
    <m/>
    <m/>
    <m/>
    <s v="Management Janji"/>
    <s v="2026-08-15 08:00:00 | Nama PIC : BAPA ODI No HP : 083863283659 No Alternatif : M Janji : 14/07/2026 Jam Pasang : Pagi NoteÃ‚Â :  Hubungi terlebih dahulu sebelum ke lokasi "/>
    <s v="FCC"/>
    <s v="13-08-2026 10:09:52"/>
    <d v="2026-08-15T08:00:00"/>
    <m/>
    <s v="PS"/>
    <s v="MAJENANG"/>
    <s v="NO ADDON"/>
    <n v="20260813"/>
    <s v="Completed"/>
    <s v="HSI Bisnis Promo HUT Telkom PSB 70% - 100 Mbps"/>
    <s v="INDIBIZ"/>
    <m/>
    <m/>
    <d v="2026-08-15T08:00:00"/>
    <s v="2026-08-15 08:00:00 | Nama PIC : BAPA ODI No HP : 083863283659 No Alternatif : M Janji : 14/07/2026 Jam Pasang : Pagi NoteÃ‚Â :  Hubungi terlebih dahulu sebelum ke lokasi "/>
    <n v="2026"/>
    <n v="8"/>
    <n v="13"/>
    <d v="2026-08-13T00:00:00"/>
    <n v="-2.3333333333357587"/>
    <x v="0"/>
  </r>
  <r>
    <n v="768"/>
    <n v="1002505177"/>
    <n v="3"/>
    <x v="1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769"/>
    <n v="1002506365"/>
    <n v="3"/>
    <x v="3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</r>
  <r>
    <n v="770"/>
    <n v="1002505014"/>
    <n v="3"/>
    <x v="0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</r>
  <r>
    <n v="771"/>
    <n v="1002518163"/>
    <n v="3"/>
    <x v="4"/>
    <n v="4"/>
    <s v="PEKALONGAN"/>
    <s v="SLAWI"/>
    <s v="BLU"/>
    <s v="REG"/>
    <s v="AO"/>
    <x v="0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0"/>
  </r>
  <r>
    <n v="772"/>
    <n v="1002519465"/>
    <n v="3"/>
    <x v="4"/>
    <n v="4"/>
    <s v="PEKALONGAN"/>
    <s v="BREBES"/>
    <s v="BRB"/>
    <s v="REG"/>
    <s v="AO"/>
    <x v="0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0"/>
  </r>
  <r>
    <n v="773"/>
    <n v="1002513762"/>
    <n v="3"/>
    <x v="0"/>
    <n v="5"/>
    <s v="KUPANG"/>
    <s v="ENDE"/>
    <s v="BJW"/>
    <s v="REG"/>
    <s v="AO"/>
    <x v="0"/>
    <s v="1P INET"/>
    <s v="8 | OSS - PONR"/>
    <s v="RBS-Regional 3"/>
    <d v="2026-08-07T09:02:56"/>
    <d v="2026-08-12T12:08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ACT_COM"/>
    <s v="BAJAWA"/>
    <s v="NO ADDON"/>
    <m/>
    <s v="PONR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</r>
  <r>
    <n v="774"/>
    <n v="1002523288"/>
    <n v="3"/>
    <x v="1"/>
    <n v="5"/>
    <s v="SBY UTARA"/>
    <s v="TANDES"/>
    <s v="BBE"/>
    <s v="REG"/>
    <s v="AO"/>
    <x v="0"/>
    <m/>
    <s v="MIA - INVALID SURVEY"/>
    <s v="RBS-Regional 3"/>
    <d v="2026-08-13T08:26:44"/>
    <d v="2026-08-13T18:21:06"/>
    <n v="69364689"/>
    <m/>
    <n v="152417233953"/>
    <s v="SAMATOR BOLA VOLI KLUB INDONESIA"/>
    <s v="ODP-BBE-FAS/12"/>
    <s v="WO061653578"/>
    <m/>
    <m/>
    <m/>
    <n v="112.6467571"/>
    <n v="-7.3506213000000002"/>
    <s v="|MN02813|/SAMATOR BOLA VOLI KLUB INDONESIA/089687875825/yusak.surabayasamator@gmail.com/HSI Basic Promo HUT Telkom (1:2) 100 Mbps (Rp 440.000) PSB Rp 150.000"/>
    <s v="Sales Force DBS"/>
    <m/>
    <m/>
    <m/>
    <m/>
    <m/>
    <m/>
    <m/>
    <m/>
    <s v="Management Janji"/>
    <s v="2026-08-14 08:00:00|Tanggal pemasangan: 14/08/2026 Jam pemasangan : pagi / siang Info Tambahan : Hubungi pelanggan dulu sebelum ke lokasi terima kasih.|40951377|MYDITA"/>
    <s v="FCC"/>
    <s v="13-08-2026 08:40:16"/>
    <d v="2026-08-14T08:00:00"/>
    <m/>
    <s v="SURVEY_NEW_MANJA"/>
    <s v="BAMBE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8:00:00"/>
    <s v="2026-08-14 08:00:00|Tanggal pemasangan: 14/08/2026 Jam pemasangan : pagi / siang Info Tambahan : Hubungi pelanggan dulu sebelum ke lokasi terima kasih.|40951377|MYDITA"/>
    <m/>
    <m/>
    <m/>
    <e v="#NUM!"/>
    <e v="#NUM!"/>
    <x v="1"/>
  </r>
  <r>
    <n v="775"/>
    <n v="1002504591"/>
    <n v="3"/>
    <x v="6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</r>
  <r>
    <n v="776"/>
    <n v="1002511888"/>
    <n v="3"/>
    <x v="3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</r>
  <r>
    <n v="777"/>
    <n v="1002514993"/>
    <n v="3"/>
    <x v="3"/>
    <n v="4"/>
    <s v="YOGYAKARTA"/>
    <s v="BANTUL"/>
    <s v="BTL"/>
    <s v="REG"/>
    <s v="AO"/>
    <x v="0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</r>
  <r>
    <n v="778"/>
    <n v="1002505218"/>
    <n v="3"/>
    <x v="0"/>
    <n v="5"/>
    <s v="MATARAM"/>
    <s v="BIMA"/>
    <s v="BIM"/>
    <s v="REG"/>
    <s v="AO"/>
    <x v="0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</r>
  <r>
    <n v="779"/>
    <n v="1002513420"/>
    <n v="3"/>
    <x v="2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</r>
  <r>
    <n v="780"/>
    <n v="1002516332"/>
    <n v="3"/>
    <x v="0"/>
    <n v="5"/>
    <s v="MATARAM"/>
    <s v="LOMBOK TIMUR UTARA"/>
    <s v="SGG"/>
    <s v="REG"/>
    <s v="AO"/>
    <x v="0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</r>
  <r>
    <n v="781"/>
    <n v="1002511439"/>
    <n v="3"/>
    <x v="5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</r>
  <r>
    <n v="782"/>
    <n v="1002514325"/>
    <n v="3"/>
    <x v="2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</r>
  <r>
    <n v="783"/>
    <n v="1002516210"/>
    <n v="3"/>
    <x v="4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</r>
  <r>
    <n v="784"/>
    <n v="1002516275"/>
    <n v="3"/>
    <x v="3"/>
    <n v="4"/>
    <s v="PURWOKERTO"/>
    <s v="BANJARNEGARA"/>
    <s v="BJR"/>
    <s v="REG"/>
    <s v="AO"/>
    <x v="0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0"/>
  </r>
  <r>
    <n v="785"/>
    <n v="1002513852"/>
    <n v="3"/>
    <x v="1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</r>
  <r>
    <n v="786"/>
    <n v="1002516506"/>
    <n v="3"/>
    <x v="3"/>
    <n v="4"/>
    <s v="PURWOKERTO"/>
    <s v="BANJARNEGARA"/>
    <s v="BJR"/>
    <s v="REG"/>
    <s v="AO"/>
    <x v="0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0"/>
  </r>
  <r>
    <n v="787"/>
    <n v="1002524577"/>
    <n v="3"/>
    <x v="2"/>
    <n v="5"/>
    <s v="MADIUN"/>
    <s v="MADIUN"/>
    <s v="CRB"/>
    <s v="REG"/>
    <s v="AO"/>
    <x v="0"/>
    <m/>
    <s v="Completed (PS)"/>
    <s v="RBS-Regional 3"/>
    <d v="2026-08-13T14:51:34"/>
    <d v="2026-08-13T15:52:25"/>
    <n v="69363256"/>
    <m/>
    <n v="152632208286"/>
    <s v="SPBU 54.631.10"/>
    <s v="ODP-CRB-FH/16"/>
    <s v="WO061679717"/>
    <m/>
    <m/>
    <m/>
    <n v="111.77871399999999"/>
    <n v="-7.5608820000000003"/>
    <s v="|MN00286|MYIA-004425821419/POI/GUNAWAN/081335807180/spbu5.5463110@gmail.com"/>
    <s v="MYDIGIBIZPARTNER"/>
    <m/>
    <m/>
    <m/>
    <m/>
    <m/>
    <m/>
    <m/>
    <m/>
    <s v="Management Janji"/>
    <s v="2026-08-12 13:00:00 | telp : 081335807180  alt :   M Janji : (12/08/2026)  jam Pasang :pagi / siang   Note : hubungi pelanggan jika ingin kelokasi"/>
    <s v="FCC"/>
    <s v="13-08-2026 14:55:15"/>
    <m/>
    <m/>
    <s v="PS"/>
    <s v="CARUBAN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3:00:00 | telp : 081335807180  alt :   M Janji : (12/08/2026)  jam Pasang :pagi / siang   Note : hubungi pelanggan jika ingin kelokasi"/>
    <n v="2026"/>
    <n v="8"/>
    <n v="13"/>
    <d v="2026-08-13T00:00:00"/>
    <n v="-0.29166666666424135"/>
    <x v="0"/>
  </r>
  <r>
    <n v="788"/>
    <n v="1002506587"/>
    <n v="3"/>
    <x v="3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</r>
  <r>
    <n v="789"/>
    <n v="1002505679"/>
    <n v="3"/>
    <x v="1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790"/>
    <n v="1002507627"/>
    <n v="3"/>
    <x v="1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</r>
  <r>
    <n v="791"/>
    <n v="1002519117"/>
    <n v="3"/>
    <x v="2"/>
    <n v="5"/>
    <s v="KEDIRI"/>
    <s v="NGANJUK"/>
    <s v="GON"/>
    <s v="REG"/>
    <s v="AO"/>
    <x v="0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0"/>
  </r>
  <r>
    <n v="792"/>
    <n v="1002519842"/>
    <n v="3"/>
    <x v="3"/>
    <n v="4"/>
    <s v="YOGYAKARTA"/>
    <s v="SLEMAN"/>
    <s v="GOD"/>
    <s v="REG"/>
    <s v="AO"/>
    <x v="0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0"/>
  </r>
  <r>
    <n v="793"/>
    <n v="1002505155"/>
    <n v="3"/>
    <x v="2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</r>
  <r>
    <n v="794"/>
    <n v="1002521878"/>
    <n v="3"/>
    <x v="4"/>
    <n v="4"/>
    <s v="PEKALONGAN"/>
    <s v="BATANG"/>
    <s v="SBA"/>
    <s v="REG"/>
    <s v="AO"/>
    <x v="0"/>
    <s v="1P INET"/>
    <s v="98 | OSS - CANCEL COMPLETE"/>
    <s v="RBS-Regional 3"/>
    <d v="2026-08-12T11:47:57"/>
    <d v="2026-08-14T08:55:49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s v="Kendala Pelanggan"/>
    <s v="CANCEL"/>
    <s v="SUBAH"/>
    <s v="NO ADDON"/>
    <m/>
    <s v="Cancel Complet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1"/>
  </r>
  <r>
    <n v="795"/>
    <n v="1002507848"/>
    <n v="3"/>
    <x v="3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96"/>
    <n v="1002506648"/>
    <n v="3"/>
    <x v="0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</r>
  <r>
    <n v="797"/>
    <n v="1002513949"/>
    <n v="3"/>
    <x v="3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</r>
  <r>
    <n v="798"/>
    <n v="1002508546"/>
    <n v="3"/>
    <x v="2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</r>
  <r>
    <n v="799"/>
    <n v="1002513451"/>
    <n v="3"/>
    <x v="2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</r>
  <r>
    <n v="800"/>
    <n v="1002520759"/>
    <n v="3"/>
    <x v="3"/>
    <n v="4"/>
    <s v="MAGELANG"/>
    <s v="TEMANGGUNG"/>
    <s v="TEM"/>
    <s v="REG"/>
    <s v="AO"/>
    <x v="0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X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0"/>
  </r>
  <r>
    <n v="801"/>
    <n v="1002522357"/>
    <n v="3"/>
    <x v="4"/>
    <n v="4"/>
    <s v="PEKALONGAN"/>
    <s v="BREBES"/>
    <s v="BMU"/>
    <s v="REG"/>
    <s v="AO"/>
    <x v="0"/>
    <s v="1P INET"/>
    <s v="7 | OSS - PROVISIONING ISSUED"/>
    <s v="RBS-Regional 3"/>
    <d v="2026-08-12T14:16:57"/>
    <d v="2026-08-13T15:27:36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m/>
    <s v="PI"/>
    <s v="BUMIAYU"/>
    <s v="NO ADDON"/>
    <m/>
    <s v="Provisioning Issued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1"/>
  </r>
  <r>
    <n v="802"/>
    <n v="1002519093"/>
    <n v="3"/>
    <x v="2"/>
    <n v="5"/>
    <s v="MADIUN"/>
    <s v="BOJONEGORO"/>
    <s v="BJN"/>
    <s v="REG"/>
    <s v="AO"/>
    <x v="0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0"/>
  </r>
  <r>
    <n v="803"/>
    <n v="1002522023"/>
    <n v="3"/>
    <x v="6"/>
    <n v="5"/>
    <s v="SIDOARJO"/>
    <s v="INNER - JATIM TIMUR"/>
    <s v="KRN"/>
    <s v="REG"/>
    <s v="AO"/>
    <x v="0"/>
    <s v="1P INET"/>
    <s v="Completed (PS)"/>
    <s v="RBS-Regional 3"/>
    <d v="2026-08-12T12:41:56"/>
    <d v="2026-08-13T20:51:14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PS"/>
    <s v="KRIAN"/>
    <s v="NO ADDON"/>
    <n v="20260813"/>
    <s v="Completed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n v="2026"/>
    <n v="8"/>
    <n v="13"/>
    <d v="2026-08-13T00:00:00"/>
    <n v="-0.54166666666424135"/>
    <x v="0"/>
  </r>
  <r>
    <n v="804"/>
    <n v="1002506114"/>
    <n v="3"/>
    <x v="3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05"/>
    <n v="1002523238"/>
    <n v="3"/>
    <x v="1"/>
    <n v="5"/>
    <s v="MADURA"/>
    <s v="PAMEKASAN"/>
    <s v="PME"/>
    <s v="REG"/>
    <s v="AO"/>
    <x v="0"/>
    <s v="1P INET"/>
    <s v="Completed (PS)"/>
    <s v="RBS-Regional 3"/>
    <d v="2026-08-13T07:29:56"/>
    <d v="2026-08-13T21:24:27"/>
    <n v="69364663"/>
    <m/>
    <n v="152426928139"/>
    <s v="SMA Ihsaniyah"/>
    <s v="ODP-PME-FBB/10 FBB/D01/10.01"/>
    <s v="WO061634798"/>
    <m/>
    <m/>
    <m/>
    <n v="113.468610048294"/>
    <n v="-7.1720629632319097"/>
    <s v="MD|MYDB-20260812265157|DN00001/MN00572|SMA Ihsaniyah|081993172498"/>
    <s v="MYDIGIBIZPARTNER"/>
    <m/>
    <m/>
    <m/>
    <m/>
    <m/>
    <m/>
    <m/>
    <m/>
    <s v="Management Janji"/>
    <s v="2026-08-14 08:00:00 | Nama : BP ABD BASID  No Hp : 081993172498 No Alt :  Tgl Pemasangan : 14 Agustus 2026 Interval : PAGI  Note : Hubungi pelanggan terlebih dahulu"/>
    <s v="FCC"/>
    <s v="13-08-2026 07:39:52"/>
    <d v="2026-08-14T08:00:00"/>
    <m/>
    <s v="PS"/>
    <s v="PAMEKASAN"/>
    <s v="NETMONK"/>
    <n v="20260813"/>
    <s v="Completed"/>
    <s v="HSI Bisnis Bundling Netmonk Promo 2026 PSB 70% - 300 Mbps"/>
    <s v="INDIBIZ"/>
    <m/>
    <m/>
    <d v="2026-08-14T08:00:00"/>
    <s v="2026-08-14 08:00:00 | Nama : BP ABD BASID  No Hp : 081993172498 No Alt :  Tgl Pemasangan : 14 Agustus 2026 Interval : PAGI  Note : Hubungi pelanggan terlebih dahulu"/>
    <n v="2026"/>
    <n v="8"/>
    <n v="13"/>
    <d v="2026-08-13T00:00:00"/>
    <n v="-1.3333333333357587"/>
    <x v="0"/>
  </r>
  <r>
    <n v="806"/>
    <n v="1002522396"/>
    <n v="3"/>
    <x v="5"/>
    <n v="5"/>
    <s v="SINGARJA"/>
    <s v="GIANYAR"/>
    <s v="UBU"/>
    <s v="REG"/>
    <s v="AO"/>
    <x v="0"/>
    <m/>
    <s v="Completed (PS)"/>
    <s v="RBS-Regional 3"/>
    <d v="2026-08-12T14:28:08"/>
    <d v="2026-08-13T13:25:15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PS"/>
    <s v="UBUD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n v="2026"/>
    <n v="8"/>
    <n v="13"/>
    <d v="2026-08-13T00:00:00"/>
    <n v="-1.3333333333357587"/>
    <x v="0"/>
  </r>
  <r>
    <n v="807"/>
    <n v="1002511892"/>
    <n v="3"/>
    <x v="2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</r>
  <r>
    <n v="808"/>
    <n v="1002509467"/>
    <n v="3"/>
    <x v="2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</r>
  <r>
    <n v="809"/>
    <n v="1002514045"/>
    <n v="3"/>
    <x v="4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</r>
  <r>
    <n v="810"/>
    <n v="1002520313"/>
    <n v="3"/>
    <x v="2"/>
    <n v="5"/>
    <s v="KEDIRI"/>
    <s v="KEDIRI"/>
    <s v="KDI"/>
    <s v="REG"/>
    <s v="AO"/>
    <x v="0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0"/>
  </r>
  <r>
    <n v="811"/>
    <n v="1002512020"/>
    <n v="3"/>
    <x v="2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</r>
  <r>
    <n v="812"/>
    <n v="1002516926"/>
    <n v="3"/>
    <x v="1"/>
    <n v="5"/>
    <s v="SBY SELATAN"/>
    <s v="KETINTANG"/>
    <s v="IJK"/>
    <s v="REG"/>
    <s v="AO"/>
    <x v="0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0"/>
  </r>
  <r>
    <n v="813"/>
    <n v="1002511181"/>
    <n v="3"/>
    <x v="1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</r>
  <r>
    <n v="814"/>
    <n v="1002509245"/>
    <n v="3"/>
    <x v="7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</r>
  <r>
    <n v="815"/>
    <n v="1002513895"/>
    <n v="3"/>
    <x v="3"/>
    <n v="4"/>
    <s v="PURWOKERTO"/>
    <s v="CILACAP"/>
    <s v="GML"/>
    <s v="REG"/>
    <s v="AO"/>
    <x v="0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X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0"/>
  </r>
  <r>
    <n v="816"/>
    <n v="1002524596"/>
    <n v="3"/>
    <x v="6"/>
    <n v="5"/>
    <s v="SIDOARJO"/>
    <s v="INNER - JATIM TIMUR"/>
    <s v="GDA"/>
    <s v="REG"/>
    <s v="AO"/>
    <x v="0"/>
    <m/>
    <s v="Completed (PS)"/>
    <s v="RBS-Regional 3"/>
    <d v="2026-08-13T14:56:57"/>
    <d v="2026-08-13T16:44:52"/>
    <n v="69357539"/>
    <n v="3135910054"/>
    <n v="152317261893"/>
    <s v="PT. BQUIK OTOMOTIF INDONESIA"/>
    <s v="ODP-GDA-FAL/55"/>
    <s v="WO061680251"/>
    <m/>
    <m/>
    <m/>
    <n v="112.730961063397"/>
    <n v="-7.39458070039091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 jam Pasang : 09:00  Note : hubungi pelanggan jika ingin kelokasi|40931150|MYDITA"/>
    <s v="FCC"/>
    <s v="13-08-2026 15:10:25"/>
    <m/>
    <m/>
    <s v="PS"/>
    <s v="GEDANGAN"/>
    <s v="NO ADDON"/>
    <n v="2026081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7:00:00"/>
    <s v="2026-08-15 08:00:00|M Janji : (04/08/2026)  jam Pasang : 09:00  Note : hubungi pelanggan jika ingin kelokasi|40931150|MYDITA"/>
    <n v="2026"/>
    <n v="8"/>
    <n v="13"/>
    <d v="2026-08-13T00:00:00"/>
    <n v="-0.29166666666424135"/>
    <x v="0"/>
  </r>
  <r>
    <n v="817"/>
    <n v="1002512998"/>
    <n v="3"/>
    <x v="7"/>
    <n v="4"/>
    <s v="KUDUS"/>
    <s v="PATI"/>
    <s v="PAT"/>
    <s v="REG"/>
    <s v="AO"/>
    <x v="0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818"/>
    <n v="1002512873"/>
    <n v="3"/>
    <x v="3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19"/>
    <n v="1002525305"/>
    <n v="3"/>
    <x v="6"/>
    <n v="5"/>
    <s v="SIDOARJO"/>
    <s v="MOJOKERTO"/>
    <s v="PCT"/>
    <s v="REG"/>
    <s v="AO"/>
    <x v="0"/>
    <m/>
    <s v="QC MIA - SEND QUALITY CONTROL MIA"/>
    <s v="RBS-Regional 3"/>
    <d v="2026-08-13T20:21:50"/>
    <d v="2026-08-14T08:42:01"/>
    <n v="69365576"/>
    <m/>
    <n v="152324211485"/>
    <s v="TOKO ORY"/>
    <s v="ODP-PCT-FA/30"/>
    <m/>
    <m/>
    <m/>
    <m/>
    <n v="112.5248825"/>
    <n v="-7.6123836999999996"/>
    <s v="|MC30111|/PONINTEN/82326971354/sriayuponinten@gmail.com  "/>
    <s v="Sales Force DBS"/>
    <m/>
    <m/>
    <m/>
    <m/>
    <m/>
    <m/>
    <m/>
    <m/>
    <m/>
    <m/>
    <m/>
    <s v="13-08-2026 20:25:02"/>
    <m/>
    <m/>
    <s v="QC1"/>
    <s v="MOJOKERTO"/>
    <s v="NETMONK"/>
    <m/>
    <s v="QC MIA - SEND QUALITY CONTROL MI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820"/>
    <n v="1002516519"/>
    <n v="3"/>
    <x v="4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</r>
  <r>
    <n v="821"/>
    <n v="1002512978"/>
    <n v="3"/>
    <x v="5"/>
    <n v="5"/>
    <s v="DENPASAR"/>
    <s v="SANUR"/>
    <s v="SWI"/>
    <s v="REG"/>
    <s v="AO"/>
    <x v="0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</r>
  <r>
    <n v="822"/>
    <n v="1002508632"/>
    <n v="3"/>
    <x v="6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</r>
  <r>
    <n v="823"/>
    <n v="1002504838"/>
    <n v="3"/>
    <x v="3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</r>
  <r>
    <n v="824"/>
    <n v="1002509442"/>
    <n v="3"/>
    <x v="7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</r>
  <r>
    <n v="825"/>
    <n v="1002522746"/>
    <n v="3"/>
    <x v="0"/>
    <n v="5"/>
    <s v="MATARAM"/>
    <s v="SUMBAWA"/>
    <s v="MLK"/>
    <s v="REG"/>
    <s v="AO"/>
    <x v="0"/>
    <s v="1P INET"/>
    <s v="Completed (PS)"/>
    <s v="RBS-Regional 3"/>
    <d v="2026-08-12T15:55:56"/>
    <d v="2026-08-13T20:35:4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PS"/>
    <s v="SUMBAWA BARAT"/>
    <s v="NO ADDON"/>
    <n v="20260813"/>
    <s v="Completed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0"/>
  </r>
  <r>
    <n v="826"/>
    <n v="1002515978"/>
    <n v="3"/>
    <x v="6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</r>
  <r>
    <n v="827"/>
    <n v="1002518658"/>
    <n v="3"/>
    <x v="0"/>
    <n v="5"/>
    <s v="MATARAM"/>
    <s v="LOMBOK TIMUR UTARA"/>
    <s v="SGG"/>
    <s v="REG"/>
    <s v="AO"/>
    <x v="0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0"/>
  </r>
  <r>
    <n v="828"/>
    <n v="1002517755"/>
    <n v="3"/>
    <x v="4"/>
    <n v="4"/>
    <s v="PEKALONGAN"/>
    <s v="PEKALONGAN"/>
    <s v="KDW"/>
    <s v="REG"/>
    <s v="AO"/>
    <x v="0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0"/>
  </r>
  <r>
    <n v="829"/>
    <n v="1002511022"/>
    <n v="3"/>
    <x v="1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</r>
  <r>
    <n v="830"/>
    <n v="1002524487"/>
    <n v="3"/>
    <x v="1"/>
    <n v="5"/>
    <s v="SBY SELATAN"/>
    <s v="MANYAR"/>
    <s v="MYR"/>
    <s v="REG"/>
    <s v="AO"/>
    <x v="0"/>
    <m/>
    <s v="QC MIA - INVALID QUALITY CONTROL MIA"/>
    <s v="RBS-Regional 2"/>
    <d v="2026-08-13T14:29:07"/>
    <d v="2026-08-13T19:23:52"/>
    <n v="69365274"/>
    <m/>
    <n v="152303243849"/>
    <s v="KRI Store Nginden"/>
    <s v="ODP-MYR-FQG/08"/>
    <m/>
    <m/>
    <m/>
    <m/>
    <n v="112.7648324"/>
    <n v="-7.3038889999999999"/>
    <s v="AMRBS;404252;NADHIRA AUDRIANKA;AO;1S HSI Bisnis 1:1 Internet 50Mbps (355k);KRI Store Nginden;PIC IQBAL 087872217552;it@karyarasaindonesia.co.id"/>
    <s v="Account Manager"/>
    <m/>
    <m/>
    <m/>
    <m/>
    <m/>
    <m/>
    <m/>
    <m/>
    <m/>
    <m/>
    <m/>
    <s v="13-08-2026 14:39:50"/>
    <m/>
    <m/>
    <s v="QC1"/>
    <s v="MANYAR"/>
    <s v="NO ADDON"/>
    <m/>
    <s v="QC MIA - INVALID QUALITY CONTROL MIA - Tanda Tangan Berbeda - Uploadkan ttd digital sesuai KTP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831"/>
    <n v="1002511906"/>
    <n v="3"/>
    <x v="0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</r>
  <r>
    <n v="832"/>
    <n v="1002516149"/>
    <n v="3"/>
    <x v="2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</r>
  <r>
    <n v="833"/>
    <n v="1002524042"/>
    <n v="3"/>
    <x v="1"/>
    <n v="5"/>
    <s v="MADURA"/>
    <s v="PAMEKASAN"/>
    <s v="SMP"/>
    <s v="REG"/>
    <s v="AO"/>
    <x v="0"/>
    <s v="1P INET"/>
    <s v="MIE - SEND SURVEY"/>
    <s v="RBS-Regional 3"/>
    <d v="2026-08-13T12:01:56"/>
    <d v="2026-08-13T12:04:01"/>
    <n v="69365003"/>
    <m/>
    <n v="152431232371"/>
    <s v="RAJA PULSA"/>
    <s v="ODP-SMP-FDB/05 FDB/D01/05.01"/>
    <s v="WO061657704"/>
    <m/>
    <m/>
    <m/>
    <n v="113.925364027646"/>
    <n v="-7.1747008977962698"/>
    <s v="MD|MYIB-032778880572|SYSTEM|Raja Pulsa|0817813879"/>
    <s v="LPC_EBIS"/>
    <m/>
    <m/>
    <m/>
    <m/>
    <m/>
    <m/>
    <m/>
    <m/>
    <s v="Management Janji"/>
    <s v="2026-08-14 13:00:00 | Nama : BP RUDI HARTONO No Hp : 0817813879 No Alt :  Tgl Pemasangan : 14 Agustus 2026 Interval : SIANG Note : Hubungi pelanggan terlebih dahulu"/>
    <s v="FCC"/>
    <s v="13-08-2026 12:09:47"/>
    <d v="2026-08-14T13:00:00"/>
    <m/>
    <s v="SURVEY_NEW_MANJA"/>
    <s v="X"/>
    <s v="NO ADDON"/>
    <m/>
    <s v="MIE - SEND SURVEY"/>
    <s v="HSI Bisnis Khusus Winback 3.0 PSB 70% - 300 Mbps"/>
    <s v="INDIBIZ"/>
    <m/>
    <m/>
    <d v="2026-08-14T13:00:00"/>
    <s v="2026-08-14 13:00:00 | Nama : BP RUDI HARTONO No Hp : 0817813879 No Alt :  Tgl Pemasangan : 14 Agustus 2026 Interval : SIANG Note : Hubungi pelanggan terlebih dahulu"/>
    <m/>
    <m/>
    <m/>
    <e v="#NUM!"/>
    <e v="#NUM!"/>
    <x v="1"/>
  </r>
  <r>
    <n v="834"/>
    <n v="1002518598"/>
    <n v="3"/>
    <x v="6"/>
    <n v="5"/>
    <s v="JEMBER"/>
    <s v="BONDOWOSO"/>
    <s v="PRJ"/>
    <s v="REG"/>
    <s v="AO"/>
    <x v="0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BONDOWOSO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0"/>
  </r>
  <r>
    <n v="835"/>
    <n v="1002510839"/>
    <n v="3"/>
    <x v="5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836"/>
    <n v="1002515408"/>
    <n v="3"/>
    <x v="3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</r>
  <r>
    <n v="837"/>
    <n v="1002518599"/>
    <n v="3"/>
    <x v="7"/>
    <n v="4"/>
    <s v="SOLO"/>
    <s v="WONOGIRI"/>
    <s v="WNG"/>
    <s v="REG"/>
    <s v="AO"/>
    <x v="0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X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0"/>
  </r>
  <r>
    <n v="838"/>
    <n v="1002506431"/>
    <n v="3"/>
    <x v="4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</r>
  <r>
    <n v="839"/>
    <n v="1002516094"/>
    <n v="3"/>
    <x v="3"/>
    <n v="4"/>
    <s v="PURWOKERTO"/>
    <s v="PURWOKERTO"/>
    <s v="PWT"/>
    <s v="REG"/>
    <s v="AO"/>
    <x v="0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840"/>
    <n v="1002522282"/>
    <n v="3"/>
    <x v="5"/>
    <n v="5"/>
    <s v="SINGARJA"/>
    <s v="KLUNGKUNG"/>
    <s v="APR"/>
    <s v="REG"/>
    <s v="AO"/>
    <x v="0"/>
    <m/>
    <s v="MIE - SEND SURVEY"/>
    <s v="RBS-Regional 3"/>
    <d v="2026-08-12T13:58:00"/>
    <d v="2026-08-12T15:22:0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1"/>
  </r>
  <r>
    <n v="841"/>
    <n v="1002516411"/>
    <n v="3"/>
    <x v="0"/>
    <n v="5"/>
    <s v="MATARAM"/>
    <s v="SUMBAWA"/>
    <s v="TLW"/>
    <s v="REG"/>
    <s v="AO"/>
    <x v="0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</r>
  <r>
    <n v="842"/>
    <n v="1002514445"/>
    <n v="3"/>
    <x v="1"/>
    <n v="5"/>
    <s v="SBY UTARA"/>
    <s v="TANDES"/>
    <s v="KRP"/>
    <s v="REG"/>
    <s v="AO"/>
    <x v="0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</r>
  <r>
    <n v="843"/>
    <n v="1002521210"/>
    <n v="3"/>
    <x v="2"/>
    <n v="5"/>
    <s v="MADIUN"/>
    <s v="PONOROGO"/>
    <s v="PON"/>
    <s v="REG"/>
    <s v="AO"/>
    <x v="0"/>
    <s v="1P INET"/>
    <s v="Completed (PS)"/>
    <s v="RBS-Regional 3"/>
    <d v="2026-08-12T08:22:56"/>
    <d v="2026-08-13T18:39:20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n v="2026"/>
    <n v="8"/>
    <n v="13"/>
    <d v="2026-08-13T00:00:00"/>
    <n v="-0.33333333333575865"/>
    <x v="0"/>
  </r>
  <r>
    <n v="844"/>
    <n v="1002508098"/>
    <n v="3"/>
    <x v="4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</r>
  <r>
    <n v="845"/>
    <n v="1002513228"/>
    <n v="3"/>
    <x v="6"/>
    <n v="5"/>
    <s v="SIDOARJO"/>
    <s v="INNER - JATIM TIMUR"/>
    <s v="SDA"/>
    <s v="REG"/>
    <s v="AO"/>
    <x v="0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846"/>
    <n v="1002504366"/>
    <n v="3"/>
    <x v="0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</r>
  <r>
    <n v="847"/>
    <n v="1002512806"/>
    <n v="3"/>
    <x v="7"/>
    <n v="4"/>
    <s v="SOLO"/>
    <s v="BOYOLALI"/>
    <s v="BYL"/>
    <s v="REG"/>
    <s v="AO"/>
    <x v="0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848"/>
    <n v="1002513021"/>
    <n v="3"/>
    <x v="1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</r>
  <r>
    <n v="849"/>
    <n v="1002508351"/>
    <n v="3"/>
    <x v="2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</r>
  <r>
    <n v="850"/>
    <n v="1002511640"/>
    <n v="3"/>
    <x v="2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</r>
  <r>
    <n v="851"/>
    <n v="1002512445"/>
    <n v="3"/>
    <x v="7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852"/>
    <n v="1002511803"/>
    <n v="3"/>
    <x v="3"/>
    <n v="4"/>
    <s v="YOGYAKARTA"/>
    <s v="INNER - YOGYA JATENG SELATAN"/>
    <s v="PGR"/>
    <s v="REG"/>
    <s v="AO"/>
    <x v="0"/>
    <m/>
    <s v="CC - HD1A - INPROGRESS UNCONTACTED"/>
    <s v="RBS-Regional 3"/>
    <d v="2026-08-06T10:33:10"/>
    <d v="2026-08-12T16:44:20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Telepon Tidak Diangkat - RNA Siti QoriAh 40971401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853"/>
    <n v="1002524772"/>
    <n v="3"/>
    <x v="3"/>
    <n v="4"/>
    <s v="MAGELANG"/>
    <s v="MUNTILAN"/>
    <s v="MUN"/>
    <s v="REG"/>
    <s v="AO"/>
    <x v="0"/>
    <s v="1P INET"/>
    <s v="MIE - SEND SURVEY"/>
    <s v="RBS-Regional 3"/>
    <d v="2026-08-13T15:44:57"/>
    <d v="2026-08-13T15:46:01"/>
    <n v="69365372"/>
    <m/>
    <n v="141146114830"/>
    <s v="Brilink Muntilan"/>
    <s v="ODP-MUN-FAG/005 FAG/D01/005.01"/>
    <s v="WO061686638"/>
    <m/>
    <m/>
    <m/>
    <n v="110.282983"/>
    <n v="-7.5797819999999998"/>
    <s v="|MN02816|MYIA-007084247961/POI/Ihsan Ardany/085803067947/ardaniy578@gmail.com"/>
    <s v="MYIB_ASSISTANT"/>
    <m/>
    <m/>
    <m/>
    <m/>
    <m/>
    <m/>
    <m/>
    <m/>
    <s v="Management Janji"/>
    <s v="2026-08-15 11:00:00 | Nama : BP IHSAN ARDANY No Hp : 085803067947 No Alt :  Tgl Pemasangan : 14 Agustus 2026 Interval : SIANG Note : Hubungi pelanggan terlebih dahulu"/>
    <s v="FCC"/>
    <s v="13-08-2026 15:55:16"/>
    <d v="2026-08-15T11:00:00"/>
    <m/>
    <s v="SURVEY_NEW_MANJA"/>
    <s v="MUNTILAN"/>
    <s v="NO ADDON"/>
    <m/>
    <s v="MIE - SEND SURVEY"/>
    <s v="HSI Bisnis Basic Promo HUT Telkom PSB 70% - 50 Mbps"/>
    <s v="INDIBIZ"/>
    <m/>
    <m/>
    <d v="2026-08-15T11:00:00"/>
    <s v="2026-08-15 11:00:00 | Nama : BP IHSAN ARDANY No Hp : 085803067947 No Alt :  Tgl Pemasangan : 14 Agustus 2026 Interval : SIANG Note : Hubungi pelanggan terlebih dahulu"/>
    <m/>
    <m/>
    <m/>
    <e v="#NUM!"/>
    <e v="#NUM!"/>
    <x v="1"/>
  </r>
  <r>
    <n v="854"/>
    <n v="1002509725"/>
    <n v="3"/>
    <x v="4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</r>
  <r>
    <n v="855"/>
    <n v="1002522076"/>
    <n v="3"/>
    <x v="2"/>
    <n v="5"/>
    <s v="KEDIRI"/>
    <s v="KEDIRI"/>
    <s v="GUR"/>
    <s v="REG"/>
    <s v="AO"/>
    <x v="0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NGADILUWIH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0"/>
  </r>
  <r>
    <n v="856"/>
    <n v="1002512242"/>
    <n v="3"/>
    <x v="7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857"/>
    <n v="1002505968"/>
    <n v="3"/>
    <x v="3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</r>
  <r>
    <n v="858"/>
    <n v="1002510693"/>
    <n v="3"/>
    <x v="2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</r>
  <r>
    <n v="859"/>
    <n v="1002504252"/>
    <n v="3"/>
    <x v="1"/>
    <n v="5"/>
    <s v="SBY UTARA"/>
    <s v="GRESIK"/>
    <s v="BWN"/>
    <s v="REG"/>
    <s v="AO"/>
    <x v="0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GRESIK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</r>
  <r>
    <n v="860"/>
    <n v="1002507960"/>
    <n v="3"/>
    <x v="5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</r>
  <r>
    <n v="861"/>
    <n v="1002506647"/>
    <n v="3"/>
    <x v="4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</r>
  <r>
    <n v="862"/>
    <n v="1002509539"/>
    <n v="3"/>
    <x v="2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863"/>
    <n v="1002515573"/>
    <n v="3"/>
    <x v="7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</r>
  <r>
    <n v="864"/>
    <n v="1002506433"/>
    <n v="3"/>
    <x v="7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</r>
  <r>
    <n v="865"/>
    <n v="1002509551"/>
    <n v="3"/>
    <x v="2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</r>
  <r>
    <n v="866"/>
    <n v="1002505711"/>
    <n v="3"/>
    <x v="7"/>
    <n v="4"/>
    <s v="SOLO"/>
    <s v="INNER - SOLO JATENG TIMUR"/>
    <s v="KRT"/>
    <s v="REG"/>
    <s v="AO"/>
    <x v="0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867"/>
    <n v="1002508611"/>
    <n v="3"/>
    <x v="3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868"/>
    <n v="1002518502"/>
    <n v="3"/>
    <x v="6"/>
    <n v="5"/>
    <s v="SIDOARJO"/>
    <s v="INNER - JATIM TIMUR"/>
    <s v="SDA"/>
    <s v="REG"/>
    <s v="AO"/>
    <x v="0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0"/>
  </r>
  <r>
    <n v="869"/>
    <n v="1002509770"/>
    <n v="3"/>
    <x v="6"/>
    <n v="5"/>
    <s v="SIDOARJO"/>
    <s v="INNER - JATIM TIMUR"/>
    <s v="KRN"/>
    <s v="REG"/>
    <s v="AO"/>
    <x v="0"/>
    <m/>
    <s v="102 | FOLLOW UP COMPLETED"/>
    <s v="RBS-Regional 3"/>
    <d v="2026-08-05T09:35:53"/>
    <d v="2026-08-14T09:03:3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Follow Up Revoke Completed, New Order ID : SC1002525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870"/>
    <n v="1002511078"/>
    <n v="3"/>
    <x v="4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</r>
  <r>
    <n v="871"/>
    <n v="1002517689"/>
    <n v="3"/>
    <x v="0"/>
    <n v="5"/>
    <s v="MATARAM"/>
    <s v="SUMBAWA"/>
    <s v="SBW"/>
    <s v="REG"/>
    <s v="AO"/>
    <x v="0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0"/>
  </r>
  <r>
    <n v="872"/>
    <n v="1002507658"/>
    <n v="3"/>
    <x v="1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</r>
  <r>
    <n v="873"/>
    <n v="1002515708"/>
    <n v="3"/>
    <x v="2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</r>
  <r>
    <n v="874"/>
    <n v="1002510210"/>
    <n v="3"/>
    <x v="1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</r>
  <r>
    <n v="875"/>
    <n v="1002512303"/>
    <n v="3"/>
    <x v="1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</r>
  <r>
    <n v="876"/>
    <n v="1002518516"/>
    <n v="3"/>
    <x v="4"/>
    <n v="4"/>
    <s v="SEMARANG"/>
    <s v="INNER - SEMARANG JATENG UTARA"/>
    <s v="BMK"/>
    <s v="REG"/>
    <s v="AO"/>
    <x v="0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0"/>
  </r>
  <r>
    <n v="877"/>
    <n v="1002514539"/>
    <n v="3"/>
    <x v="0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</r>
  <r>
    <n v="878"/>
    <n v="1002516330"/>
    <n v="3"/>
    <x v="4"/>
    <n v="4"/>
    <s v="PEKALONGAN"/>
    <s v="BREBES"/>
    <s v="TTL"/>
    <s v="REG"/>
    <s v="AO"/>
    <x v="0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0"/>
  </r>
  <r>
    <n v="879"/>
    <n v="1002519050"/>
    <n v="3"/>
    <x v="2"/>
    <n v="5"/>
    <s v="MADIUN"/>
    <s v="MADIUN"/>
    <s v="MSP"/>
    <s v="REG"/>
    <s v="AO"/>
    <x v="0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CARUBAN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0"/>
  </r>
  <r>
    <n v="880"/>
    <n v="1002524957"/>
    <n v="3"/>
    <x v="1"/>
    <n v="5"/>
    <s v="MADURA"/>
    <s v="BANGKALAN"/>
    <s v="OMB"/>
    <s v="REG"/>
    <s v="AO"/>
    <x v="0"/>
    <m/>
    <s v="CC - HD1A - INPROGRESS UNCONTACTED"/>
    <s v="RBS-Regional 3"/>
    <d v="2026-08-13T16:32:58"/>
    <d v="2026-08-13T17:35:33"/>
    <n v="69365446"/>
    <m/>
    <n v="152438208869"/>
    <s v="TOKO NURI BAROKAH"/>
    <s v="ODP-OMB-FB/21"/>
    <m/>
    <m/>
    <m/>
    <m/>
    <n v="113.3889619"/>
    <n v="-7.0361934000000002"/>
    <s v="|MC70132|/TOKO NURI BAROKAH/087755804999/nurishkak@gmail.com/HSI Bisnis + Netmonk Promo 2026 200 Mbps (Rp 846.100) PSB 150.000/MOH NURI/-7.0362177, 113.3889377"/>
    <s v="Sales Force DBS"/>
    <m/>
    <m/>
    <m/>
    <m/>
    <m/>
    <m/>
    <m/>
    <m/>
    <m/>
    <m/>
    <m/>
    <s v="13-08-2026 16:39:58"/>
    <m/>
    <m/>
    <s v="FCC"/>
    <s v="X"/>
    <s v="NETMONK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81"/>
    <n v="1002511793"/>
    <n v="3"/>
    <x v="6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</r>
  <r>
    <n v="882"/>
    <n v="1002505643"/>
    <n v="3"/>
    <x v="1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</r>
  <r>
    <n v="883"/>
    <n v="1002524106"/>
    <n v="3"/>
    <x v="6"/>
    <n v="5"/>
    <s v="JEMBER"/>
    <s v="BONDOWOSO"/>
    <s v="BOW"/>
    <s v="REG"/>
    <s v="AO"/>
    <x v="0"/>
    <s v="2P INET + VOICE"/>
    <s v="Completed (PS)"/>
    <s v="RBS-Regional 3"/>
    <d v="2026-08-13T12:31:57"/>
    <d v="2026-08-13T17:16:16"/>
    <n v="69365077"/>
    <n v="3322010102"/>
    <n v="152507226148"/>
    <s v="RUMAH KOST FATHORRASI DUA"/>
    <s v="ODP-BOW-FAC/30 FAC/D01/30.01"/>
    <s v="WO061661164"/>
    <m/>
    <m/>
    <m/>
    <n v="113.82839470978701"/>
    <n v="-7.9849958654486102"/>
    <s v="|MC30175|MYIA-091509299613/POI/ FATHORRASI 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PAGI  Note : Hubungi pelanggan terlebih dahulu"/>
    <s v="FCC"/>
    <s v="13-08-2026 12:39:48"/>
    <d v="2026-08-14T13:00:00"/>
    <m/>
    <s v="PS"/>
    <s v="BONDOWOSO"/>
    <s v="NO ADDON"/>
    <n v="20260813"/>
    <s v="Completed"/>
    <s v="HSI Bisnis Bundling Phone PSB 70% - Free 800 Menit Promo - 300 Mbps"/>
    <s v="INDIBIZ"/>
    <m/>
    <m/>
    <d v="2026-08-14T13:00:00"/>
    <s v="2026-08-14 13:00:00 | Nama : BP FATHORRASI No Hp : 083853348579 No Alt :  Tgl Pemasangan : 14 Agustus 2026 Interval : PAGI  Note : Hubungi pelanggan terlebih dahulu"/>
    <n v="2026"/>
    <n v="8"/>
    <n v="13"/>
    <d v="2026-08-13T00:00:00"/>
    <n v="-1.5416666666642413"/>
    <x v="0"/>
  </r>
  <r>
    <n v="884"/>
    <n v="1002524115"/>
    <n v="3"/>
    <x v="4"/>
    <n v="4"/>
    <s v="PEKALONGAN"/>
    <s v="TEGAL"/>
    <s v="TEG"/>
    <s v="REG"/>
    <s v="AO"/>
    <x v="0"/>
    <s v="1P INET"/>
    <s v="MIE - SEND SURVEY"/>
    <s v="RBS-Regional 3"/>
    <d v="2026-08-13T12:35:56"/>
    <d v="2026-08-13T12:38:01"/>
    <n v="69365079"/>
    <m/>
    <n v="142212126734"/>
    <s v="SPPG KEMUNING"/>
    <s v="ODP-TEG-FAV/086 FAV/D05/086.01"/>
    <s v="WO061661550"/>
    <m/>
    <m/>
    <m/>
    <n v="109.230712093412"/>
    <n v="-6.89576895241711"/>
    <s v="MD|MYDB-20260813265190|DN00001/MN00377|SPPG KEMUNING|085772480551"/>
    <s v="MYDIGIBIZPARTNER"/>
    <m/>
    <m/>
    <m/>
    <m/>
    <m/>
    <m/>
    <m/>
    <m/>
    <s v="Management Janji"/>
    <s v="2026-08-14 13:00:00 | Nama : BP IMAM BUKHORI  No Hp : 085772480551 No Alt :  Tgl Pemasangan : 14 Agustus 2026 Interval : PAGI  Note : Hubungi pelanggan terlebih dahulu"/>
    <s v="FCC"/>
    <s v="13-08-2026 12:39:48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: BP IMAM BUKHORI  No Hp : 085772480551 No Alt :  Tgl Pemasangan : 14 Agustus 2026 Interval : PAGI  Note : Hubungi pelanggan terlebih dahulu"/>
    <m/>
    <m/>
    <m/>
    <e v="#NUM!"/>
    <e v="#NUM!"/>
    <x v="1"/>
  </r>
  <r>
    <n v="885"/>
    <n v="1002521777"/>
    <n v="3"/>
    <x v="3"/>
    <n v="4"/>
    <s v="PURWOKERTO"/>
    <s v="PURWOKERTO"/>
    <s v="AJB"/>
    <s v="REG"/>
    <s v="AO"/>
    <x v="0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IBARANG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0"/>
  </r>
  <r>
    <n v="886"/>
    <n v="1002516576"/>
    <n v="3"/>
    <x v="2"/>
    <n v="5"/>
    <s v="MALANG"/>
    <s v="KEPANJEN"/>
    <s v="TUR"/>
    <s v="REG"/>
    <s v="AO"/>
    <x v="0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0"/>
  </r>
  <r>
    <n v="887"/>
    <n v="1002525198"/>
    <n v="3"/>
    <x v="2"/>
    <n v="5"/>
    <s v="MADIUN"/>
    <s v="BOJONEGORO"/>
    <s v="BJN"/>
    <s v="REG"/>
    <s v="AO"/>
    <x v="0"/>
    <s v="1P INET"/>
    <s v="MIE - SEND SURVEY"/>
    <s v="RBS-Regional 3"/>
    <d v="2026-08-13T18:31:56"/>
    <d v="2026-08-13T18:34:01"/>
    <n v="69365532"/>
    <m/>
    <n v="152609258418"/>
    <s v="TOKO ELVI KOMPUTER KAPAS"/>
    <s v="ODP-BJN-FAG/06 FAG/D01/06.01"/>
    <s v="WO061701419"/>
    <m/>
    <m/>
    <m/>
    <n v="111.929348"/>
    <n v="-7.1982609999999996"/>
    <s v="|MN00799|MYIA-059433990897/POI/SRI WAHYUNINGSIH/082140326771/elvikomputer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39:53"/>
    <d v="2026-08-14T15:00:00"/>
    <m/>
    <s v="SURVEY_NEW_MANJA"/>
    <s v="X"/>
    <s v="NO ADDON"/>
    <m/>
    <s v="MIE - SEND SURVEY"/>
    <s v="HSI Bisnis Basic Promo HUT Telkom PSB 70% - 10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1"/>
  </r>
  <r>
    <n v="888"/>
    <n v="1002516095"/>
    <n v="3"/>
    <x v="2"/>
    <n v="5"/>
    <s v="MADIUN"/>
    <s v="MADIUN"/>
    <s v="CRB"/>
    <s v="REG"/>
    <s v="AO"/>
    <x v="0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ARUBAN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889"/>
    <n v="1002509609"/>
    <n v="3"/>
    <x v="3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</r>
  <r>
    <n v="890"/>
    <n v="1002523440"/>
    <n v="3"/>
    <x v="1"/>
    <n v="5"/>
    <s v="SBY UTARA"/>
    <s v="LAMONGAN"/>
    <s v="BBA"/>
    <s v="REG"/>
    <s v="AO"/>
    <x v="0"/>
    <s v="1P INET"/>
    <s v="MIA - INVALID SURVEY"/>
    <s v="RBS-Regional 3"/>
    <d v="2026-08-13T09:17:57"/>
    <d v="2026-08-14T08:52:34"/>
    <n v="69364768"/>
    <m/>
    <n v="152441211303"/>
    <s v="LAB SMA SUNAN DRAJAT"/>
    <s v="ODP-BBA-FAG/12 FAG/D02/12.01"/>
    <s v="WO061642644"/>
    <m/>
    <m/>
    <m/>
    <n v="112.293347"/>
    <n v="-7.1570739999999997"/>
    <s v="|MN02646|MYIA-019314316928/POI/muh syamsul spd/0881026631280/muhsyamsul43@gmail.com"/>
    <s v="MYIB_ASSISTANT"/>
    <m/>
    <m/>
    <m/>
    <m/>
    <m/>
    <m/>
    <m/>
    <m/>
    <s v="Management Janji"/>
    <s v="2026-08-14 10:00:00 | Nama : BP MUH SYAMSUL SPD No Hp : 0881026631280 No Alt :  Tgl Pemasangan : 14 Agustus 2026 Interval : PAGI  Note : Hubungi pelanggan terlebih dahulu"/>
    <s v="FCC"/>
    <s v="13-08-2026 09:40:08"/>
    <d v="2026-08-14T10:00:00"/>
    <m/>
    <s v="SURVEY_NEW_MANJA"/>
    <s v="X"/>
    <s v="NO ADDON"/>
    <m/>
    <s v="MIE - INVALID SURVEY - Pelanggan RNA"/>
    <s v="HSI Bisnis Basic Promo HUT Telkom PSB 70% - 75 Mbps"/>
    <s v="INDIBIZ"/>
    <m/>
    <m/>
    <d v="2026-08-14T10:00:00"/>
    <s v="2026-08-14 10:00:00 | Nama : BP MUH SYAMSUL SPD No Hp : 0881026631280 No Alt :  Tgl Pemasangan : 14 Agustus 2026 Interval : PAGI  Note : Hubungi pelanggan terlebih dahulu"/>
    <m/>
    <m/>
    <m/>
    <e v="#NUM!"/>
    <e v="#NUM!"/>
    <x v="1"/>
  </r>
  <r>
    <n v="891"/>
    <n v="1002523237"/>
    <n v="3"/>
    <x v="0"/>
    <n v="5"/>
    <s v="KUPANG"/>
    <s v="ENDE"/>
    <s v="END"/>
    <s v="REG"/>
    <s v="AO"/>
    <x v="0"/>
    <s v="1P INET"/>
    <s v="MIE - SEND SURVEY"/>
    <s v="RBS-Regional 3"/>
    <d v="2026-08-13T07:25:56"/>
    <d v="2026-08-13T07:28:02"/>
    <n v="69364644"/>
    <m/>
    <n v="172506788993"/>
    <s v="SUSTERAN WAJAH KUDUS"/>
    <s v="ODP-END-FD/75 FD/D06/75.01"/>
    <s v="WO061634731"/>
    <m/>
    <m/>
    <m/>
    <n v="121.68520169999999"/>
    <n v="-8.8355034000000003"/>
    <s v="|MC40144|MYIA-046076086984/POI/SUSTER THERESIA TADON/081237621109/sr.theresiatadon@gmail.com"/>
    <s v="MYIB_ASSISTANT"/>
    <m/>
    <m/>
    <m/>
    <m/>
    <m/>
    <m/>
    <m/>
    <m/>
    <s v="Management Janji"/>
    <s v="2026-08-20 08:00:00 | Nama PIC:  BU THERESIA No HP: 081237621109 Alt: Tanggal: 20/8/2026 Jam Pasang: Pagi Note: Hubungi sebelum ke lokasi, terimakasih."/>
    <s v="FCC"/>
    <s v="13-08-2026 07:39:52"/>
    <d v="2026-08-20T08:00:00"/>
    <m/>
    <s v="SURVEY_NEW_MANJA"/>
    <s v="ENDE"/>
    <s v="NO ADDON"/>
    <m/>
    <s v="MIE - SEND SURVEY"/>
    <s v="HSI Bisnis Promo HUT Telkom PSB 70% - 50 Mbps"/>
    <s v="INDIBIZ"/>
    <m/>
    <m/>
    <d v="2026-08-20T08:00:00"/>
    <s v="2026-08-20 08:00:00 | Nama PIC:  BU THERESIA No HP: 081237621109 Alt: Tanggal: 20/8/2026 Jam Pasang: Pagi Note: Hubungi sebelum ke lokasi, terimakasih."/>
    <m/>
    <m/>
    <m/>
    <e v="#NUM!"/>
    <e v="#NUM!"/>
    <x v="1"/>
  </r>
  <r>
    <n v="892"/>
    <n v="1002515853"/>
    <n v="3"/>
    <x v="5"/>
    <n v="5"/>
    <s v="DENPASAR"/>
    <s v="JIMBARAN"/>
    <s v="JBR"/>
    <s v="REG"/>
    <s v="AO"/>
    <x v="0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93"/>
    <n v="1002505732"/>
    <n v="3"/>
    <x v="5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</r>
  <r>
    <n v="894"/>
    <n v="1002504694"/>
    <n v="3"/>
    <x v="0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</r>
  <r>
    <n v="895"/>
    <n v="1002520616"/>
    <n v="3"/>
    <x v="3"/>
    <n v="4"/>
    <s v="MAGELANG"/>
    <s v="MAGELANG"/>
    <s v="MGE"/>
    <s v="REG"/>
    <s v="AO"/>
    <x v="0"/>
    <s v="1P INET"/>
    <s v="Completed (PS)"/>
    <s v="RBS-Regional 3"/>
    <d v="2026-08-11T15:59:56"/>
    <d v="2026-08-13T09:11:49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PS"/>
    <s v="X"/>
    <s v="NO ADDON"/>
    <n v="20260813"/>
    <s v="Completed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n v="2026"/>
    <n v="8"/>
    <n v="13"/>
    <d v="2026-08-13T00:00:00"/>
    <n v="0.33333333333575865"/>
    <x v="0"/>
  </r>
  <r>
    <n v="896"/>
    <n v="1002507419"/>
    <n v="3"/>
    <x v="6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</r>
  <r>
    <n v="897"/>
    <n v="1002511735"/>
    <n v="3"/>
    <x v="7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</r>
  <r>
    <n v="898"/>
    <n v="1002524083"/>
    <n v="3"/>
    <x v="4"/>
    <n v="4"/>
    <s v="PEKALONGAN"/>
    <s v="BREBES"/>
    <s v="BMU"/>
    <s v="REG"/>
    <s v="AO"/>
    <x v="0"/>
    <m/>
    <s v="Completed (PS)"/>
    <s v="RBS-Regional 3"/>
    <d v="2026-08-13T12:23:36"/>
    <d v="2026-08-13T13:26:25"/>
    <n v="69363057"/>
    <m/>
    <n v="146281108189"/>
    <s v="SPBU 4452226 KALIERANG"/>
    <s v="ODP-BMU-FJ/083"/>
    <s v="WO061660805"/>
    <m/>
    <m/>
    <m/>
    <n v="109.00494399999999"/>
    <n v="-7.2607889999999999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 M Janji : (13/AGUSTUS/2026)  jam Pasang : 09:00  Note : hubungi pelanggan jika ingin kelokasi|40900827|MYDITA"/>
    <s v="FCC"/>
    <s v="13-08-2026 12:25:00"/>
    <m/>
    <m/>
    <s v="PS"/>
    <s v="BUMIAYU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3 13:00:00|  M Janji : (13/AGUSTUS/2026)  jam Pasang : 09:00  Note : hubungi pelanggan jika ingin kelokasi|40900827|MYDITA"/>
    <n v="2026"/>
    <n v="8"/>
    <n v="13"/>
    <d v="2026-08-13T00:00:00"/>
    <n v="-0.29166666666424135"/>
    <x v="0"/>
  </r>
  <r>
    <n v="899"/>
    <n v="1002504831"/>
    <n v="3"/>
    <x v="4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</r>
  <r>
    <n v="900"/>
    <n v="1002505989"/>
    <n v="3"/>
    <x v="3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901"/>
    <n v="1002517614"/>
    <n v="3"/>
    <x v="4"/>
    <n v="4"/>
    <s v="SEMARANG"/>
    <s v="INNER - SEMARANG JATENG UTARA"/>
    <s v="BMK"/>
    <s v="REG"/>
    <s v="AO"/>
    <x v="0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0"/>
  </r>
  <r>
    <n v="902"/>
    <n v="1002522139"/>
    <n v="3"/>
    <x v="6"/>
    <n v="5"/>
    <s v="SIDOARJO"/>
    <s v="MOJOKERTO"/>
    <s v="MRT"/>
    <s v="REG"/>
    <s v="AO"/>
    <x v="0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OJOKERTO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1"/>
  </r>
  <r>
    <n v="903"/>
    <n v="1002517481"/>
    <n v="3"/>
    <x v="1"/>
    <n v="5"/>
    <s v="SBY SELATAN"/>
    <s v="KETINTANG"/>
    <s v="IJK"/>
    <s v="REG"/>
    <s v="AO"/>
    <x v="0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0"/>
  </r>
  <r>
    <n v="904"/>
    <n v="1002520793"/>
    <n v="3"/>
    <x v="5"/>
    <n v="5"/>
    <s v="SINGARJA"/>
    <s v="GIANYAR"/>
    <s v="GIN"/>
    <s v="REG"/>
    <s v="AO"/>
    <x v="0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ANYAR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0"/>
  </r>
  <r>
    <n v="905"/>
    <n v="1002511061"/>
    <n v="3"/>
    <x v="3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906"/>
    <n v="1002511522"/>
    <n v="3"/>
    <x v="0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</r>
  <r>
    <n v="907"/>
    <n v="1002516614"/>
    <n v="3"/>
    <x v="6"/>
    <n v="5"/>
    <s v="SIDOARJO"/>
    <s v="INNER - JATIM TIMUR"/>
    <s v="TUN"/>
    <s v="REG"/>
    <s v="AO"/>
    <x v="0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LANGA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</r>
  <r>
    <n v="908"/>
    <n v="1002505988"/>
    <n v="3"/>
    <x v="6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909"/>
    <n v="1002507229"/>
    <n v="3"/>
    <x v="3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10"/>
    <n v="1002510395"/>
    <n v="3"/>
    <x v="1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911"/>
    <n v="1002504472"/>
    <n v="3"/>
    <x v="4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912"/>
    <n v="1002519530"/>
    <n v="3"/>
    <x v="7"/>
    <n v="4"/>
    <s v="SOLO"/>
    <s v="SRAGEN"/>
    <s v="KAR"/>
    <s v="REG"/>
    <s v="AO"/>
    <x v="0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ANGANYAR SOLO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0"/>
  </r>
  <r>
    <n v="913"/>
    <n v="1002511663"/>
    <n v="3"/>
    <x v="0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</r>
  <r>
    <n v="914"/>
    <n v="1002516558"/>
    <n v="3"/>
    <x v="6"/>
    <n v="5"/>
    <s v="SIDOARJO"/>
    <s v="MOJOKERTO"/>
    <s v="MJS"/>
    <s v="REG"/>
    <s v="AO"/>
    <x v="0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0"/>
  </r>
  <r>
    <n v="915"/>
    <n v="1002507756"/>
    <n v="3"/>
    <x v="3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16"/>
    <n v="1002511968"/>
    <n v="3"/>
    <x v="2"/>
    <n v="5"/>
    <s v="MADIUN"/>
    <s v="MADIUN"/>
    <s v="UTR"/>
    <s v="REG"/>
    <s v="AO"/>
    <x v="0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</r>
  <r>
    <n v="917"/>
    <n v="1002518474"/>
    <n v="3"/>
    <x v="0"/>
    <n v="5"/>
    <s v="MATARAM"/>
    <s v="BIMA"/>
    <s v="BIM"/>
    <s v="REG"/>
    <s v="AO"/>
    <x v="0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X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0"/>
  </r>
  <r>
    <n v="918"/>
    <n v="1002521958"/>
    <n v="3"/>
    <x v="2"/>
    <n v="5"/>
    <s v="KEDIRI"/>
    <s v="NGANJUK"/>
    <s v="NJK"/>
    <s v="REG"/>
    <s v="AO"/>
    <x v="0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X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0"/>
  </r>
  <r>
    <n v="919"/>
    <n v="1002521226"/>
    <n v="3"/>
    <x v="5"/>
    <n v="5"/>
    <s v="SINGARJA"/>
    <s v="SINGARAJA"/>
    <s v="LVN"/>
    <s v="REG"/>
    <s v="AO"/>
    <x v="0"/>
    <s v="1P INET"/>
    <s v="7 | OSS - PROVISIONING ISSUED"/>
    <s v="RBS-Regional 3"/>
    <d v="2026-08-12T08:29:56"/>
    <d v="2026-08-13T13:06:01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m/>
    <s v="PI"/>
    <s v="X"/>
    <s v="NO ADDON"/>
    <m/>
    <s v="Provisioning Issued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1"/>
  </r>
  <r>
    <n v="920"/>
    <n v="1002515484"/>
    <n v="3"/>
    <x v="3"/>
    <n v="4"/>
    <s v="MAGELANG"/>
    <s v="MAGELANG"/>
    <s v="MGE"/>
    <s v="REG"/>
    <s v="AO"/>
    <x v="0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0"/>
  </r>
  <r>
    <n v="921"/>
    <n v="1002506140"/>
    <n v="3"/>
    <x v="4"/>
    <n v="4"/>
    <s v="PEKALONGAN"/>
    <s v="PEKALONGAN"/>
    <s v="PKL"/>
    <s v="REG"/>
    <s v="AO"/>
    <x v="0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0"/>
  </r>
  <r>
    <n v="922"/>
    <n v="1002512624"/>
    <n v="3"/>
    <x v="0"/>
    <n v="5"/>
    <s v="KUPANG"/>
    <s v="ENDE"/>
    <s v="END"/>
    <s v="REG"/>
    <s v="AO"/>
    <x v="0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</r>
  <r>
    <n v="923"/>
    <n v="1002512673"/>
    <n v="3"/>
    <x v="1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</r>
  <r>
    <n v="924"/>
    <n v="1002513327"/>
    <n v="3"/>
    <x v="1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</r>
  <r>
    <n v="925"/>
    <n v="1002520537"/>
    <n v="3"/>
    <x v="3"/>
    <n v="4"/>
    <s v="PURWOKERTO"/>
    <s v="PURWOKERTO"/>
    <s v="PWT"/>
    <s v="REG"/>
    <s v="AO"/>
    <x v="0"/>
    <s v="1P INET"/>
    <s v="102 | FOLLOW UP COMPLETED"/>
    <s v="RBS-Regional 3"/>
    <d v="2026-08-11T15:40:57"/>
    <d v="2026-08-13T14:54:32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s v="Kendala Lainnya"/>
    <s v="REVOKE"/>
    <s v="X"/>
    <s v="NO ADDON"/>
    <m/>
    <s v="Follow Up Revoke Completed, New Order ID : SC1002524584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1"/>
  </r>
  <r>
    <n v="926"/>
    <n v="1002515880"/>
    <n v="3"/>
    <x v="2"/>
    <n v="5"/>
    <s v="MADIUN"/>
    <s v="MADIUN"/>
    <s v="MSP"/>
    <s v="REG"/>
    <s v="AO"/>
    <x v="0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</r>
  <r>
    <n v="927"/>
    <n v="1002510008"/>
    <n v="3"/>
    <x v="5"/>
    <n v="5"/>
    <s v="SINGARJA"/>
    <s v="KLUNGKUNG"/>
    <s v="SMA"/>
    <s v="REG"/>
    <s v="AO"/>
    <x v="0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EMARAPUR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</r>
  <r>
    <n v="928"/>
    <n v="1002505613"/>
    <n v="3"/>
    <x v="2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</r>
  <r>
    <n v="929"/>
    <n v="1002513363"/>
    <n v="3"/>
    <x v="5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</r>
  <r>
    <n v="930"/>
    <n v="1002525107"/>
    <n v="3"/>
    <x v="2"/>
    <n v="5"/>
    <s v="MALANG"/>
    <s v="KEPANJEN"/>
    <s v="APG"/>
    <s v="REG"/>
    <s v="AO"/>
    <x v="0"/>
    <s v="1P INET"/>
    <s v="MIE - SEND SURVEY"/>
    <s v="RBS-Regional 3"/>
    <d v="2026-08-13T17:20:56"/>
    <d v="2026-08-13T17:22:01"/>
    <n v="69365487"/>
    <m/>
    <n v="152725202664"/>
    <s v="toko ampera"/>
    <s v="ODP-APG-FA/08"/>
    <s v="WO061696553"/>
    <m/>
    <m/>
    <m/>
    <n v="112.894146473139"/>
    <n v="-8.2228603410914207"/>
    <s v="|MN02462|MYIA-085687022674/POI/ampera/085210374542/harisubekti025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7:25:32"/>
    <d v="2026-08-14T15:00:00"/>
    <m/>
    <s v="SURVEY_NEW_MANJA"/>
    <s v="X"/>
    <s v="NO ADDON"/>
    <m/>
    <s v="MIE - SEND SURVEY"/>
    <s v="HSI Bisnis Promo HUT Telkom PSB 70% - 200 Mbps"/>
    <s v="INDIBIZ"/>
    <m/>
    <m/>
    <d v="2026-08-14T15:00:00"/>
    <s v="2026-08-14 15:00:00 | M Janji : (14/08/2026) jam Pasang :pagi / siang  Note : hubungi pelanggan jika ingin kelokasi"/>
    <m/>
    <m/>
    <m/>
    <e v="#NUM!"/>
    <e v="#NUM!"/>
    <x v="1"/>
  </r>
  <r>
    <n v="931"/>
    <n v="1002511932"/>
    <n v="3"/>
    <x v="2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932"/>
    <n v="1002506390"/>
    <n v="3"/>
    <x v="1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</r>
  <r>
    <n v="933"/>
    <n v="1002506292"/>
    <n v="3"/>
    <x v="2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</r>
  <r>
    <n v="934"/>
    <n v="1002517173"/>
    <n v="3"/>
    <x v="2"/>
    <n v="5"/>
    <s v="KEDIRI"/>
    <s v="KEDIRI"/>
    <s v="GUR"/>
    <s v="REG"/>
    <s v="AO"/>
    <x v="0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0"/>
  </r>
  <r>
    <n v="935"/>
    <n v="1002508874"/>
    <n v="3"/>
    <x v="3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36"/>
    <n v="1002514247"/>
    <n v="3"/>
    <x v="1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</r>
  <r>
    <n v="937"/>
    <n v="1002520067"/>
    <n v="3"/>
    <x v="1"/>
    <n v="5"/>
    <s v="SBY UTARA"/>
    <s v="TANDES"/>
    <s v="KNN"/>
    <s v="REG"/>
    <s v="AO"/>
    <x v="0"/>
    <s v="1P INET"/>
    <s v="100 | REVOKE COMPLETED"/>
    <s v="RBS-Regional 3"/>
    <d v="2026-08-11T14:01:56"/>
    <d v="2026-08-13T09:01:07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REVOKE"/>
    <s v="KANDANGAN"/>
    <s v="NO ADDON"/>
    <m/>
    <s v="Revoke Completed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1"/>
  </r>
  <r>
    <n v="938"/>
    <n v="1002510615"/>
    <n v="3"/>
    <x v="3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939"/>
    <n v="1002516295"/>
    <n v="3"/>
    <x v="3"/>
    <n v="4"/>
    <s v="PURWOKERTO"/>
    <s v="PURBALINGGA"/>
    <s v="PBG"/>
    <s v="REG"/>
    <s v="AO"/>
    <x v="0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0"/>
  </r>
  <r>
    <n v="940"/>
    <n v="1002516423"/>
    <n v="3"/>
    <x v="1"/>
    <n v="5"/>
    <s v="SBY SELATAN"/>
    <s v="MANYAR"/>
    <s v="MYR"/>
    <s v="REG"/>
    <s v="AO"/>
    <x v="0"/>
    <s v="1P INET"/>
    <s v="102 | FOLLOW UP COMPLETED"/>
    <s v="RBS-Regional 3"/>
    <d v="2026-08-09T11:40:57"/>
    <d v="2026-08-14T08:33:40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s v="Kendala Pelanggan"/>
    <s v="REVOKE"/>
    <s v="MANYAR"/>
    <s v="NO ADDON"/>
    <m/>
    <s v="Follow Up Revoke Completed, New Order ID : SC1002525463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</r>
  <r>
    <n v="941"/>
    <n v="1002516147"/>
    <n v="3"/>
    <x v="4"/>
    <n v="4"/>
    <s v="PEKALONGAN"/>
    <s v="TEGAL"/>
    <s v="TEG"/>
    <s v="REG"/>
    <s v="AO"/>
    <x v="0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0"/>
  </r>
  <r>
    <n v="942"/>
    <n v="1002520657"/>
    <n v="3"/>
    <x v="4"/>
    <n v="4"/>
    <s v="PEKALONGAN"/>
    <s v="SLAWI"/>
    <s v="SLW"/>
    <s v="REG"/>
    <s v="AO"/>
    <x v="0"/>
    <m/>
    <s v="Completed (PS)"/>
    <s v="RBS-Regional 3"/>
    <d v="2026-08-11T16:11:29"/>
    <d v="2026-08-13T09:19:05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n v="2026"/>
    <n v="8"/>
    <n v="13"/>
    <d v="2026-08-13T00:00:00"/>
    <n v="-0.33333333333575865"/>
    <x v="0"/>
  </r>
  <r>
    <n v="943"/>
    <n v="1002521841"/>
    <n v="3"/>
    <x v="4"/>
    <n v="4"/>
    <s v="SEMARANG"/>
    <s v="KENDAL"/>
    <s v="WLR"/>
    <s v="REG"/>
    <s v="AO"/>
    <x v="0"/>
    <s v="1P INET"/>
    <s v="7 | OSS - PROVISIONING ISSUED"/>
    <s v="RBS-Regional 3"/>
    <d v="2026-08-12T11:37:56"/>
    <d v="2026-08-13T08:07:41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m/>
    <s v="PI"/>
    <s v="WELERI"/>
    <s v="NO ADDON"/>
    <m/>
    <s v="Provisioning Issued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1"/>
  </r>
  <r>
    <n v="944"/>
    <n v="1002518844"/>
    <n v="3"/>
    <x v="2"/>
    <n v="5"/>
    <s v="MADIUN"/>
    <s v="TUBAN"/>
    <s v="TNZ"/>
    <s v="REG"/>
    <s v="AO"/>
    <x v="0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0"/>
  </r>
  <r>
    <n v="945"/>
    <n v="1002504438"/>
    <n v="3"/>
    <x v="2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</r>
  <r>
    <n v="946"/>
    <n v="1002504620"/>
    <n v="3"/>
    <x v="6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</r>
  <r>
    <n v="947"/>
    <n v="1002516386"/>
    <n v="3"/>
    <x v="1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</r>
  <r>
    <n v="948"/>
    <n v="1002523016"/>
    <n v="3"/>
    <x v="2"/>
    <n v="5"/>
    <s v="MALANG"/>
    <s v="BATU"/>
    <s v="KPO"/>
    <s v="REG"/>
    <s v="AO"/>
    <x v="0"/>
    <s v="1P INET"/>
    <s v="7 | OSS - PROVISIONING ISSUED"/>
    <s v="RBS-Regional 3"/>
    <d v="2026-08-12T17:13:56"/>
    <d v="2026-08-13T15:31:33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PI"/>
    <s v="KARANGPLOSO"/>
    <s v="NO ADDON"/>
    <m/>
    <s v="Provisioning Issued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1"/>
  </r>
  <r>
    <n v="949"/>
    <n v="1002505411"/>
    <n v="3"/>
    <x v="2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</r>
  <r>
    <n v="950"/>
    <n v="1002524430"/>
    <n v="3"/>
    <x v="3"/>
    <n v="4"/>
    <s v="YOGYAKARTA"/>
    <s v="INNER - YOGYA JATENG SELATAN"/>
    <s v="KBU"/>
    <s v="REG"/>
    <s v="AO"/>
    <x v="0"/>
    <m/>
    <s v="QC MIA - INVALID QUALITY CONTROL MIA"/>
    <s v="RBS-Regional 2"/>
    <d v="2026-08-13T14:14:26"/>
    <d v="2026-08-13T19:21:01"/>
    <n v="69365246"/>
    <m/>
    <n v="146113145619"/>
    <s v="KRI Store Malioboro"/>
    <s v="ODP-KBU-FGA/056"/>
    <m/>
    <m/>
    <m/>
    <m/>
    <n v="110.36552759999999"/>
    <n v="-7.7934321000000004"/>
    <s v="AMRBS;404252;NADHIRA AUDRIANKA;AO;1S HSI Bisnis 1:1 Internet 50Mbps (355k);KRI Store Malioboro;PIC IQBAL 087872217552;it@karyarasaindonesia.co.id"/>
    <s v="Account Manager"/>
    <m/>
    <m/>
    <m/>
    <m/>
    <m/>
    <m/>
    <m/>
    <m/>
    <m/>
    <m/>
    <m/>
    <s v="13-08-2026 14:39:50"/>
    <m/>
    <m/>
    <s v="QC1"/>
    <s v="X"/>
    <s v="NO ADDON"/>
    <m/>
    <s v="QC MIA - INVALID QUALITY CONTROL MIA - Tanda Tangan Berbeda - Uploadkan ttd digital sesuai dengan KTP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951"/>
    <n v="1002517122"/>
    <n v="3"/>
    <x v="0"/>
    <n v="5"/>
    <s v="MATARAM"/>
    <s v="INNER - NUSA TENGGARA"/>
    <s v="MTR"/>
    <s v="REG"/>
    <s v="AO"/>
    <x v="0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0"/>
  </r>
  <r>
    <n v="952"/>
    <n v="1002519137"/>
    <n v="3"/>
    <x v="5"/>
    <n v="5"/>
    <s v="DENPASAR"/>
    <s v="UBUNG"/>
    <s v="MMN"/>
    <s v="REG"/>
    <s v="AO"/>
    <x v="0"/>
    <m/>
    <s v="MYCX - SEND OPEN PAPERLESS"/>
    <s v="RBS-Regional 3"/>
    <d v="2026-08-11T09:58:10"/>
    <d v="2026-08-11T10:00:09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53"/>
    <n v="1002516227"/>
    <n v="3"/>
    <x v="4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954"/>
    <n v="1002516482"/>
    <n v="3"/>
    <x v="2"/>
    <n v="5"/>
    <s v="MALANG"/>
    <s v="KEPANJEN"/>
    <s v="KLJ"/>
    <s v="REG"/>
    <s v="AO"/>
    <x v="0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0"/>
  </r>
  <r>
    <n v="955"/>
    <n v="1002505902"/>
    <n v="3"/>
    <x v="3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</r>
  <r>
    <n v="956"/>
    <n v="1002506416"/>
    <n v="3"/>
    <x v="0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</r>
  <r>
    <n v="957"/>
    <n v="1002510011"/>
    <n v="3"/>
    <x v="1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958"/>
    <n v="1002521720"/>
    <n v="3"/>
    <x v="2"/>
    <n v="5"/>
    <s v="KEDIRI"/>
    <s v="BLITAR"/>
    <s v="KBN"/>
    <s v="REG"/>
    <s v="AO"/>
    <x v="0"/>
    <s v="1P INET"/>
    <s v="Completed (PS)"/>
    <s v="RBS-Regional 3"/>
    <d v="2026-08-12T11:10:56"/>
    <d v="2026-08-13T16:16:39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n v="2026"/>
    <n v="8"/>
    <n v="13"/>
    <d v="2026-08-13T00:00:00"/>
    <n v="-0.33333333333575865"/>
    <x v="0"/>
  </r>
  <r>
    <n v="959"/>
    <n v="1002521894"/>
    <n v="3"/>
    <x v="2"/>
    <n v="5"/>
    <s v="MADIUN"/>
    <s v="MADIUN"/>
    <s v="CRB"/>
    <s v="REG"/>
    <s v="AO"/>
    <x v="0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0"/>
  </r>
  <r>
    <n v="960"/>
    <n v="1002514702"/>
    <n v="3"/>
    <x v="6"/>
    <n v="5"/>
    <s v="JEMBER"/>
    <s v="BANYUWANGI"/>
    <s v="MCR"/>
    <s v="REG"/>
    <s v="AO"/>
    <x v="0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0"/>
  </r>
  <r>
    <n v="961"/>
    <n v="1002523663"/>
    <n v="3"/>
    <x v="1"/>
    <n v="5"/>
    <s v="SBY UTARA"/>
    <s v="MANYAR"/>
    <s v="MGO"/>
    <s v="REG"/>
    <s v="AO"/>
    <x v="0"/>
    <s v="1P INET"/>
    <s v="Completed (PS)"/>
    <s v="RBS-Regional 3"/>
    <d v="2026-08-13T10:16:57"/>
    <d v="2026-08-14T08:15:24"/>
    <n v="69364874"/>
    <m/>
    <n v="152413166432"/>
    <s v="SMP NEGERI 1 SURABAYA"/>
    <s v="ODP-DMO-FMC/13 FMC/D02/13.01"/>
    <s v="WO061647174"/>
    <m/>
    <m/>
    <m/>
    <n v="112.74768570000001"/>
    <n v="-7.2573064"/>
    <s v="MD|MYDB-20260813265176|DN00001/MN00443|SMP NEGERI 1 SURABAYA|085648090121"/>
    <s v="MYDIGIBIZPARTNER"/>
    <m/>
    <m/>
    <m/>
    <m/>
    <m/>
    <m/>
    <m/>
    <m/>
    <s v="Management Janji"/>
    <s v="2026-08-14 13:00:00 | Nama : BP WEKA ARDIANSYAH SPD No Hp : 085648090121 No Alt :  Tgl Pemasangan : 14 Agustus 2026 Interval : SIANG Note : Hubungi pelanggan terlebih dahulu"/>
    <s v="FCC"/>
    <s v="13-08-2026 10:39:50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: BP WEKA ARDIANSYAH SPD No Hp : 085648090121 No Alt :  Tgl Pemasangan : 14 Agustus 2026 Interval : SIANG Note : Hubungi pelanggan terlebih dahulu"/>
    <n v="2026"/>
    <n v="8"/>
    <n v="14"/>
    <d v="2026-08-14T00:00:00"/>
    <n v="-0.54166666666424135"/>
    <x v="0"/>
  </r>
  <r>
    <n v="962"/>
    <n v="1002512782"/>
    <n v="3"/>
    <x v="3"/>
    <n v="4"/>
    <s v="YOGYAKARTA"/>
    <s v="SLEMAN"/>
    <s v="SMN"/>
    <s v="REG"/>
    <s v="AO"/>
    <x v="0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963"/>
    <n v="1002522304"/>
    <n v="3"/>
    <x v="3"/>
    <n v="4"/>
    <s v="PURWOKERTO"/>
    <s v="PURWOKERTO"/>
    <s v="PWT"/>
    <s v="REG"/>
    <s v="AO"/>
    <x v="0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0"/>
  </r>
  <r>
    <n v="964"/>
    <n v="1002516863"/>
    <n v="3"/>
    <x v="1"/>
    <n v="5"/>
    <s v="SBY UTARA"/>
    <s v="TANDES"/>
    <s v="KNN"/>
    <s v="REG"/>
    <s v="AO"/>
    <x v="0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965"/>
    <n v="1002505115"/>
    <n v="3"/>
    <x v="6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</r>
  <r>
    <n v="966"/>
    <n v="1002510647"/>
    <n v="3"/>
    <x v="0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67"/>
    <n v="1002508299"/>
    <n v="3"/>
    <x v="3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968"/>
    <n v="1002510412"/>
    <n v="3"/>
    <x v="3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969"/>
    <n v="1002510794"/>
    <n v="3"/>
    <x v="6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</r>
  <r>
    <n v="970"/>
    <n v="1002522585"/>
    <n v="3"/>
    <x v="1"/>
    <n v="5"/>
    <s v="MADURA"/>
    <s v="PAMEKASAN"/>
    <s v="SMP"/>
    <s v="REG"/>
    <s v="AO"/>
    <x v="0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0"/>
  </r>
  <r>
    <n v="971"/>
    <n v="1002515095"/>
    <n v="3"/>
    <x v="4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</r>
  <r>
    <n v="972"/>
    <n v="1002505287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</r>
  <r>
    <n v="973"/>
    <n v="1002520949"/>
    <n v="3"/>
    <x v="7"/>
    <n v="4"/>
    <s v="SOLO"/>
    <s v="KLATEN"/>
    <s v="DLG"/>
    <s v="REG"/>
    <s v="AO"/>
    <x v="0"/>
    <s v="1P INET"/>
    <s v="Completed (PS)"/>
    <s v="RBS-Regional 3"/>
    <d v="2026-08-11T18:04:57"/>
    <d v="2026-08-13T13:26:15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S"/>
    <s v="DELANGGU"/>
    <s v="NO ADDON"/>
    <n v="20260813"/>
    <s v="Complet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n v="2026"/>
    <n v="8"/>
    <n v="13"/>
    <d v="2026-08-13T00:00:00"/>
    <n v="0.375"/>
    <x v="0"/>
  </r>
  <r>
    <n v="974"/>
    <n v="1002508396"/>
    <n v="3"/>
    <x v="2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975"/>
    <n v="1002512122"/>
    <n v="3"/>
    <x v="0"/>
    <n v="5"/>
    <s v="MATARAM"/>
    <s v="BIMA"/>
    <s v="TET"/>
    <s v="REG"/>
    <s v="AO"/>
    <x v="0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</r>
  <r>
    <n v="976"/>
    <n v="1002511658"/>
    <n v="3"/>
    <x v="1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</r>
  <r>
    <n v="977"/>
    <n v="1002506117"/>
    <n v="3"/>
    <x v="6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</r>
  <r>
    <n v="978"/>
    <n v="1002516502"/>
    <n v="3"/>
    <x v="2"/>
    <n v="5"/>
    <s v="MALANG"/>
    <s v="KEPANJEN"/>
    <s v="SWJ"/>
    <s v="REG"/>
    <s v="AO"/>
    <x v="0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0"/>
  </r>
  <r>
    <n v="979"/>
    <n v="1002524054"/>
    <n v="3"/>
    <x v="5"/>
    <n v="5"/>
    <s v="SINGARJA"/>
    <s v="TABANAN"/>
    <s v="TBN"/>
    <s v="REG"/>
    <s v="AO"/>
    <x v="0"/>
    <m/>
    <s v="MYCX - SEND OPEN PAPERLESS"/>
    <s v="RBS-Regional 3"/>
    <d v="2026-08-13T12:12:00"/>
    <d v="2026-08-13T12:14:05"/>
    <n v="69365035"/>
    <m/>
    <n v="172413244433"/>
    <s v="NI NYOMAN SUMAWATI"/>
    <s v="ODP-TBN-FDD/17"/>
    <m/>
    <m/>
    <m/>
    <m/>
    <n v="115.22262503160201"/>
    <n v="-8.3271809417906493"/>
    <s v="MN02658/PT. MERTA HARUMAS/PIC NI NYOMAN SUMAWATI/081339049176/spbu.bali.5480326@gmail.com"/>
    <s v="Sales Force DBS"/>
    <m/>
    <m/>
    <m/>
    <m/>
    <m/>
    <m/>
    <m/>
    <m/>
    <m/>
    <m/>
    <m/>
    <s v="13-08-2026 12:25:00"/>
    <m/>
    <m/>
    <s v="INPROGRESS_SC"/>
    <s v="TABANAN"/>
    <s v="NO ADDON"/>
    <m/>
    <s v="SEND PAPERLESS OPE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</r>
  <r>
    <n v="980"/>
    <n v="1002515920"/>
    <n v="3"/>
    <x v="4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</r>
  <r>
    <n v="981"/>
    <n v="1002516016"/>
    <n v="3"/>
    <x v="4"/>
    <n v="4"/>
    <s v="PEKALONGAN"/>
    <s v="SLAWI"/>
    <s v="BLU"/>
    <s v="REG"/>
    <s v="AO"/>
    <x v="0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0"/>
  </r>
  <r>
    <n v="982"/>
    <n v="1002524166"/>
    <n v="3"/>
    <x v="4"/>
    <n v="4"/>
    <s v="PEKALONGAN"/>
    <s v="BREBES"/>
    <s v="BMU"/>
    <s v="REG"/>
    <s v="AO"/>
    <x v="0"/>
    <s v="1P INET"/>
    <s v="MIE - SEND SURVEY"/>
    <s v="RBS-Regional 3"/>
    <d v="2026-08-13T13:01:56"/>
    <d v="2026-08-13T13:04:02"/>
    <n v="69365099"/>
    <m/>
    <n v="146281108192"/>
    <s v="SPPG PAGUYANGAN PAGOJENGAN 1"/>
    <s v="ODP-BMU-FG/025 FG/D02/025.01"/>
    <s v="WO061664371"/>
    <m/>
    <m/>
    <m/>
    <n v="109.019221"/>
    <n v="-7.2742570000000004"/>
    <s v="|MN00292|MYIA-012556967464/POI/EDO SAPUTRA/085641141912/eddoschakin@gmail.com"/>
    <s v="MYIB_ASSISTANT"/>
    <m/>
    <m/>
    <m/>
    <m/>
    <m/>
    <m/>
    <m/>
    <m/>
    <s v="Management Janji"/>
    <s v="2026-08-15 08:00:00 | Waktu pemasangan : 13 agustus 2026 Jam pemasangan : 08.00 - 12.00 Info Tambahan : Hubungi pelanggan dulu sebelum ke lokasi terimakasih "/>
    <s v="FCC"/>
    <s v="13-08-2026 13:10:22"/>
    <d v="2026-08-15T08:00:00"/>
    <m/>
    <s v="SURVEY_NEW_MANJA"/>
    <s v="BUMIAYU"/>
    <s v="NO ADDON"/>
    <m/>
    <s v="MIE - SEND SURVEY"/>
    <s v="HSI Bisnis Promo HUT Telkom PSB 70% - 75 Mbps"/>
    <s v="INDIBIZ"/>
    <m/>
    <m/>
    <d v="2026-08-15T08:00:00"/>
    <s v="2026-08-15 08:00:00 | Waktu pemasangan : 13 agustus 2026 Jam pemasangan : 08.00 - 12.00 Info Tambahan : Hubungi pelanggan dulu sebelum ke lokasi terimakasih "/>
    <m/>
    <m/>
    <m/>
    <e v="#NUM!"/>
    <e v="#NUM!"/>
    <x v="1"/>
  </r>
  <r>
    <n v="983"/>
    <n v="1002516430"/>
    <n v="3"/>
    <x v="1"/>
    <n v="5"/>
    <s v="SBY UTARA"/>
    <s v="TANDES"/>
    <s v="KLN"/>
    <s v="REG"/>
    <s v="AO"/>
    <x v="0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</r>
  <r>
    <n v="984"/>
    <n v="1002514334"/>
    <n v="3"/>
    <x v="3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</r>
  <r>
    <n v="985"/>
    <n v="1002511074"/>
    <n v="3"/>
    <x v="6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</r>
  <r>
    <n v="986"/>
    <n v="1002515557"/>
    <n v="3"/>
    <x v="6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987"/>
    <n v="1002524392"/>
    <n v="3"/>
    <x v="4"/>
    <n v="4"/>
    <s v="SEMARANG"/>
    <s v="INNER - SEMARANG JATENG UTARA"/>
    <s v="MJP"/>
    <s v="REG"/>
    <s v="AO"/>
    <x v="0"/>
    <m/>
    <s v="MYCX - SEND OPEN PAPERLESS"/>
    <s v="RBS-Regional 3"/>
    <d v="2026-08-13T14:12:18"/>
    <d v="2026-08-13T14:14:22"/>
    <n v="69365203"/>
    <m/>
    <n v="142410346123"/>
    <s v="PT. SIDOREJO MAKMUR SEJAHTERA (SPBU 4459513)"/>
    <s v="ODP-MJP-FCU/040"/>
    <m/>
    <m/>
    <m/>
    <m/>
    <n v="110.59212100000001"/>
    <n v="-7.0483599999999997"/>
    <s v="AMRBS;401428;REG3;FIRONIKA;081393111688;CP.Adi Satiya Wijayanto;081325713775;PAKET WINBACK 3.0 INET 100MBPS 1:1 TARIF 500K;PT. SIDOREJO MAKMUR SEJAHTERA (SPBU 4459513)"/>
    <s v="Account Manager"/>
    <m/>
    <m/>
    <m/>
    <m/>
    <m/>
    <m/>
    <m/>
    <m/>
    <m/>
    <m/>
    <m/>
    <s v="13-08-2026 14:39:50"/>
    <m/>
    <m/>
    <s v="INPROGRESS_SC"/>
    <s v="MAJAPAHIT"/>
    <s v="NO ADDON"/>
    <m/>
    <s v="SEND PAPERLESS OPEN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1"/>
  </r>
  <r>
    <n v="988"/>
    <n v="1002516508"/>
    <n v="3"/>
    <x v="5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</r>
  <r>
    <n v="989"/>
    <n v="1002514309"/>
    <n v="3"/>
    <x v="3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</r>
  <r>
    <n v="990"/>
    <n v="1002504745"/>
    <n v="3"/>
    <x v="2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</r>
  <r>
    <n v="991"/>
    <n v="1002520118"/>
    <n v="3"/>
    <x v="6"/>
    <n v="5"/>
    <s v="SIDOARJO"/>
    <s v="MOJOKERTO"/>
    <s v="MRT"/>
    <s v="REG"/>
    <s v="AO"/>
    <x v="0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0"/>
  </r>
  <r>
    <n v="992"/>
    <n v="1002510859"/>
    <n v="3"/>
    <x v="2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993"/>
    <n v="1002515373"/>
    <n v="3"/>
    <x v="4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</r>
  <r>
    <n v="994"/>
    <n v="1002517677"/>
    <n v="3"/>
    <x v="5"/>
    <n v="5"/>
    <s v="DENPASAR"/>
    <s v="SANUR"/>
    <s v="SWI"/>
    <s v="REG"/>
    <s v="AO"/>
    <x v="0"/>
    <m/>
    <s v="98 | OSS - CANCEL COMPLETE"/>
    <s v="RBS-Regional 3"/>
    <d v="2026-08-10T13:02:12"/>
    <d v="2026-08-13T09:20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CANCEL"/>
    <s v="TOHPATI SUKAWATI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1"/>
  </r>
  <r>
    <n v="995"/>
    <n v="1002522970"/>
    <n v="3"/>
    <x v="4"/>
    <n v="4"/>
    <s v="PEKALONGAN"/>
    <s v="BREBES"/>
    <s v="BMU"/>
    <s v="REG"/>
    <s v="AO"/>
    <x v="0"/>
    <s v="1P INET"/>
    <s v="7 | OSS - PROVISIONING ISSUED"/>
    <s v="RBS-Regional 3"/>
    <d v="2026-08-12T16:53:57"/>
    <d v="2026-08-14T08:06:28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PI"/>
    <s v="BUMIAYU"/>
    <s v="NO ADDON"/>
    <m/>
    <s v="Provisioning Issued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m/>
    <m/>
    <m/>
    <e v="#NUM!"/>
    <e v="#NUM!"/>
    <x v="1"/>
  </r>
  <r>
    <n v="996"/>
    <n v="1002523387"/>
    <n v="3"/>
    <x v="6"/>
    <n v="5"/>
    <s v="SIDOARJO"/>
    <s v="PASURUAN"/>
    <s v="GEM"/>
    <s v="REG"/>
    <s v="AO"/>
    <x v="0"/>
    <m/>
    <s v="7 | OSS - PROVISIONING ISSUED"/>
    <s v="RBS-Regional 3"/>
    <d v="2026-08-13T09:05:49"/>
    <d v="2026-08-14T08:07:40"/>
    <n v="69364741"/>
    <m/>
    <n v="152743216449"/>
    <s v="PT EVARINDO MEGA MAKMUR"/>
    <s v="ODP-GEM-FAK/012"/>
    <s v="WO061649079"/>
    <m/>
    <m/>
    <m/>
    <n v="112.68966519999999"/>
    <n v="-7.5993139999999997"/>
    <s v="|MN02627|/PT EVARINDO MEGA MAKMUR/WINBACK 2.0 HSI B2B (1:1) 50MBPS 355RB PSB DISC 70%//evarindo@gmail.com/SYAIFUL ARIFIN /8990737501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I"/>
    <s v="PANDA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m/>
    <m/>
    <m/>
    <e v="#NUM!"/>
    <e v="#NUM!"/>
    <x v="1"/>
  </r>
  <r>
    <n v="997"/>
    <n v="1002524010"/>
    <n v="3"/>
    <x v="7"/>
    <n v="4"/>
    <s v="KUDUS"/>
    <s v="KUDUS"/>
    <s v="KUD"/>
    <s v="REG"/>
    <s v="AO"/>
    <x v="0"/>
    <s v="1P INET"/>
    <s v="7 | OSS - PROVISIONING ISSUED"/>
    <s v="RBS-Regional 3"/>
    <d v="2026-08-13T11:50:56"/>
    <d v="2026-08-14T08:07:04"/>
    <n v="69365025"/>
    <m/>
    <n v="142401146029"/>
    <s v="PT. KALAMAYA INTEGRA MEDIA"/>
    <s v="ODP-KUD-FM/035 FM/D04/035.01"/>
    <s v="WO061656623"/>
    <m/>
    <m/>
    <m/>
    <n v="110.846203204415"/>
    <n v="-6.8061317290439298"/>
    <s v="|MN01006|MYIA-022129390271/POI/BENY TRI ANJANI /083173620166/klinsi.2333@gmail.com"/>
    <s v="MYIB_ASSISTANT"/>
    <m/>
    <m/>
    <m/>
    <m/>
    <m/>
    <m/>
    <m/>
    <m/>
    <s v="Management Janji"/>
    <s v="2026-08-14 08:00:00 | telp : 083173620166 M Janji : (14/08/2026) jam Pasang : 09:00 Note : hubungi pelanggan jika ingin kelokasi"/>
    <s v="FCC"/>
    <s v="13-08-2026 11:54:51"/>
    <d v="2026-08-14T08:00:00"/>
    <m/>
    <s v="PI"/>
    <s v="X"/>
    <s v="NO ADDON"/>
    <m/>
    <s v="Provisioning Issued"/>
    <s v="HSI Bisnis Basic Promo HUT Telkom PSB 70% - 50 Mbps"/>
    <s v="INDIBIZ"/>
    <m/>
    <m/>
    <d v="2026-08-14T08:00:00"/>
    <s v="2026-08-14 08:00:00 | telp : 083173620166 M Janji : (14/08/2026) jam Pasang : 09:00 Note : hubungi pelanggan jika ingin kelokasi"/>
    <m/>
    <m/>
    <m/>
    <e v="#NUM!"/>
    <e v="#NUM!"/>
    <x v="1"/>
  </r>
  <r>
    <n v="998"/>
    <n v="1002506410"/>
    <n v="3"/>
    <x v="5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</r>
  <r>
    <n v="999"/>
    <n v="1002510663"/>
    <n v="3"/>
    <x v="5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</r>
  <r>
    <n v="1000"/>
    <n v="1002511329"/>
    <n v="3"/>
    <x v="0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</r>
  <r>
    <n v="1001"/>
    <n v="1002504878"/>
    <n v="3"/>
    <x v="4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</r>
  <r>
    <n v="1002"/>
    <n v="1002519442"/>
    <n v="3"/>
    <x v="1"/>
    <n v="5"/>
    <s v="MADURA"/>
    <s v="PAMEKASAN"/>
    <s v="PRG"/>
    <s v="REG"/>
    <s v="AO"/>
    <x v="0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0"/>
  </r>
  <r>
    <n v="1003"/>
    <n v="1002521466"/>
    <n v="3"/>
    <x v="4"/>
    <n v="4"/>
    <s v="SEMARANG"/>
    <s v="UNGARAN"/>
    <s v="ABR"/>
    <s v="REG"/>
    <s v="AO"/>
    <x v="0"/>
    <s v="1P INET"/>
    <s v="Completed (PS)"/>
    <s v="RBS-Regional 3"/>
    <d v="2026-08-12T09:53:58"/>
    <d v="2026-08-13T12:56:31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S"/>
    <s v="AMBARAWA"/>
    <s v="NO ADDON"/>
    <n v="20260813"/>
    <s v="Complet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n v="2026"/>
    <n v="8"/>
    <n v="13"/>
    <d v="2026-08-13T00:00:00"/>
    <n v="-0.33333333333575865"/>
    <x v="0"/>
  </r>
  <r>
    <n v="1004"/>
    <n v="1002524414"/>
    <n v="3"/>
    <x v="1"/>
    <n v="5"/>
    <s v="SBY SELATAN"/>
    <s v="TANDES"/>
    <s v="DMO"/>
    <s v="REG"/>
    <s v="AO"/>
    <x v="0"/>
    <m/>
    <s v="MIE - SEND SURVEY"/>
    <s v="RBS-Regional 3"/>
    <d v="2026-08-13T14:11:29"/>
    <d v="2026-08-13T16:10:01"/>
    <n v="69365237"/>
    <m/>
    <n v="152301273097"/>
    <s v="Warnyet By Miatun"/>
    <s v="ODP-DMO-FKP/06"/>
    <s v="WO061690175"/>
    <m/>
    <m/>
    <m/>
    <n v="112.71298348903601"/>
    <n v="-7.2598285761403698"/>
    <s v="|MN02435|/Warnyet By Miatun/083833183825/Fahrymerana@gmail.com/HSI Bisnis Winback + Antares Eazy (1:1) 50 Mbps (Rp 440.000) PSB Rp 150.000/MADDAHRI/-7.2681431,112.7103435"/>
    <s v="Sales Force DBS"/>
    <m/>
    <m/>
    <m/>
    <m/>
    <m/>
    <m/>
    <m/>
    <m/>
    <s v="Management Janji"/>
    <s v="2026-08-14 15:00:00|Waktu pemasangan : 13 agustus 2026 Jam pemasangan : 08.00 - 12.00 Info Tambahan : Hubungi pelanggan dulu sebelum ke lokasi terimakasih |40951377|MYDITA"/>
    <s v="FCC"/>
    <s v="13-08-2026 14:39:50"/>
    <d v="2026-08-14T15:00:00"/>
    <m/>
    <s v="SURVEY_NEW_MANJA"/>
    <s v="DARMO GUBENG"/>
    <s v="ANTAREZ"/>
    <m/>
    <s v="MIE - SEND SURVEY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14T15:00:00"/>
    <s v="2026-08-14 15:00:00|Waktu pemasangan : 13 agustus 2026 Jam pemasangan : 08.00 - 12.00 Info Tambahan : Hubungi pelanggan dulu sebelum ke lokasi terimakasih |40951377|MYDITA"/>
    <m/>
    <m/>
    <m/>
    <e v="#NUM!"/>
    <e v="#NUM!"/>
    <x v="1"/>
  </r>
  <r>
    <n v="1005"/>
    <n v="1002522795"/>
    <n v="3"/>
    <x v="3"/>
    <n v="4"/>
    <s v="YOGYAKARTA"/>
    <s v="GUNUNG KIDUL"/>
    <s v="WNS"/>
    <s v="REG"/>
    <s v="AO"/>
    <x v="0"/>
    <s v="1P INET"/>
    <s v="Completed (PS)"/>
    <s v="RBS-Regional 3"/>
    <d v="2026-08-12T16:04:57"/>
    <d v="2026-08-13T12:28:18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PS"/>
    <s v="WONOSARI"/>
    <s v="NO ADDON"/>
    <n v="20260813"/>
    <s v="Completed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n v="2026"/>
    <n v="8"/>
    <n v="13"/>
    <d v="2026-08-13T00:00:00"/>
    <n v="-0.54166666666424135"/>
    <x v="0"/>
  </r>
  <r>
    <n v="1006"/>
    <n v="1002509984"/>
    <n v="3"/>
    <x v="2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</r>
  <r>
    <n v="1007"/>
    <n v="1002519835"/>
    <n v="3"/>
    <x v="3"/>
    <n v="4"/>
    <s v="YOGYAKARTA"/>
    <s v="INNER - YOGYA JATENG SELATAN"/>
    <s v="KEN"/>
    <s v="REG"/>
    <s v="AO"/>
    <x v="0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TUNGA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0"/>
  </r>
  <r>
    <n v="1008"/>
    <n v="1002520886"/>
    <n v="3"/>
    <x v="7"/>
    <n v="4"/>
    <s v="KUDUS"/>
    <s v="BLORA"/>
    <s v="CEP"/>
    <s v="REG"/>
    <s v="AO"/>
    <x v="0"/>
    <s v="1P INET"/>
    <s v="OSS - FALLOUT"/>
    <s v="RBS-Regional 3"/>
    <d v="2026-08-11T17:10:56"/>
    <d v="2026-08-14T08:53:08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s v="Kendala Lainnya"/>
    <s v="FO_WFM"/>
    <s v="CEPU"/>
    <s v="NO ADDON"/>
    <m/>
    <s v="Provisioning Failed|WFM|INF009040752|pelanggan minta batal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1"/>
  </r>
  <r>
    <n v="1009"/>
    <n v="1002522173"/>
    <n v="3"/>
    <x v="7"/>
    <n v="4"/>
    <s v="KUDUS"/>
    <s v="PURWODADI"/>
    <s v="WRO"/>
    <s v="REG"/>
    <s v="AO"/>
    <x v="0"/>
    <s v="1P INET"/>
    <s v="MIE - SEND SURVEY"/>
    <s v="RBS-Regional 3"/>
    <d v="2026-08-12T13:34:57"/>
    <d v="2026-08-12T13:36:01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m/>
    <s v="SURVEY_NEW_MANJA"/>
    <s v="WIROSARI"/>
    <s v="NO ADDON"/>
    <m/>
    <s v="MIE - SEND SURVEY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1"/>
  </r>
  <r>
    <n v="1010"/>
    <n v="1002506172"/>
    <n v="3"/>
    <x v="3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1011"/>
    <n v="1002515441"/>
    <n v="3"/>
    <x v="3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</r>
  <r>
    <n v="1012"/>
    <n v="1002516023"/>
    <n v="3"/>
    <x v="1"/>
    <n v="5"/>
    <s v="MADURA"/>
    <s v="BANGKALAN"/>
    <s v="OMB"/>
    <s v="REG"/>
    <s v="AO"/>
    <x v="0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0"/>
  </r>
  <r>
    <n v="1013"/>
    <n v="1002522688"/>
    <n v="3"/>
    <x v="7"/>
    <n v="4"/>
    <s v="KUDUS"/>
    <s v="JEPARA"/>
    <s v="KEL"/>
    <s v="REG"/>
    <s v="AO"/>
    <x v="0"/>
    <s v="1P INET"/>
    <s v="Completed (PS)"/>
    <s v="RBS-Regional 3"/>
    <d v="2026-08-12T15:40:56"/>
    <d v="2026-08-13T22:39:54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PS"/>
    <s v="X"/>
    <s v="NO ADDON"/>
    <n v="20260813"/>
    <s v="Completed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n v="2026"/>
    <n v="8"/>
    <n v="13"/>
    <d v="2026-08-13T00:00:00"/>
    <n v="-0.54166666666424135"/>
    <x v="0"/>
  </r>
  <r>
    <n v="1014"/>
    <n v="1002517372"/>
    <n v="3"/>
    <x v="2"/>
    <n v="5"/>
    <s v="KEDIRI"/>
    <s v="TULUNGAGUNG"/>
    <s v="TUL"/>
    <s v="REG"/>
    <s v="AO"/>
    <x v="0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0"/>
  </r>
  <r>
    <n v="1015"/>
    <n v="1002516004"/>
    <n v="3"/>
    <x v="0"/>
    <n v="5"/>
    <s v="MATARAM"/>
    <s v="SUMBAWA"/>
    <s v="MLK"/>
    <s v="REG"/>
    <s v="AO"/>
    <x v="0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1016"/>
    <n v="1002510579"/>
    <n v="3"/>
    <x v="0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1017"/>
    <n v="1002523841"/>
    <n v="3"/>
    <x v="1"/>
    <n v="5"/>
    <s v="SBY SELATAN"/>
    <s v="MANYAR"/>
    <s v="JGR"/>
    <s v="REG"/>
    <s v="AO"/>
    <x v="0"/>
    <m/>
    <s v="QC MIA - INVALID QUALITY CONTROL MIA"/>
    <s v="RBS-Regional 3"/>
    <d v="2026-08-13T11:09:54"/>
    <d v="2026-08-13T16:07:22"/>
    <n v="69364933"/>
    <m/>
    <n v="152310255717"/>
    <s v="PT GIGAN TRANS LOGISTICS"/>
    <s v="ODP-RKT-FPA/33"/>
    <m/>
    <m/>
    <m/>
    <m/>
    <n v="112.81438470000001"/>
    <n v="-7.3071821999999997"/>
    <s v="|MN01731|/PT GIGAN TRANS LOGISTICS/HSI Basic Promo HUT Telkom (1:2) 50 Mbps (Rp 320.000) PSB Rp 150.000/0811333514/gigantrans@gmail.com/GOEY SOEDRAJAT WIBOWO/Jl. Green Semnaggi Mangrove J1-21 Agiceras Cluster, Wonorejo, Rungkut, Surabaya"/>
    <s v="Sales Force DBS"/>
    <m/>
    <m/>
    <m/>
    <m/>
    <m/>
    <m/>
    <m/>
    <m/>
    <m/>
    <m/>
    <m/>
    <s v="13-08-2026 11:25:53"/>
    <m/>
    <m/>
    <s v="QC1"/>
    <s v="JAGIR"/>
    <s v="NO ADDON"/>
    <m/>
    <s v="QC MIA - INVALID QUALITY CONTROL MIA - Tidak mengunggah Dokumen Usaha - mohon upload dokumen npwp/nib/sku sesuai usaha terdaf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018"/>
    <n v="1002521313"/>
    <n v="3"/>
    <x v="4"/>
    <n v="4"/>
    <s v="PEKALONGAN"/>
    <s v="PEKALONGAN"/>
    <s v="KJE"/>
    <s v="REG"/>
    <s v="AO"/>
    <x v="0"/>
    <s v="1P INET"/>
    <s v="7 | OSS - PROVISIONING ISSUED"/>
    <s v="RBS-Regional 3"/>
    <d v="2026-08-12T09:01:56"/>
    <d v="2026-08-13T08:08:48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m/>
    <s v="PI"/>
    <s v="KAJEN"/>
    <s v="NO ADDON"/>
    <m/>
    <s v="Provisioning Issued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1"/>
  </r>
  <r>
    <n v="1019"/>
    <n v="1002514392"/>
    <n v="3"/>
    <x v="2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</r>
  <r>
    <n v="1020"/>
    <n v="1002518435"/>
    <n v="3"/>
    <x v="5"/>
    <n v="5"/>
    <s v="SINGARJA"/>
    <s v="GIANYAR"/>
    <s v="GIN"/>
    <s v="REG"/>
    <s v="AO"/>
    <x v="0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ANYA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</r>
  <r>
    <n v="1021"/>
    <n v="1002520884"/>
    <n v="3"/>
    <x v="6"/>
    <n v="5"/>
    <s v="SIDOARJO"/>
    <s v="MOJOKERTO"/>
    <s v="MJS"/>
    <s v="REG"/>
    <s v="AO"/>
    <x v="0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OJOKERTO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0"/>
  </r>
  <r>
    <n v="1022"/>
    <n v="1002521891"/>
    <n v="3"/>
    <x v="6"/>
    <n v="5"/>
    <s v="JEMBER"/>
    <s v="BONDOWOSO"/>
    <s v="PRJ"/>
    <s v="REG"/>
    <s v="AO"/>
    <x v="0"/>
    <m/>
    <s v="7 | OSS - PROVISIONING ISSUED"/>
    <s v="RBS-Regional 3"/>
    <d v="2026-08-12T11:53:06"/>
    <d v="2026-08-13T13:05:46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m/>
    <s v="PI"/>
    <s v="BONDOWOSO"/>
    <s v="NETMONK - 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1"/>
  </r>
  <r>
    <n v="1023"/>
    <n v="1002521987"/>
    <n v="3"/>
    <x v="0"/>
    <n v="5"/>
    <s v="MATARAM"/>
    <s v="SUMBAWA"/>
    <s v="TLW"/>
    <s v="REG"/>
    <s v="AO"/>
    <x v="0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SUMBAWA BARAT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0"/>
  </r>
  <r>
    <n v="1024"/>
    <n v="1002509974"/>
    <n v="3"/>
    <x v="6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25"/>
    <n v="1002514594"/>
    <n v="3"/>
    <x v="0"/>
    <n v="5"/>
    <s v="MATARAM"/>
    <s v="SUMBAWA"/>
    <s v="SBW"/>
    <s v="REG"/>
    <s v="AO"/>
    <x v="0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</r>
  <r>
    <n v="1026"/>
    <n v="1002510436"/>
    <n v="3"/>
    <x v="0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</r>
  <r>
    <n v="1027"/>
    <n v="1002508243"/>
    <n v="3"/>
    <x v="6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</r>
  <r>
    <n v="1028"/>
    <n v="1002504718"/>
    <n v="3"/>
    <x v="1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</r>
  <r>
    <n v="1029"/>
    <n v="1002519169"/>
    <n v="3"/>
    <x v="1"/>
    <n v="5"/>
    <s v="MADURA"/>
    <s v="BANGKALAN"/>
    <s v="KML"/>
    <s v="REG"/>
    <s v="AO"/>
    <x v="0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0"/>
  </r>
  <r>
    <n v="1030"/>
    <n v="1002516144"/>
    <n v="3"/>
    <x v="1"/>
    <n v="5"/>
    <s v="SBY SELATAN"/>
    <s v="TANDES"/>
    <s v="DMO"/>
    <s v="REG"/>
    <s v="AO"/>
    <x v="0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</r>
  <r>
    <n v="1031"/>
    <n v="1002514108"/>
    <n v="3"/>
    <x v="1"/>
    <n v="5"/>
    <s v="SBY UTARA"/>
    <s v="TANDES"/>
    <s v="KNN"/>
    <s v="REG"/>
    <s v="AO"/>
    <x v="0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</r>
  <r>
    <n v="1032"/>
    <n v="1002522430"/>
    <n v="3"/>
    <x v="6"/>
    <n v="5"/>
    <s v="PASURUAN"/>
    <s v="PASURUAN"/>
    <s v="PSN"/>
    <s v="REG"/>
    <s v="AO"/>
    <x v="0"/>
    <m/>
    <s v="Completed (PS)"/>
    <s v="RBS-Regional 3"/>
    <d v="2026-08-12T14:35:53"/>
    <d v="2026-08-14T08:52:35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PS"/>
    <s v="PASURUA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n v="2026"/>
    <n v="8"/>
    <n v="14"/>
    <d v="2026-08-14T00:00:00"/>
    <n v="0.45833333333575865"/>
    <x v="0"/>
  </r>
  <r>
    <n v="1033"/>
    <n v="1002505758"/>
    <n v="3"/>
    <x v="6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1034"/>
    <n v="1002516222"/>
    <n v="3"/>
    <x v="0"/>
    <n v="5"/>
    <s v="MATARAM"/>
    <s v="BIMA"/>
    <s v="SIL"/>
    <s v="REG"/>
    <s v="AO"/>
    <x v="0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</r>
  <r>
    <n v="1035"/>
    <n v="1002515887"/>
    <n v="3"/>
    <x v="3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</r>
  <r>
    <n v="1036"/>
    <n v="1002519740"/>
    <n v="3"/>
    <x v="2"/>
    <n v="5"/>
    <s v="MADIUN"/>
    <s v="MADIUN"/>
    <s v="CRB"/>
    <s v="REG"/>
    <s v="AO"/>
    <x v="0"/>
    <s v="1P INET"/>
    <s v="102 | FOLLOW UP COMPLETED"/>
    <s v="RBS-Regional 3"/>
    <d v="2026-08-11T12:36:02"/>
    <d v="2026-08-13T14:51:33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REVOKE"/>
    <s v="CARUBAN"/>
    <s v="NO ADDON"/>
    <m/>
    <s v="Follow Up Revoke Completed, New Order ID : SC1002524577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1"/>
  </r>
  <r>
    <n v="1037"/>
    <n v="1002516573"/>
    <n v="3"/>
    <x v="2"/>
    <n v="5"/>
    <s v="MADIUN"/>
    <s v="NGAWI"/>
    <s v="MGT"/>
    <s v="REG"/>
    <s v="AO"/>
    <x v="0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AGETAN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</r>
  <r>
    <n v="1038"/>
    <n v="1002525267"/>
    <n v="3"/>
    <x v="3"/>
    <n v="4"/>
    <s v="YOGYAKARTA"/>
    <s v="GUNUNG KIDUL"/>
    <s v="WNS"/>
    <s v="REG"/>
    <s v="AO"/>
    <x v="0"/>
    <s v="2P INET + VOICE"/>
    <s v="MIE - SEND SURVEY"/>
    <s v="RBS-Regional 3"/>
    <d v="2026-08-13T19:29:56"/>
    <d v="2026-08-13T19:32:01"/>
    <n v="69365548"/>
    <n v="2745042029"/>
    <n v="143135115088"/>
    <s v="PT MUTIARA AGUNG ABADI"/>
    <s v="ODP-WNS-FAE/06 FAE/D03/02.06"/>
    <s v="WO061704579"/>
    <m/>
    <m/>
    <m/>
    <n v="110.6029597"/>
    <n v="-7.9672131999999998"/>
    <s v="|MC80054|MYIA-071140234446/POI/YULIANTO.,S.T/081215510270/ptmutiaraaggungabadi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39:52"/>
    <d v="2026-08-15T08:00:00"/>
    <m/>
    <s v="SURVEY_NEW_MANJA"/>
    <s v="WONOSARI"/>
    <s v="NO ADDON"/>
    <m/>
    <s v="MIE - SEND SURVEY"/>
    <s v="HSI Bisnis Bundling Phone PSB 70% - Free 800 Menit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1"/>
  </r>
  <r>
    <n v="1039"/>
    <n v="1002517397"/>
    <n v="3"/>
    <x v="2"/>
    <n v="5"/>
    <s v="MALANG"/>
    <s v="KEPANJEN"/>
    <s v="KLJ"/>
    <s v="REG"/>
    <s v="AO"/>
    <x v="0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0"/>
  </r>
  <r>
    <n v="1040"/>
    <n v="1002516881"/>
    <n v="3"/>
    <x v="2"/>
    <n v="5"/>
    <s v="KEDIRI"/>
    <s v="TULUNGAGUNG"/>
    <s v="CAT"/>
    <s v="REG"/>
    <s v="AO"/>
    <x v="0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0"/>
  </r>
  <r>
    <n v="1041"/>
    <n v="1002522813"/>
    <n v="3"/>
    <x v="2"/>
    <n v="5"/>
    <s v="MADIUN"/>
    <s v="BOJONEGORO"/>
    <s v="BJN"/>
    <s v="REG"/>
    <s v="AO"/>
    <x v="0"/>
    <s v="1P INET"/>
    <s v="Completed (PS)"/>
    <s v="RBS-Regional 3"/>
    <d v="2026-08-12T16:11:57"/>
    <d v="2026-08-13T14:34:44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PS"/>
    <s v="X"/>
    <s v="NO ADDON"/>
    <n v="20260813"/>
    <s v="Completed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n v="2026"/>
    <n v="8"/>
    <n v="13"/>
    <d v="2026-08-13T00:00:00"/>
    <n v="-1.3333333333357587"/>
    <x v="0"/>
  </r>
  <r>
    <n v="1042"/>
    <n v="1002519818"/>
    <n v="3"/>
    <x v="5"/>
    <n v="5"/>
    <s v="DENPASAR"/>
    <s v="JIMBARAN"/>
    <s v="KUT"/>
    <s v="REG"/>
    <s v="AO"/>
    <x v="0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A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0"/>
  </r>
  <r>
    <n v="1043"/>
    <n v="1002507501"/>
    <n v="3"/>
    <x v="6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</r>
  <r>
    <n v="1044"/>
    <n v="1002511885"/>
    <n v="3"/>
    <x v="5"/>
    <n v="5"/>
    <s v="DENPASAR"/>
    <s v="JIMBARAN"/>
    <s v="JBR"/>
    <s v="REG"/>
    <s v="AO"/>
    <x v="0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</r>
  <r>
    <n v="1045"/>
    <n v="1002522388"/>
    <n v="3"/>
    <x v="6"/>
    <n v="5"/>
    <s v="SIDOARJO"/>
    <s v="PASURUAN"/>
    <s v="GEM"/>
    <s v="REG"/>
    <s v="AO"/>
    <x v="0"/>
    <m/>
    <s v="CC - HD1A - INPROGRESS UNCONTACTED"/>
    <s v="RBS-Regional 3"/>
    <d v="2026-08-12T14:25:33"/>
    <d v="2026-08-14T08:09:44"/>
    <n v="69364342"/>
    <m/>
    <n v="152743216448"/>
    <s v="SPBU 5467107 GEMPOL"/>
    <s v="ODP-GEM-FA/07"/>
    <m/>
    <m/>
    <m/>
    <m/>
    <n v="112.6942535"/>
    <n v="-7.5574861000000002"/>
    <s v="|MN02332|/SPBU 5467107 GEMPOL/WINBACK 2.0 HSI B2B (1:1) 100MBPS 535RB PSB DISC 70%//spbu5467107gempol@gmail.com/FAIZAL MEGA HARDIANSYAH/81252132282"/>
    <s v="Sales Force DBS"/>
    <m/>
    <m/>
    <m/>
    <m/>
    <m/>
    <m/>
    <m/>
    <m/>
    <m/>
    <m/>
    <m/>
    <d v="2026-12-08T14:39:59"/>
    <m/>
    <m/>
    <s v="FCC"/>
    <s v="PANDAAN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046"/>
    <n v="1002509520"/>
    <n v="3"/>
    <x v="0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047"/>
    <n v="1002524071"/>
    <n v="3"/>
    <x v="6"/>
    <n v="5"/>
    <s v="SIDOARJO"/>
    <s v="INNER - JATIM TIMUR"/>
    <s v="GDA"/>
    <s v="REG"/>
    <s v="AO"/>
    <x v="0"/>
    <s v="1P INET"/>
    <s v="MIE - SEND SURVEY"/>
    <s v="RBS-Regional 3"/>
    <d v="2026-08-13T12:16:56"/>
    <d v="2026-08-13T12:18:01"/>
    <n v="69365058"/>
    <m/>
    <n v="152317261891"/>
    <s v="PT.Ekadharma International Tbk"/>
    <s v="ODP-GDA-FC/05 FC/D01/05.01"/>
    <s v="WO061659381"/>
    <m/>
    <m/>
    <m/>
    <n v="112.74967460000001"/>
    <n v="-7.3898683999999903"/>
    <s v="|MN01470|MYIA-086129079341/POI/pujiyono/081332043709/ar@sby2.ekadharma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25:00"/>
    <d v="2026-08-14T13:00:00"/>
    <m/>
    <s v="SURVEY_NEW_MANJA"/>
    <s v="GEDANGAN"/>
    <s v="NO ADDON"/>
    <m/>
    <s v="MIE - SEND SURVEY"/>
    <s v="HSI Bisnis Basic Promo HUT Telkom PSB 70% - 100 Mbps Dual Band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</r>
  <r>
    <n v="1048"/>
    <n v="1002509099"/>
    <n v="3"/>
    <x v="7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</r>
  <r>
    <n v="1049"/>
    <n v="1002507113"/>
    <n v="3"/>
    <x v="6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1050"/>
    <n v="1002504578"/>
    <n v="3"/>
    <x v="6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1051"/>
    <n v="1002519754"/>
    <n v="3"/>
    <x v="2"/>
    <n v="5"/>
    <s v="MADIUN"/>
    <s v="BOJONEGORO"/>
    <s v="SMJ"/>
    <s v="REG"/>
    <s v="AO"/>
    <x v="0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PADANGAN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0"/>
  </r>
  <r>
    <n v="1052"/>
    <n v="1002517036"/>
    <n v="3"/>
    <x v="2"/>
    <n v="5"/>
    <s v="MADIUN"/>
    <s v="MADIUN"/>
    <s v="MNZ"/>
    <s v="REG"/>
    <s v="AO"/>
    <x v="0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0"/>
  </r>
  <r>
    <n v="1053"/>
    <n v="1002513806"/>
    <n v="3"/>
    <x v="6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</r>
  <r>
    <n v="1054"/>
    <n v="1002506392"/>
    <n v="3"/>
    <x v="5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</r>
  <r>
    <n v="1055"/>
    <n v="1002522674"/>
    <n v="3"/>
    <x v="6"/>
    <n v="5"/>
    <s v="PASURUAN"/>
    <s v="LUMAJANG"/>
    <s v="LMJ"/>
    <s v="REG"/>
    <s v="AO"/>
    <x v="0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UMAJANG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0"/>
  </r>
  <r>
    <n v="1056"/>
    <n v="1002516340"/>
    <n v="3"/>
    <x v="1"/>
    <n v="5"/>
    <s v="SBY UTARA"/>
    <s v="LAMONGAN"/>
    <s v="BDG"/>
    <s v="REG"/>
    <s v="AO"/>
    <x v="0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0"/>
  </r>
  <r>
    <n v="1057"/>
    <n v="1002519878"/>
    <n v="3"/>
    <x v="3"/>
    <n v="4"/>
    <s v="YOGYAKARTA"/>
    <s v="BANTUL"/>
    <s v="BTL"/>
    <s v="REG"/>
    <s v="AO"/>
    <x v="0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0"/>
  </r>
  <r>
    <n v="1058"/>
    <n v="1002507648"/>
    <n v="3"/>
    <x v="6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</r>
  <r>
    <n v="1059"/>
    <n v="1002516187"/>
    <n v="3"/>
    <x v="2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</r>
  <r>
    <n v="1060"/>
    <n v="1002513294"/>
    <n v="3"/>
    <x v="4"/>
    <n v="4"/>
    <s v="PEKALONGAN"/>
    <s v="SLAWI"/>
    <s v="SLW"/>
    <s v="REG"/>
    <s v="AO"/>
    <x v="0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</r>
  <r>
    <n v="1061"/>
    <n v="1002515795"/>
    <n v="3"/>
    <x v="4"/>
    <n v="4"/>
    <s v="PEKALONGAN"/>
    <s v="TEGAL"/>
    <s v="TEG"/>
    <s v="REG"/>
    <s v="AO"/>
    <x v="0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0"/>
  </r>
  <r>
    <n v="1062"/>
    <n v="1002511481"/>
    <n v="3"/>
    <x v="0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1063"/>
    <n v="1002511358"/>
    <n v="3"/>
    <x v="2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</r>
  <r>
    <n v="1064"/>
    <n v="1002522989"/>
    <n v="3"/>
    <x v="1"/>
    <n v="5"/>
    <s v="SBY UTARA"/>
    <s v="TANDES"/>
    <s v="KNN"/>
    <s v="REG"/>
    <s v="AO"/>
    <x v="0"/>
    <s v="1P INET"/>
    <s v="Completed (PS)"/>
    <s v="RBS-Regional 3"/>
    <d v="2026-08-12T17:01:57"/>
    <d v="2026-08-14T08:13:44"/>
    <n v="69364557"/>
    <m/>
    <n v="152412248839"/>
    <s v="SMK Wijaya Putra (Gedung D)"/>
    <s v="ODP-KND-FAF/39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PS"/>
    <s v="KANDANGAN"/>
    <s v="NO ADDON"/>
    <n v="20260814"/>
    <s v="Completed"/>
    <s v="HSI Bisnis Basic Promo HUT Telkom PSB 70% - 75 Mbps"/>
    <s v="INDIBIZ"/>
    <m/>
    <m/>
    <d v="2026-08-13T13:00:00"/>
    <s v="2026-08-13 13:00:00 | M Janji : (13/08/2026) jam Pasang : 08:00 Note : hubungi pelanggan jika ingin kelokasi"/>
    <n v="2026"/>
    <n v="8"/>
    <n v="14"/>
    <d v="2026-08-14T00:00:00"/>
    <n v="0.45833333333575865"/>
    <x v="0"/>
  </r>
  <r>
    <n v="1065"/>
    <n v="1002519306"/>
    <n v="3"/>
    <x v="0"/>
    <n v="5"/>
    <s v="MATARAM"/>
    <s v="SUMBAWA"/>
    <s v="SBW"/>
    <s v="REG"/>
    <s v="AO"/>
    <x v="0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</r>
  <r>
    <n v="1066"/>
    <n v="1002510033"/>
    <n v="3"/>
    <x v="5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</r>
  <r>
    <n v="1067"/>
    <n v="1002504908"/>
    <n v="3"/>
    <x v="4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</r>
  <r>
    <n v="1068"/>
    <n v="1002519276"/>
    <n v="3"/>
    <x v="1"/>
    <n v="5"/>
    <s v="SBY UTARA"/>
    <s v="LAMONGAN"/>
    <s v="BBA"/>
    <s v="REG"/>
    <s v="AO"/>
    <x v="0"/>
    <s v="1P INET"/>
    <s v="102 | FOLLOW UP COMPLETED"/>
    <s v="RBS-Regional 3"/>
    <d v="2026-08-11T10:29:56"/>
    <d v="2026-08-13T14:24:36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REVOKE"/>
    <s v="X"/>
    <s v="NO ADDON"/>
    <m/>
    <s v="Follow Up Revoke Completed, New Order ID : SC1002524460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1"/>
  </r>
  <r>
    <n v="1069"/>
    <n v="1002523277"/>
    <n v="3"/>
    <x v="1"/>
    <n v="5"/>
    <s v="SBY UTARA"/>
    <s v="KENJERAN"/>
    <s v="KBL"/>
    <s v="REG"/>
    <s v="AO"/>
    <x v="0"/>
    <m/>
    <s v="Completed (PS)"/>
    <s v="RBS-Regional 3"/>
    <d v="2026-08-13T08:20:18"/>
    <d v="2026-08-13T21:23:22"/>
    <n v="69364684"/>
    <m/>
    <n v="152401227405"/>
    <s v="UZGAMING SURABAYA"/>
    <s v="ODP-KBL-FGJ/25"/>
    <s v="WO061654453"/>
    <m/>
    <m/>
    <m/>
    <n v="112.73247259999999"/>
    <n v="-7.2233419000000003"/>
    <s v="|MN02446|/UZGAMING SURABAYA/UFAIRAH/081334230368/uffairahabdulaziz@gmail.com/HSI Bisnis Promo HUT Telkom (1:1) 100 Mbps (Rp 535.000) PSB Rp 150.000/"/>
    <s v="Sales Force DBS"/>
    <m/>
    <m/>
    <m/>
    <m/>
    <m/>
    <m/>
    <m/>
    <m/>
    <s v="Management Janji"/>
    <s v="2026-08-14 11:00:00|Tanggal pemasangan: 14/08/2026 Jam pemasangan : pagi / siang Info Tambahan : Hubungi pelanggan dulu sebelum ke lokasi terima kasih.|40951377|MYDITA"/>
    <s v="FCC"/>
    <s v="13-08-2026 08:25:29"/>
    <d v="2026-08-14T11:00:00"/>
    <m/>
    <s v="PS"/>
    <s v="KEBALEN"/>
    <s v="NO ADDON"/>
    <n v="2026081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4T11:00:00"/>
    <s v="2026-08-14 11:00:00|Tanggal pemasangan: 14/08/2026 Jam pemasangan : pagi / siang Info Tambahan : Hubungi pelanggan dulu sebelum ke lokasi terima kasih.|40951377|MYDITA"/>
    <n v="2026"/>
    <n v="8"/>
    <n v="13"/>
    <d v="2026-08-13T00:00:00"/>
    <n v="-1.4583333333357587"/>
    <x v="0"/>
  </r>
  <r>
    <n v="1070"/>
    <n v="1002512276"/>
    <n v="3"/>
    <x v="7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</r>
  <r>
    <n v="1071"/>
    <n v="1002516635"/>
    <n v="3"/>
    <x v="1"/>
    <n v="5"/>
    <s v="MADURA"/>
    <s v="BANGKALAN"/>
    <s v="OMB"/>
    <s v="REG"/>
    <s v="AO"/>
    <x v="0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</r>
  <r>
    <n v="1072"/>
    <n v="1002516364"/>
    <n v="3"/>
    <x v="5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</r>
  <r>
    <n v="1073"/>
    <n v="1002524861"/>
    <n v="3"/>
    <x v="4"/>
    <n v="4"/>
    <s v="SEMARANG"/>
    <s v="KENDAL"/>
    <s v="KDL"/>
    <s v="REG"/>
    <s v="AO"/>
    <x v="0"/>
    <s v="1P INET"/>
    <s v="MIE - SEND SURVEY"/>
    <s v="RBS-Regional 3"/>
    <d v="2026-08-13T16:07:56"/>
    <d v="2026-08-13T16:10:01"/>
    <n v="69365398"/>
    <m/>
    <n v="146457106173"/>
    <s v="SPBU 44.513.05 JAMBEARUM"/>
    <s v="ODP-KDL-FP/043 FP/D13/043.01"/>
    <s v="WO061689457"/>
    <m/>
    <m/>
    <m/>
    <n v="110.178022"/>
    <n v="-6.9227410000000003"/>
    <s v="|MN02184|MYIA-087855599869/POI/OKE /082134581204/spbujambearum2@gmail.com"/>
    <s v="MYIB_ASSISTANT"/>
    <m/>
    <m/>
    <m/>
    <m/>
    <m/>
    <m/>
    <m/>
    <m/>
    <s v="Management Janji"/>
    <s v="2026-08-14 13:00:00 | Nama PIC : Dani No HP : 082134581204 Alt :  M Janji : 14/08/2026 Jam Pasang : 08.00  - 13:00  NoteÃ‚Â :  hubungi terlebih dahulu sebelum ke lokasi, terima kasih."/>
    <s v="FCC"/>
    <s v="13-08-2026 16:09:57"/>
    <d v="2026-08-14T13:00:00"/>
    <m/>
    <s v="SURVEY_NEW_MANJA"/>
    <s v="X"/>
    <s v="NO ADDON"/>
    <m/>
    <s v="MIE - SEND SURVEY"/>
    <s v="HSI Bisnis Basic Promo HUT Telkom PSB 70% - 100 Mbps"/>
    <s v="INDIBIZ"/>
    <m/>
    <m/>
    <d v="2026-08-14T13:00:00"/>
    <s v="2026-08-14 13:00:00 | Nama PIC : Dani No HP : 082134581204 Alt :  M Janji : 14/08/2026 Jam Pasang : 08.00  - 13:00  NoteÃ‚Â :  hubungi terlebih dahulu sebelum ke lokasi, terima kasih."/>
    <m/>
    <m/>
    <m/>
    <e v="#NUM!"/>
    <e v="#NUM!"/>
    <x v="1"/>
  </r>
  <r>
    <n v="1074"/>
    <n v="1002520458"/>
    <n v="3"/>
    <x v="5"/>
    <n v="5"/>
    <s v="SINGARJA"/>
    <s v="KLUNGKUNG"/>
    <s v="APR"/>
    <s v="REG"/>
    <s v="AO"/>
    <x v="0"/>
    <m/>
    <s v="Completed (PS)"/>
    <s v="RBS-Regional 3"/>
    <d v="2026-08-11T15:26:07"/>
    <d v="2026-08-13T20:16:36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S"/>
    <s v="KARANGASEM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n v="2026"/>
    <n v="8"/>
    <n v="13"/>
    <d v="2026-08-13T00:00:00"/>
    <n v="-0.33333333333575865"/>
    <x v="0"/>
  </r>
  <r>
    <n v="1075"/>
    <n v="1002515751"/>
    <n v="3"/>
    <x v="1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</r>
  <r>
    <n v="1076"/>
    <n v="1002519656"/>
    <n v="3"/>
    <x v="3"/>
    <n v="4"/>
    <s v="MAGELANG"/>
    <s v="TEMANGGUNG"/>
    <s v="PRN"/>
    <s v="REG"/>
    <s v="AO"/>
    <x v="0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ARAKA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0"/>
  </r>
  <r>
    <n v="1077"/>
    <n v="1002513435"/>
    <n v="3"/>
    <x v="2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</r>
  <r>
    <n v="1078"/>
    <n v="1002521572"/>
    <n v="3"/>
    <x v="6"/>
    <n v="5"/>
    <s v="SIDOARJO"/>
    <s v="INNER - JATIM TIMUR"/>
    <s v="SDN"/>
    <s v="REG"/>
    <s v="AO"/>
    <x v="0"/>
    <m/>
    <s v="OSS - FALLOUT"/>
    <s v="RBS-Regional 3"/>
    <d v="2026-08-12T10:30:25"/>
    <d v="2026-08-13T15:59:32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s v="Kendala Pelanggan"/>
    <s v="FO_WFM"/>
    <s v="SIDOARJO"/>
    <s v="NO ADDON"/>
    <m/>
    <s v="Provisioning Failed|WFM|INF009037774|PP_-7.3897133,112.69656330000001_PELANGGAN MINTA PEMASANGAN BESOK PAGI HARI JUMAT TANGG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1"/>
  </r>
  <r>
    <n v="1079"/>
    <n v="1002518937"/>
    <n v="3"/>
    <x v="2"/>
    <n v="5"/>
    <s v="MADIUN"/>
    <s v="PONOROGO"/>
    <s v="PON"/>
    <s v="REG"/>
    <s v="AO"/>
    <x v="0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SAMBIT SUMOROTO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0"/>
  </r>
  <r>
    <n v="1080"/>
    <n v="1002508319"/>
    <n v="3"/>
    <x v="1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</r>
  <r>
    <n v="1081"/>
    <n v="1002513632"/>
    <n v="3"/>
    <x v="2"/>
    <n v="5"/>
    <s v="MALANG"/>
    <s v="KEPANJEN"/>
    <s v="KLJ"/>
    <s v="REG"/>
    <s v="AO"/>
    <x v="0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0"/>
  </r>
  <r>
    <n v="1082"/>
    <n v="1002517580"/>
    <n v="3"/>
    <x v="5"/>
    <n v="5"/>
    <s v="SINGARJA"/>
    <s v="SINGARAJA"/>
    <s v="SGR"/>
    <s v="REG"/>
    <s v="AO"/>
    <x v="0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0"/>
  </r>
  <r>
    <n v="1083"/>
    <n v="1002522640"/>
    <n v="3"/>
    <x v="1"/>
    <n v="5"/>
    <s v="SBY UTARA"/>
    <s v="GRESIK"/>
    <s v="BWN"/>
    <s v="REG"/>
    <s v="AO"/>
    <x v="0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GRESIK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0"/>
  </r>
  <r>
    <n v="1084"/>
    <n v="1002507154"/>
    <n v="3"/>
    <x v="3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</r>
  <r>
    <n v="1085"/>
    <n v="1002505594"/>
    <n v="3"/>
    <x v="5"/>
    <n v="5"/>
    <s v="SINGARJA"/>
    <s v="SINGARAJA"/>
    <s v="KNT"/>
    <s v="REG"/>
    <s v="AO"/>
    <x v="0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</r>
  <r>
    <n v="1086"/>
    <n v="1002504703"/>
    <n v="3"/>
    <x v="0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</r>
  <r>
    <n v="1087"/>
    <n v="1002504739"/>
    <n v="3"/>
    <x v="7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</r>
  <r>
    <n v="1088"/>
    <n v="1002511685"/>
    <n v="3"/>
    <x v="2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1089"/>
    <n v="1002524089"/>
    <n v="3"/>
    <x v="7"/>
    <n v="4"/>
    <s v="KUDUS"/>
    <s v="PURWODADI"/>
    <s v="GDO"/>
    <s v="REG"/>
    <s v="AO"/>
    <x v="0"/>
    <m/>
    <s v="Completed (PS)"/>
    <s v="RBS-Regional 3"/>
    <d v="2026-08-13T12:25:30"/>
    <d v="2026-08-13T16:02:13"/>
    <n v="69363010"/>
    <m/>
    <n v="142521103428"/>
    <s v="SPBU 445810"/>
    <s v="ODP-GDO-FD/007"/>
    <s v="WO061661016"/>
    <m/>
    <m/>
    <m/>
    <n v="110.69896666"/>
    <n v="-7.0201833379999998"/>
    <s v="|MN01047|MYIA-000499380560/POI/MUHAMMAD ARIFIN/085346121580/4458102@gmail.com"/>
    <s v="Amex"/>
    <m/>
    <m/>
    <m/>
    <m/>
    <m/>
    <m/>
    <m/>
    <m/>
    <s v="Management Janji"/>
    <s v="2026-08-12 08:00:00 | Nama PIC:  bp muh arifin  No HP: 085346121580  Alt:  Tanggal: 12/8/2026  Jam Pasang: Pagi  Note: Hubungi sebelum ke lokasi, terimakasih."/>
    <s v="FCC"/>
    <s v="13-08-2026 12:39:48"/>
    <m/>
    <m/>
    <s v="PS"/>
    <s v="GUBUG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08:00:00 | Nama PIC:  bp muh arifin  No HP: 085346121580  Alt:  Tanggal: 12/8/2026  Jam Pasang: Pagi  Note: Hubungi sebelum ke lokasi, terimakasih."/>
    <n v="2026"/>
    <n v="8"/>
    <n v="13"/>
    <d v="2026-08-13T00:00:00"/>
    <n v="-0.29166666666424135"/>
    <x v="0"/>
  </r>
  <r>
    <n v="1090"/>
    <n v="1002518667"/>
    <n v="3"/>
    <x v="0"/>
    <n v="5"/>
    <s v="MATARAM"/>
    <s v="SUMBAWA"/>
    <s v="MLK"/>
    <s v="REG"/>
    <s v="AO"/>
    <x v="0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0"/>
  </r>
  <r>
    <n v="1091"/>
    <n v="1002516170"/>
    <n v="3"/>
    <x v="1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1092"/>
    <n v="1002517637"/>
    <n v="3"/>
    <x v="0"/>
    <n v="5"/>
    <s v="MATARAM"/>
    <s v="BIMA"/>
    <s v="TET"/>
    <s v="REG"/>
    <s v="AO"/>
    <x v="0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0"/>
  </r>
  <r>
    <n v="1093"/>
    <n v="1002508551"/>
    <n v="3"/>
    <x v="1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</r>
  <r>
    <n v="1094"/>
    <n v="1002506659"/>
    <n v="3"/>
    <x v="1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</r>
  <r>
    <n v="1095"/>
    <n v="1002520568"/>
    <n v="3"/>
    <x v="1"/>
    <n v="5"/>
    <s v="SBY UTARA"/>
    <s v="TANDES"/>
    <s v="TNS"/>
    <s v="REG"/>
    <s v="AO"/>
    <x v="0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ANDE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0"/>
  </r>
  <r>
    <n v="1096"/>
    <n v="1002521427"/>
    <n v="3"/>
    <x v="6"/>
    <n v="5"/>
    <s v="JEMBER"/>
    <s v="SITUBONDO"/>
    <s v="SIT"/>
    <s v="REG"/>
    <s v="AO"/>
    <x v="0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UBONDO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0"/>
  </r>
  <r>
    <n v="1097"/>
    <n v="1002513785"/>
    <n v="3"/>
    <x v="7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</r>
  <r>
    <n v="1098"/>
    <n v="1002525302"/>
    <n v="3"/>
    <x v="1"/>
    <n v="5"/>
    <s v="SBY SELATAN"/>
    <s v="MANYAR"/>
    <s v="JGR"/>
    <s v="REG"/>
    <s v="AO"/>
    <x v="0"/>
    <m/>
    <s v="MIE - SEND SURVEY"/>
    <s v="RBS-Regional 2"/>
    <d v="2026-08-13T20:12:57"/>
    <d v="2026-08-14T08:44:01"/>
    <n v="69365555"/>
    <m/>
    <n v="152310255727"/>
    <s v="MOBENG RUNGKUT"/>
    <s v="ODP-RKT-FGX/37"/>
    <s v="WO061718604"/>
    <m/>
    <m/>
    <m/>
    <n v="112.7850617"/>
    <n v="-7.3317527"/>
    <s v="|MB10139|/MOBENG RUNGKUT/081211886671/it.rony@mobeng.co.id"/>
    <s v="Sales Force DBS"/>
    <m/>
    <m/>
    <m/>
    <m/>
    <m/>
    <m/>
    <m/>
    <m/>
    <s v="Management Janji"/>
    <s v="2026-08-18 13:00:00|M Janji :  18 Agustus 2026 Jam Pasang : 11.00 Note : hubungi pelanggan jika ingin ke lokasi, terima kasih. |40941148|MYDITA"/>
    <s v="FCC"/>
    <s v="13-08-2026 20:25:02"/>
    <d v="2026-08-18T13:00:00"/>
    <m/>
    <s v="SURVEY_NEW_MANJA"/>
    <s v="JAGI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13:00:00"/>
    <s v="2026-08-18 13:00:00|M Janji :  18 Agustus 2026 Jam Pasang : 11.00 Note : hubungi pelanggan jika ingin ke lokasi, terima kasih. |40941148|MYDITA"/>
    <m/>
    <m/>
    <m/>
    <e v="#NUM!"/>
    <e v="#NUM!"/>
    <x v="1"/>
  </r>
  <r>
    <n v="1099"/>
    <n v="1002506078"/>
    <n v="3"/>
    <x v="5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</r>
  <r>
    <n v="1100"/>
    <n v="1002518219"/>
    <n v="3"/>
    <x v="1"/>
    <n v="5"/>
    <s v="SBY UTARA"/>
    <s v="TANDES"/>
    <s v="BBE"/>
    <s v="REG"/>
    <s v="AO"/>
    <x v="0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0"/>
  </r>
  <r>
    <n v="1101"/>
    <n v="1002517592"/>
    <n v="3"/>
    <x v="3"/>
    <n v="4"/>
    <s v="MAGELANG"/>
    <s v="MUNTILAN"/>
    <s v="MUN"/>
    <s v="REG"/>
    <s v="AO"/>
    <x v="0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0"/>
  </r>
  <r>
    <n v="1102"/>
    <n v="1002518622"/>
    <n v="3"/>
    <x v="1"/>
    <n v="5"/>
    <s v="SBY UTARA"/>
    <s v="TANDES"/>
    <s v="KLN"/>
    <s v="REG"/>
    <s v="AO"/>
    <x v="0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0"/>
  </r>
  <r>
    <n v="1103"/>
    <n v="1002515883"/>
    <n v="3"/>
    <x v="2"/>
    <n v="5"/>
    <s v="MALANG"/>
    <s v="BATU"/>
    <s v="BLB"/>
    <s v="REG"/>
    <s v="AO"/>
    <x v="0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</r>
  <r>
    <n v="1104"/>
    <n v="1002506572"/>
    <n v="3"/>
    <x v="2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</r>
  <r>
    <n v="1105"/>
    <n v="1002506599"/>
    <n v="3"/>
    <x v="3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</r>
  <r>
    <n v="1106"/>
    <n v="1002516296"/>
    <n v="3"/>
    <x v="1"/>
    <n v="5"/>
    <s v="SBY UTARA"/>
    <s v="GRESIK"/>
    <s v="SDY"/>
    <s v="REG"/>
    <s v="AO"/>
    <x v="0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0"/>
  </r>
  <r>
    <n v="1107"/>
    <n v="1002506094"/>
    <n v="3"/>
    <x v="4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1108"/>
    <n v="1002524337"/>
    <n v="3"/>
    <x v="6"/>
    <n v="5"/>
    <s v="SIDOARJO"/>
    <s v="PASURUAN"/>
    <s v="PDA"/>
    <s v="REG"/>
    <s v="AO"/>
    <x v="0"/>
    <m/>
    <s v="8 | OSS - PONR"/>
    <s v="RBS-Regional 3"/>
    <d v="2026-08-13T13:49:22"/>
    <d v="2026-08-13T17:46:30"/>
    <n v="69365208"/>
    <m/>
    <n v="152741225088"/>
    <s v="SULTAN SEAFOOD"/>
    <s v="ODP-PDA-FJ/02"/>
    <s v="WO061678845"/>
    <m/>
    <m/>
    <m/>
    <n v="112.6752358"/>
    <n v="-7.6587417999999996"/>
    <s v="|MC30112|/WAHYU AJENG PROKLAMIR DAASMARA/82331271252/sultanseafood01@gmail.com"/>
    <s v="Sales Force DBS"/>
    <m/>
    <m/>
    <m/>
    <m/>
    <m/>
    <m/>
    <m/>
    <m/>
    <s v="Management Janji"/>
    <s v="2026-08-14 13:00:00|Nama PIC : Ibu Wahyu No HP : 082331271252 No Alt : - M Janji :  14 Agustus 2026 Jam Pasang : Pagi / Siang Note : hubungi pelanggan jika ingin kelokasi |40951378|MYDITA"/>
    <s v="FCC"/>
    <s v="13-08-2026 13:54:52"/>
    <d v="2026-08-14T13:00:00"/>
    <m/>
    <s v="ACT_COM"/>
    <s v="PANDAAN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Ibu Wahyu No HP : 082331271252 No Alt : - M Janji :  14 Agustus 2026 Jam Pasang : Pagi / Siang Note : hubungi pelanggan jika ingin kelokasi |40951378|MYDITA"/>
    <m/>
    <m/>
    <m/>
    <e v="#NUM!"/>
    <e v="#NUM!"/>
    <x v="1"/>
  </r>
  <r>
    <n v="1109"/>
    <n v="1002505412"/>
    <n v="3"/>
    <x v="4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</r>
  <r>
    <n v="1110"/>
    <n v="1002517555"/>
    <n v="3"/>
    <x v="5"/>
    <n v="5"/>
    <s v="DENPASAR"/>
    <s v="UBUNG"/>
    <s v="UBN"/>
    <s v="REG"/>
    <s v="AO"/>
    <x v="0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</r>
  <r>
    <n v="1111"/>
    <n v="1002508229"/>
    <n v="3"/>
    <x v="3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</r>
  <r>
    <n v="1112"/>
    <n v="1002516043"/>
    <n v="3"/>
    <x v="7"/>
    <n v="4"/>
    <s v="KUDUS"/>
    <s v="JEPARA"/>
    <s v="BAN"/>
    <s v="REG"/>
    <s v="AO"/>
    <x v="0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X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</r>
  <r>
    <n v="1113"/>
    <n v="1002517328"/>
    <n v="3"/>
    <x v="2"/>
    <n v="5"/>
    <s v="MALANG"/>
    <s v="KEPANJEN"/>
    <s v="GDG"/>
    <s v="REG"/>
    <s v="AO"/>
    <x v="0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0"/>
  </r>
  <r>
    <n v="1114"/>
    <n v="1002512090"/>
    <n v="3"/>
    <x v="1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</r>
  <r>
    <n v="1115"/>
    <n v="1002514764"/>
    <n v="3"/>
    <x v="2"/>
    <n v="5"/>
    <s v="MADIUN"/>
    <s v="MADIUN"/>
    <s v="MSP"/>
    <s v="REG"/>
    <s v="AO"/>
    <x v="0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</r>
  <r>
    <n v="1116"/>
    <n v="1002505365"/>
    <n v="3"/>
    <x v="3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</r>
  <r>
    <n v="1117"/>
    <n v="1002517909"/>
    <n v="3"/>
    <x v="0"/>
    <n v="5"/>
    <s v="MATARAM"/>
    <s v="LOMBOK BARAT TENGAH"/>
    <s v="PRY"/>
    <s v="REG"/>
    <s v="AO"/>
    <x v="0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1"/>
  </r>
  <r>
    <n v="1118"/>
    <n v="1002512007"/>
    <n v="3"/>
    <x v="2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</r>
  <r>
    <n v="1119"/>
    <n v="1002506394"/>
    <n v="3"/>
    <x v="7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</r>
  <r>
    <n v="1120"/>
    <n v="1002515995"/>
    <n v="3"/>
    <x v="7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</r>
  <r>
    <n v="1121"/>
    <n v="1002517521"/>
    <n v="3"/>
    <x v="6"/>
    <n v="5"/>
    <s v="JEMBER"/>
    <s v="BANYUWANGI"/>
    <s v="WSO"/>
    <s v="REG"/>
    <s v="AO"/>
    <x v="0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0"/>
  </r>
  <r>
    <n v="1122"/>
    <n v="1002520099"/>
    <n v="3"/>
    <x v="1"/>
    <n v="5"/>
    <s v="MADURA"/>
    <s v="BANGKALAN"/>
    <s v="BEA"/>
    <s v="REG"/>
    <s v="AO"/>
    <x v="0"/>
    <s v="1P INET"/>
    <s v="Completed (PS)"/>
    <s v="RBS-Regional 3"/>
    <d v="2026-08-11T14:07:57"/>
    <d v="2026-08-13T18:36:10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PS"/>
    <s v="X"/>
    <s v="NO ADDON"/>
    <n v="20260813"/>
    <s v="Completed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n v="2026"/>
    <n v="8"/>
    <n v="13"/>
    <d v="2026-08-13T00:00:00"/>
    <n v="0.45833333333575865"/>
    <x v="0"/>
  </r>
  <r>
    <n v="1123"/>
    <n v="1002512214"/>
    <n v="3"/>
    <x v="1"/>
    <n v="5"/>
    <s v="MADURA"/>
    <s v="BANGKALAN"/>
    <s v="ARB"/>
    <s v="REG"/>
    <s v="AO"/>
    <x v="0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</r>
  <r>
    <n v="1124"/>
    <n v="1002505400"/>
    <n v="3"/>
    <x v="4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</r>
  <r>
    <n v="1125"/>
    <n v="1002504435"/>
    <n v="3"/>
    <x v="0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126"/>
    <n v="1002516212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</r>
  <r>
    <n v="1127"/>
    <n v="1002506723"/>
    <n v="3"/>
    <x v="1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</r>
  <r>
    <n v="1128"/>
    <n v="1002524646"/>
    <n v="3"/>
    <x v="6"/>
    <n v="5"/>
    <s v="JEMBER"/>
    <s v="JEMBER"/>
    <s v="JER"/>
    <s v="REG"/>
    <s v="AO"/>
    <x v="0"/>
    <s v="1P INET"/>
    <s v="MIE - SEND SURVEY"/>
    <s v="RBS-Regional 3"/>
    <d v="2026-08-13T15:10:56"/>
    <d v="2026-08-13T15:12:01"/>
    <n v="69365329"/>
    <m/>
    <n v="152501280420"/>
    <s v="WARKOP CAK JUKI"/>
    <s v="ODP-JER-FG/10 FG/D01/06.10"/>
    <s v="WO061681226"/>
    <m/>
    <m/>
    <m/>
    <n v="113.66702309999999"/>
    <n v="-8.1890670999999902"/>
    <s v="MD|MYDB-20260813265174|DN00001/MN00086|WARKOP CAK JUKI|082230298166"/>
    <s v="MYDIGIBIZPARTNER"/>
    <m/>
    <m/>
    <m/>
    <m/>
    <m/>
    <m/>
    <m/>
    <m/>
    <s v="Management Janji"/>
    <s v="2026-08-14 13:00:00 | Nama PIC : Zuki No HP : 082230298166 Alt : alinjuki8@gmail.com M Janji : 14/08/2026 Jam Pasang : 08.00  - 13:00  NoteÃ‚Â :  hubungi terlebih dahulu sebelum ke lokasi, terima kasih."/>
    <s v="FCC"/>
    <s v="13-08-2026 15:25:45"/>
    <d v="2026-08-14T13:00:00"/>
    <m/>
    <s v="SURVEY_NEW_MANJA"/>
    <s v="JEMBER"/>
    <s v="NO ADDON"/>
    <m/>
    <s v="MIE - SEND SURVEY"/>
    <s v="HSI Bisnis Promo HUT Telkom PSB 70% - 150 Mbps"/>
    <s v="INDIBIZ"/>
    <m/>
    <m/>
    <d v="2026-08-14T13:00:00"/>
    <s v="2026-08-14 13:00:00 | Nama PIC : Zuki No HP : 082230298166 Alt : alinjuki8@gmail.com M Janji : 14/08/2026 Jam Pasang : 08.00  - 13:00  NoteÃ‚Â :  hubungi terlebih dahulu sebelum ke lokasi, terima kasih."/>
    <m/>
    <m/>
    <m/>
    <e v="#NUM!"/>
    <e v="#NUM!"/>
    <x v="1"/>
  </r>
  <r>
    <n v="1129"/>
    <n v="1002505975"/>
    <n v="3"/>
    <x v="5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</r>
  <r>
    <n v="1130"/>
    <n v="1002512533"/>
    <n v="3"/>
    <x v="4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</r>
  <r>
    <n v="1131"/>
    <n v="1002515521"/>
    <n v="3"/>
    <x v="2"/>
    <n v="5"/>
    <s v="MALANG"/>
    <s v="BATU"/>
    <s v="KPO"/>
    <s v="REG"/>
    <s v="AO"/>
    <x v="0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</r>
  <r>
    <n v="1132"/>
    <n v="1002509877"/>
    <n v="3"/>
    <x v="6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133"/>
    <n v="1002523120"/>
    <n v="3"/>
    <x v="2"/>
    <n v="5"/>
    <s v="MADIUN"/>
    <s v="NGAWI"/>
    <s v="JGO"/>
    <s v="REG"/>
    <s v="AO"/>
    <x v="0"/>
    <s v="1P INET"/>
    <s v="Completed (PS)"/>
    <s v="RBS-Regional 3"/>
    <d v="2026-08-12T18:50:57"/>
    <d v="2026-08-13T19:43:17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PS"/>
    <s v="X"/>
    <s v="NO ADDON"/>
    <n v="20260813"/>
    <s v="Completed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0"/>
  </r>
  <r>
    <n v="1134"/>
    <n v="1002520506"/>
    <n v="3"/>
    <x v="1"/>
    <n v="5"/>
    <s v="SBY UTARA"/>
    <s v="MANYAR"/>
    <s v="MGO"/>
    <s v="REG"/>
    <s v="AO"/>
    <x v="0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0"/>
  </r>
  <r>
    <n v="1135"/>
    <n v="1002511060"/>
    <n v="3"/>
    <x v="4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1136"/>
    <n v="1002518402"/>
    <n v="3"/>
    <x v="1"/>
    <n v="5"/>
    <s v="SBY UTARA"/>
    <s v="MANYAR"/>
    <s v="MGO"/>
    <s v="REG"/>
    <s v="AO"/>
    <x v="0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ERGOYOS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1"/>
  </r>
  <r>
    <n v="1137"/>
    <n v="1002510893"/>
    <n v="3"/>
    <x v="6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138"/>
    <n v="1002515020"/>
    <n v="3"/>
    <x v="5"/>
    <n v="5"/>
    <s v="SINGARJA"/>
    <s v="TABANAN"/>
    <s v="TBN"/>
    <s v="REG"/>
    <s v="AO"/>
    <x v="0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</r>
  <r>
    <n v="1139"/>
    <n v="1002519100"/>
    <n v="3"/>
    <x v="7"/>
    <n v="4"/>
    <s v="SOLO"/>
    <s v="INNER - SOLO JATENG TIMUR"/>
    <s v="MSO"/>
    <s v="REG"/>
    <s v="AO"/>
    <x v="0"/>
    <m/>
    <s v="7 | OSS - PROVISIONING ISSUED"/>
    <s v="RBS-Regional 3"/>
    <d v="2026-08-11T09:50:35"/>
    <d v="2026-08-14T08:06:50"/>
    <n v="69362987"/>
    <m/>
    <n v="142566102282"/>
    <s v="Universitas Slamet Riyadi Kampus 2"/>
    <s v="ODP-MSO-FF/122"/>
    <s v="WO061643383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m/>
    <m/>
    <m/>
    <e v="#NUM!"/>
    <e v="#NUM!"/>
    <x v="1"/>
  </r>
  <r>
    <n v="1140"/>
    <n v="1002512136"/>
    <n v="3"/>
    <x v="6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1141"/>
    <n v="1002510481"/>
    <n v="3"/>
    <x v="3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</r>
  <r>
    <n v="1142"/>
    <n v="1002518657"/>
    <n v="3"/>
    <x v="6"/>
    <n v="5"/>
    <s v="JEMBER"/>
    <s v="SITUBONDO"/>
    <s v="SIT"/>
    <s v="REG"/>
    <s v="AO"/>
    <x v="0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0"/>
  </r>
  <r>
    <n v="1143"/>
    <n v="1002522476"/>
    <n v="3"/>
    <x v="3"/>
    <n v="4"/>
    <s v="MAGELANG"/>
    <s v="KEBUMEN"/>
    <s v="KAK"/>
    <s v="REG"/>
    <s v="AO"/>
    <x v="0"/>
    <s v="1P INET"/>
    <s v="Completed (PS)"/>
    <s v="RBS-Regional 3"/>
    <d v="2026-08-12T14:49:56"/>
    <d v="2026-08-13T12:40:19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PS"/>
    <s v="GOMBONG"/>
    <s v="NO ADDON"/>
    <n v="20260813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0"/>
  </r>
  <r>
    <n v="1144"/>
    <n v="1002513509"/>
    <n v="3"/>
    <x v="2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</r>
  <r>
    <n v="1145"/>
    <n v="1002506451"/>
    <n v="3"/>
    <x v="0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</r>
  <r>
    <n v="1146"/>
    <n v="1002521411"/>
    <n v="3"/>
    <x v="1"/>
    <n v="5"/>
    <s v="SBY UTARA"/>
    <s v="TANDES"/>
    <s v="KLN"/>
    <s v="REG"/>
    <s v="AO"/>
    <x v="0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EBALE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1"/>
  </r>
  <r>
    <n v="1147"/>
    <n v="1002509397"/>
    <n v="3"/>
    <x v="6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</r>
  <r>
    <n v="1148"/>
    <n v="1002520768"/>
    <n v="3"/>
    <x v="7"/>
    <n v="4"/>
    <s v="KUDUS"/>
    <s v="JEPARA"/>
    <s v="JPR"/>
    <s v="REG"/>
    <s v="AO"/>
    <x v="0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X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0"/>
  </r>
  <r>
    <n v="1149"/>
    <n v="1002514519"/>
    <n v="3"/>
    <x v="4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</r>
  <r>
    <n v="1150"/>
    <n v="1002519185"/>
    <n v="3"/>
    <x v="7"/>
    <n v="4"/>
    <s v="KUDUS"/>
    <s v="PURWODADI"/>
    <s v="GBU"/>
    <s v="REG"/>
    <s v="AO"/>
    <x v="0"/>
    <s v="1P INET"/>
    <s v="102 | FOLLOW UP COMPLETED"/>
    <s v="RBS-Regional 3"/>
    <d v="2026-08-11T10:07:57"/>
    <d v="2026-08-13T12:25:30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s v="Kendala Lainnya"/>
    <s v="REVOKE"/>
    <s v="GUBUG"/>
    <s v="NO ADDON"/>
    <m/>
    <s v="Follow Up Revoke Completed, New Order ID : SC1002524089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1"/>
  </r>
  <r>
    <n v="1151"/>
    <n v="1002514918"/>
    <n v="3"/>
    <x v="1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</r>
  <r>
    <n v="1152"/>
    <n v="1002523028"/>
    <n v="3"/>
    <x v="0"/>
    <n v="5"/>
    <s v="MATARAM"/>
    <s v="BIMA"/>
    <s v="BIM"/>
    <s v="REG"/>
    <s v="AO"/>
    <x v="0"/>
    <s v="1P INET"/>
    <s v="Completed (PS)"/>
    <s v="RBS-Regional 3"/>
    <d v="2026-08-12T17:19:56"/>
    <d v="2026-08-13T14:09:59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PS"/>
    <s v="X"/>
    <s v="NETMONK"/>
    <n v="20260813"/>
    <s v="Completed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0"/>
  </r>
  <r>
    <n v="1153"/>
    <n v="1002507876"/>
    <n v="3"/>
    <x v="2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</r>
  <r>
    <n v="1154"/>
    <n v="1002523600"/>
    <n v="3"/>
    <x v="3"/>
    <n v="4"/>
    <s v="MAGELANG"/>
    <s v="MUNTILAN"/>
    <s v="MUN"/>
    <s v="REG"/>
    <s v="AO"/>
    <x v="0"/>
    <s v="1P INET"/>
    <s v="Completed (PS)"/>
    <s v="RBS-Regional 3"/>
    <d v="2026-08-13T10:01:57"/>
    <d v="2026-08-14T08:20:31"/>
    <n v="69364840"/>
    <m/>
    <n v="141146114828"/>
    <s v="Mampir Ngangkring Menayu"/>
    <s v="ODP-MUN-FAS/002 FAS/D05/002.01"/>
    <s v="WO061645833"/>
    <m/>
    <m/>
    <m/>
    <n v="110.26189770000001"/>
    <n v="-7.5990089000000003"/>
    <s v="|MN00298|MYIA-005249208778/POI/Antoni Andrianto SH/08159077119/gamenettegalrejo@gmail.com"/>
    <s v="MYIB_ASSISTANT"/>
    <m/>
    <m/>
    <m/>
    <m/>
    <m/>
    <m/>
    <m/>
    <m/>
    <s v="Management Janji"/>
    <s v="2026-08-14 15:00:00 | Nama PIC : Sabrina No HP : 08159077119 Alt :  M Janji : 14/08/2026 Jam Pasang : 08.00  - 13:00  NoteÃ‚Â :  hubungi terlebih dahulu sebelum ke lokasi, terima kasih."/>
    <s v="FCC"/>
    <s v="13-08-2026 10:09:52"/>
    <d v="2026-08-14T15:00:00"/>
    <m/>
    <s v="PS"/>
    <s v="MUNTILAN"/>
    <s v="NO ADDON"/>
    <n v="20260814"/>
    <s v="Completed"/>
    <s v="HSI Bisnis Basic Promo HUT Telkom PSB 70% - 50 Mbps"/>
    <s v="INDIBIZ"/>
    <m/>
    <m/>
    <d v="2026-08-14T15:00:00"/>
    <s v="2026-08-14 15:00:00 | Nama PIC : Sabrina No HP : 08159077119 Alt :  M Janji : 14/08/2026 Jam Pasang : 08.00  - 13:00  NoteÃ‚Â :  hubungi terlebih dahulu sebelum ke lokasi, terima kasih."/>
    <n v="2026"/>
    <n v="8"/>
    <n v="14"/>
    <d v="2026-08-14T00:00:00"/>
    <n v="-0.625"/>
    <x v="0"/>
  </r>
  <r>
    <n v="1155"/>
    <n v="1002510848"/>
    <n v="3"/>
    <x v="5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</r>
  <r>
    <n v="1156"/>
    <n v="1002510213"/>
    <n v="3"/>
    <x v="1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</r>
  <r>
    <n v="1157"/>
    <n v="1002514156"/>
    <n v="3"/>
    <x v="1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</r>
  <r>
    <n v="1158"/>
    <n v="1002509444"/>
    <n v="3"/>
    <x v="0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</r>
  <r>
    <n v="1159"/>
    <n v="1002522268"/>
    <n v="3"/>
    <x v="2"/>
    <n v="5"/>
    <s v="KEDIRI"/>
    <s v="KEDIRI"/>
    <s v="SBI"/>
    <s v="REG"/>
    <s v="AO"/>
    <x v="0"/>
    <s v="1P INET"/>
    <s v="Completed (PS)"/>
    <s v="RBS-Regional 3"/>
    <d v="2026-08-12T13:53:58"/>
    <d v="2026-08-13T16:06:03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PS"/>
    <s v="NGADILUWIH"/>
    <s v="NO ADDON"/>
    <n v="20260813"/>
    <s v="Completed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n v="2026"/>
    <n v="8"/>
    <n v="13"/>
    <d v="2026-08-13T00:00:00"/>
    <n v="-3.3333333333357587"/>
    <x v="0"/>
  </r>
  <r>
    <n v="1160"/>
    <n v="1002519725"/>
    <n v="3"/>
    <x v="2"/>
    <n v="5"/>
    <s v="MALANG"/>
    <s v="BATU"/>
    <s v="BTU"/>
    <s v="REG"/>
    <s v="AO"/>
    <x v="0"/>
    <s v="1P INET"/>
    <s v="MIE - SEND SURVEY"/>
    <s v="RBS-Regional 3"/>
    <d v="2026-08-11T12:25:57"/>
    <d v="2026-08-11T12:28:02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SEND SURVEY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1"/>
  </r>
  <r>
    <n v="1161"/>
    <n v="1002519854"/>
    <n v="3"/>
    <x v="3"/>
    <n v="4"/>
    <s v="MAGELANG"/>
    <s v="TEMANGGUNG"/>
    <s v="PRN"/>
    <s v="REG"/>
    <s v="AO"/>
    <x v="0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ARAKA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0"/>
  </r>
  <r>
    <n v="1162"/>
    <n v="1002520022"/>
    <n v="3"/>
    <x v="4"/>
    <n v="4"/>
    <s v="PEKALONGAN"/>
    <s v="BREBES"/>
    <s v="BMU"/>
    <s v="REG"/>
    <s v="AO"/>
    <x v="0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1"/>
  </r>
  <r>
    <n v="1163"/>
    <n v="1002521138"/>
    <n v="3"/>
    <x v="0"/>
    <n v="5"/>
    <s v="MATARAM"/>
    <s v="LOMBOK BARAT TENGAH"/>
    <s v="PRY"/>
    <s v="REG"/>
    <s v="AO"/>
    <x v="0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LOMBOK TENGAH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0"/>
  </r>
  <r>
    <n v="1164"/>
    <n v="1002512148"/>
    <n v="3"/>
    <x v="6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</r>
  <r>
    <n v="1165"/>
    <n v="1002516660"/>
    <n v="3"/>
    <x v="4"/>
    <n v="4"/>
    <s v="SEMARANG"/>
    <s v="INNER - SEMARANG JATENG UTARA"/>
    <s v="SMC"/>
    <s v="REG"/>
    <s v="AO"/>
    <x v="0"/>
    <s v="1P INET"/>
    <s v="8 | OSS - PONR"/>
    <s v="RBS-Regional 3"/>
    <d v="2026-08-09T19:43:56"/>
    <d v="2026-08-13T14:02:06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ACT_COM"/>
    <s v="X"/>
    <s v="NO ADDON"/>
    <m/>
    <s v="PONR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</r>
  <r>
    <n v="1166"/>
    <n v="1002514543"/>
    <n v="3"/>
    <x v="2"/>
    <n v="5"/>
    <s v="KEDIRI"/>
    <s v="BLITAR"/>
    <s v="LDY"/>
    <s v="REG"/>
    <s v="AO"/>
    <x v="0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0"/>
  </r>
  <r>
    <n v="1167"/>
    <n v="1002509300"/>
    <n v="3"/>
    <x v="7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</r>
  <r>
    <n v="1168"/>
    <n v="1002519934"/>
    <n v="3"/>
    <x v="4"/>
    <n v="4"/>
    <s v="PEKALONGAN"/>
    <s v="BREBES"/>
    <s v="BMU"/>
    <s v="REG"/>
    <s v="AO"/>
    <x v="0"/>
    <m/>
    <s v="CC - HD1A - INPROGRESS UNCONTACTED"/>
    <s v="RBS-Regional 3"/>
    <d v="2026-08-11T13:40:52"/>
    <d v="2026-08-13T17:15:37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UMIAYU"/>
    <s v="NO ADDON"/>
    <m/>
    <s v="UNCONTACTED : Line Busy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69"/>
    <n v="1002516381"/>
    <n v="3"/>
    <x v="4"/>
    <n v="4"/>
    <s v="PEKALONGAN"/>
    <s v="BREBES"/>
    <s v="TTL"/>
    <s v="REG"/>
    <s v="AO"/>
    <x v="0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1170"/>
    <n v="1002510212"/>
    <n v="3"/>
    <x v="1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</r>
  <r>
    <n v="1171"/>
    <n v="1002516338"/>
    <n v="3"/>
    <x v="7"/>
    <n v="4"/>
    <s v="KUDUS"/>
    <s v="JEPARA"/>
    <s v="JPR"/>
    <s v="REG"/>
    <s v="AO"/>
    <x v="0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X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</r>
  <r>
    <n v="1172"/>
    <n v="1002506175"/>
    <n v="3"/>
    <x v="3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</r>
  <r>
    <n v="1173"/>
    <n v="1002510687"/>
    <n v="3"/>
    <x v="6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1174"/>
    <n v="1002515815"/>
    <n v="3"/>
    <x v="7"/>
    <n v="4"/>
    <s v="KUDUS"/>
    <s v="REMBANG"/>
    <s v="LSE"/>
    <s v="REG"/>
    <s v="AO"/>
    <x v="0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REMBANG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1175"/>
    <n v="1002511659"/>
    <n v="3"/>
    <x v="4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</r>
  <r>
    <n v="1176"/>
    <n v="1002507579"/>
    <n v="3"/>
    <x v="3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1177"/>
    <n v="1002506598"/>
    <n v="3"/>
    <x v="6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</r>
  <r>
    <n v="1178"/>
    <n v="1002505992"/>
    <n v="3"/>
    <x v="7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</r>
  <r>
    <n v="1179"/>
    <n v="1002512672"/>
    <n v="3"/>
    <x v="2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</r>
  <r>
    <n v="1180"/>
    <n v="1002516452"/>
    <n v="3"/>
    <x v="1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</r>
  <r>
    <n v="1181"/>
    <n v="1002509568"/>
    <n v="3"/>
    <x v="2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</r>
  <r>
    <n v="1182"/>
    <n v="1002505607"/>
    <n v="3"/>
    <x v="1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</r>
  <r>
    <n v="1183"/>
    <n v="1002505230"/>
    <n v="3"/>
    <x v="0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</r>
  <r>
    <n v="1184"/>
    <n v="1002517872"/>
    <n v="3"/>
    <x v="3"/>
    <n v="4"/>
    <s v="YOGYAKARTA"/>
    <s v="SLEMAN"/>
    <s v="GOD"/>
    <s v="REG"/>
    <s v="AO"/>
    <x v="0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1"/>
  </r>
  <r>
    <n v="1185"/>
    <n v="1002523904"/>
    <n v="3"/>
    <x v="2"/>
    <n v="5"/>
    <s v="MALANG"/>
    <s v="KEPANJEN"/>
    <s v="GDI"/>
    <s v="REG"/>
    <s v="AO"/>
    <x v="0"/>
    <s v="1P INET"/>
    <s v="Completed (PS)"/>
    <s v="RBS-Regional 3"/>
    <d v="2026-08-13T11:22:57"/>
    <d v="2026-08-14T05:56:14"/>
    <n v="69364968"/>
    <m/>
    <n v="152715213990"/>
    <s v="BARKAS MALANG"/>
    <s v="ODP-GDI-FT/56"/>
    <s v="WO061653859"/>
    <m/>
    <m/>
    <m/>
    <n v="112.593051195144"/>
    <n v="-8.1388418732488006"/>
    <s v="MD|MYDB-20260813265184|DN00001/MN01844|BARKAS MALANG|087870686279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25:53"/>
    <d v="2026-08-14T08:00:00"/>
    <m/>
    <s v="PS"/>
    <s v="TUREN"/>
    <s v="NO ADDON"/>
    <n v="20260814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0"/>
  </r>
  <r>
    <n v="1186"/>
    <n v="1002505801"/>
    <n v="3"/>
    <x v="5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</r>
  <r>
    <n v="1187"/>
    <n v="1002516007"/>
    <n v="3"/>
    <x v="1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</r>
  <r>
    <n v="1188"/>
    <n v="1002513147"/>
    <n v="3"/>
    <x v="2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1189"/>
    <n v="1002517936"/>
    <n v="3"/>
    <x v="3"/>
    <n v="4"/>
    <s v="PURWOKERTO"/>
    <s v="PURWOKERTO"/>
    <s v="PWT"/>
    <s v="REG"/>
    <s v="AO"/>
    <x v="0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X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1"/>
  </r>
  <r>
    <n v="1190"/>
    <n v="1002521644"/>
    <n v="3"/>
    <x v="6"/>
    <n v="5"/>
    <s v="PASURUAN"/>
    <s v="LUMAJANG"/>
    <s v="TPH"/>
    <s v="REG"/>
    <s v="AO"/>
    <x v="0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0"/>
  </r>
  <r>
    <n v="1191"/>
    <n v="1002520199"/>
    <n v="3"/>
    <x v="4"/>
    <n v="4"/>
    <s v="PEKALONGAN"/>
    <s v="BREBES"/>
    <s v="BMU"/>
    <s v="REG"/>
    <s v="AO"/>
    <x v="0"/>
    <m/>
    <s v="MIE - SEND SURVEY"/>
    <s v="RBS-Regional 3"/>
    <d v="2026-08-11T14:31:17"/>
    <d v="2026-08-13T08:00:01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1"/>
  </r>
  <r>
    <n v="1192"/>
    <n v="1002522359"/>
    <n v="3"/>
    <x v="5"/>
    <n v="5"/>
    <s v="SINGARJA"/>
    <s v="GIANYAR"/>
    <s v="UBU"/>
    <s v="REG"/>
    <s v="AO"/>
    <x v="0"/>
    <m/>
    <s v="Completed (PS)"/>
    <s v="RBS-Regional 3"/>
    <d v="2026-08-12T14:18:22"/>
    <d v="2026-08-13T13:28:59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n v="2026"/>
    <n v="8"/>
    <n v="13"/>
    <d v="2026-08-13T00:00:00"/>
    <n v="-0.54166666666424135"/>
    <x v="0"/>
  </r>
  <r>
    <n v="1193"/>
    <n v="1002519919"/>
    <n v="3"/>
    <x v="6"/>
    <n v="5"/>
    <s v="PASURUAN"/>
    <s v="PROBOLINGGO"/>
    <s v="PBL"/>
    <s v="REG"/>
    <s v="AO"/>
    <x v="0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0"/>
  </r>
  <r>
    <n v="1194"/>
    <n v="1002514985"/>
    <n v="3"/>
    <x v="3"/>
    <n v="4"/>
    <s v="YOGYAKARTA"/>
    <s v="GUNUNG KIDUL"/>
    <s v="WNS"/>
    <s v="REG"/>
    <s v="AO"/>
    <x v="0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</r>
  <r>
    <n v="1195"/>
    <n v="1002522431"/>
    <n v="3"/>
    <x v="1"/>
    <n v="5"/>
    <s v="MADURA"/>
    <s v="BANGKALAN"/>
    <s v="BKL"/>
    <s v="REG"/>
    <s v="AO"/>
    <x v="0"/>
    <s v="1P INET"/>
    <s v="MIA - INVALID SURVEY"/>
    <s v="RBS-Regional 3"/>
    <d v="2026-08-12T14:34:57"/>
    <d v="2026-08-13T12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X"/>
    <s v="NO ADDON"/>
    <m/>
    <s v="MIE - INVALID SURVEY - Kendala Jalur/Rute Tarikan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1"/>
  </r>
  <r>
    <n v="1196"/>
    <n v="1002514746"/>
    <n v="3"/>
    <x v="6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</r>
  <r>
    <n v="1197"/>
    <n v="1002510050"/>
    <n v="3"/>
    <x v="3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</r>
  <r>
    <n v="1198"/>
    <n v="1002515429"/>
    <n v="3"/>
    <x v="7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</r>
  <r>
    <n v="1199"/>
    <n v="1002523499"/>
    <n v="3"/>
    <x v="2"/>
    <n v="5"/>
    <s v="KEDIRI"/>
    <s v="NGANJUK"/>
    <s v="NJK"/>
    <s v="REG"/>
    <s v="AO"/>
    <x v="0"/>
    <s v="1P INET"/>
    <s v="7 | OSS - PROVISIONING ISSUED"/>
    <s v="RBS-Regional 3"/>
    <d v="2026-08-13T09:35:56"/>
    <d v="2026-08-14T08:05:48"/>
    <n v="69364784"/>
    <m/>
    <n v="152611229884"/>
    <s v="SPPG SENGKUT"/>
    <s v="ODP-NJK-FK/44 FK/D06/44.01"/>
    <s v="WO061643964"/>
    <m/>
    <m/>
    <m/>
    <n v="111.87481150000001"/>
    <n v="-7.6612100999999901"/>
    <s v="MD|MYDB-20260812265122|EN00005/MC20190|SPPG SENGKUT|081333585896"/>
    <s v="MYDIGIBIZPARTNER"/>
    <m/>
    <m/>
    <m/>
    <m/>
    <m/>
    <m/>
    <m/>
    <m/>
    <s v="Management Janji"/>
    <s v="2026-08-14 08:00:00 | M Janji : (14 AGUSTUS 2026) jam Pasang : pagi  Note : hubungi pelanggan jika ingin kelokasi "/>
    <s v="FCC"/>
    <s v="13-08-2026 09:40:08"/>
    <d v="2026-08-14T08:00:00"/>
    <m/>
    <s v="PI"/>
    <s v="X"/>
    <s v="NO ADDON"/>
    <m/>
    <s v="Provisioning Issued"/>
    <s v="HSI Bisnis Promo HUT Telkom PSB 70% - 100 Mbps Dual Band"/>
    <s v="INDIBIZ"/>
    <m/>
    <m/>
    <d v="2026-08-14T08:00:00"/>
    <s v="2026-08-14 08:00:00 | M Janji : (14 AGUSTUS 2026) jam Pasang : pagi  Note : hubungi pelanggan jika ingin kelokasi "/>
    <m/>
    <m/>
    <m/>
    <e v="#NUM!"/>
    <e v="#NUM!"/>
    <x v="1"/>
  </r>
  <r>
    <n v="1200"/>
    <n v="1002524505"/>
    <n v="3"/>
    <x v="2"/>
    <n v="5"/>
    <s v="MALANG"/>
    <s v="KEPANJEN"/>
    <s v="GDI"/>
    <s v="REG"/>
    <s v="AO"/>
    <x v="0"/>
    <s v="1P INET"/>
    <s v="MIE - SEND SURVEY"/>
    <s v="RBS-Regional 3"/>
    <d v="2026-08-13T14:32:56"/>
    <d v="2026-08-13T14:34:03"/>
    <n v="69365252"/>
    <m/>
    <n v="152715213991"/>
    <s v="PONDOK MODERN AL-RIFA&amp; 39;IE 2"/>
    <s v="ODP-GDI-FM/11 FM/D03/11.01"/>
    <s v="WO061677110"/>
    <m/>
    <m/>
    <m/>
    <n v="112.641994"/>
    <n v="-8.1377950000000006"/>
    <s v="|MC20232|MYIA-008293069435/POI/WAHYU SULAIMAN/085178966608/wahyusnerut@gmail.com"/>
    <s v="MYIB_ASSISTANT"/>
    <m/>
    <m/>
    <m/>
    <m/>
    <m/>
    <m/>
    <m/>
    <m/>
    <s v="Management Janji"/>
    <s v="2026-08-14 13:00:00 | Nama PIC : bapa wahyu No HP : 085178966608 No Alternatif : 0855850434084 M Janji : 14/07/2026 Jam Pasang : Pagi NoteÃ‚Â :  Hubungi terlebih dahulu sebelum ke lokasi "/>
    <s v="FCC"/>
    <s v="13-08-2026 14:39:50"/>
    <d v="2026-08-14T13:00:00"/>
    <m/>
    <s v="SURVEY_NEW_MANJA"/>
    <s v="TUREN"/>
    <s v="NO ADDON"/>
    <m/>
    <s v="MIE - SEND SURVEY"/>
    <s v="HSI Bisnis Basic Promo HUT Telkom PSB 70% - 75 Mbps"/>
    <s v="INDIBIZ"/>
    <m/>
    <m/>
    <d v="2026-08-14T13:00:00"/>
    <s v="2026-08-14 13:00:00 | Nama PIC : bapa wahyu No HP : 085178966608 No Alternatif : 0855850434084 M Janji : 14/07/2026 Jam Pasang : Pagi NoteÃ‚Â :  Hubungi terlebih dahulu sebelum ke lokasi "/>
    <m/>
    <m/>
    <m/>
    <e v="#NUM!"/>
    <e v="#NUM!"/>
    <x v="1"/>
  </r>
  <r>
    <n v="1201"/>
    <n v="1002521165"/>
    <n v="3"/>
    <x v="1"/>
    <n v="5"/>
    <s v="SBY UTARA"/>
    <s v="TANDES"/>
    <s v="LKI"/>
    <s v="REG"/>
    <s v="AO"/>
    <x v="0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TANDES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0"/>
  </r>
  <r>
    <n v="1202"/>
    <n v="1002523572"/>
    <n v="3"/>
    <x v="2"/>
    <n v="5"/>
    <s v="MALANG"/>
    <s v="KEPANJEN"/>
    <s v="GDG"/>
    <s v="REG"/>
    <s v="AO"/>
    <x v="0"/>
    <s v="1P INET"/>
    <s v="MIA - INVALID SURVEY"/>
    <s v="RBS-Regional 3"/>
    <d v="2026-08-13T09:56:56"/>
    <d v="2026-08-14T07:14:42"/>
    <n v="69364833"/>
    <m/>
    <n v="152704231441"/>
    <s v="SMKN 7 MALANG"/>
    <s v="ODP-GDG-FA/36 FA/D04/36.01"/>
    <s v="WO061645308"/>
    <m/>
    <m/>
    <m/>
    <n v="112.622069343924"/>
    <n v="-8.0255610194934093"/>
    <s v="MD|MYDB-20260811264992|SC20017/MC20200|SMKN 7 MALANG|085546222546"/>
    <s v="MYDIGIBIZPARTNER"/>
    <m/>
    <m/>
    <m/>
    <m/>
    <m/>
    <m/>
    <m/>
    <m/>
    <s v="Management Janji"/>
    <s v="2026-08-16 08:00:00 | Nama PIC : Mahersea No HP : 085546222546 Alt :  M Janji : 15/08/2026 Jam Pasang : 08.00  - 13:00  NoteÃ‚Â :  hubungi terlebih dahulu sebelum ke lokasi, terima kasih."/>
    <s v="FCC"/>
    <s v="13-08-2026 10:09:52"/>
    <d v="2026-08-16T08:00:00"/>
    <m/>
    <s v="SURVEY_NEW_MANJA"/>
    <s v="KLOJEN"/>
    <s v="NO ADDON"/>
    <m/>
    <s v="MIE - INVALID SURVEY - Kendala Perizinan/IKR-IKG"/>
    <s v="HSI Bisnis Promo HUT Telkom PSB 70% - 200 Mbps"/>
    <s v="INDIBIZ"/>
    <m/>
    <m/>
    <d v="2026-08-16T08:00:00"/>
    <s v="2026-08-16 08:00:00 | Nama PIC : Mahersea No HP : 085546222546 Alt :  M Janji : 15/08/2026 Jam Pasang : 08.00  - 13:00  NoteÃ‚Â :  hubungi terlebih dahulu sebelum ke lokasi, terima kasih."/>
    <m/>
    <m/>
    <m/>
    <e v="#NUM!"/>
    <e v="#NUM!"/>
    <x v="1"/>
  </r>
  <r>
    <n v="1203"/>
    <n v="1002511984"/>
    <n v="3"/>
    <x v="2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1204"/>
    <n v="1002512800"/>
    <n v="3"/>
    <x v="1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1205"/>
    <n v="1002516937"/>
    <n v="3"/>
    <x v="6"/>
    <n v="5"/>
    <s v="SIDOARJO"/>
    <s v="INNER - JATIM TIMUR"/>
    <s v="GDA"/>
    <s v="REG"/>
    <s v="AO"/>
    <x v="0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0"/>
  </r>
  <r>
    <n v="1206"/>
    <n v="1002521456"/>
    <n v="3"/>
    <x v="3"/>
    <n v="4"/>
    <s v="PURWOKERTO"/>
    <s v="CILACAP"/>
    <s v="KRY"/>
    <s v="REG"/>
    <s v="AO"/>
    <x v="0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OYA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0"/>
  </r>
  <r>
    <n v="1207"/>
    <n v="1002505590"/>
    <n v="3"/>
    <x v="0"/>
    <n v="5"/>
    <s v="MATARAM"/>
    <s v="LOMBOK TIMUR UTARA"/>
    <s v="SGG"/>
    <s v="REG"/>
    <s v="AO"/>
    <x v="0"/>
    <m/>
    <s v="MIE - SEND SURVEY"/>
    <s v="RBS-Regional 3"/>
    <d v="2026-08-03T09:19:49"/>
    <d v="2026-08-12T15:56:01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SURVEY_NEW_MANJA"/>
    <s v="LOMBOK UTARA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1"/>
  </r>
  <r>
    <n v="1208"/>
    <n v="1002515494"/>
    <n v="3"/>
    <x v="6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</r>
  <r>
    <n v="1209"/>
    <n v="1002522006"/>
    <n v="3"/>
    <x v="3"/>
    <n v="4"/>
    <s v="MAGELANG"/>
    <s v="PURWOREJJO"/>
    <s v="PWJ"/>
    <s v="REG"/>
    <s v="AO"/>
    <x v="0"/>
    <s v="1P INET"/>
    <s v="Completed (PS)"/>
    <s v="RBS-Regional 3"/>
    <d v="2026-08-12T12:34:57"/>
    <d v="2026-08-13T15:12:27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PS"/>
    <s v="X"/>
    <s v="NO ADDON"/>
    <n v="20260813"/>
    <s v="Completed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n v="2026"/>
    <n v="8"/>
    <n v="13"/>
    <d v="2026-08-13T00:00:00"/>
    <n v="-2.625"/>
    <x v="0"/>
  </r>
  <r>
    <n v="1210"/>
    <n v="1002516310"/>
    <n v="3"/>
    <x v="6"/>
    <n v="5"/>
    <s v="PASURUAN"/>
    <s v="PROBOLINGGO"/>
    <s v="GND"/>
    <s v="REG"/>
    <s v="AO"/>
    <x v="0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0"/>
  </r>
  <r>
    <n v="1211"/>
    <n v="1002515957"/>
    <n v="3"/>
    <x v="4"/>
    <n v="4"/>
    <s v="PEKALONGAN"/>
    <s v="TEGAL"/>
    <s v="MGN"/>
    <s v="REG"/>
    <s v="AO"/>
    <x v="0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212"/>
    <n v="1002510711"/>
    <n v="3"/>
    <x v="3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</r>
  <r>
    <n v="1213"/>
    <n v="1002524631"/>
    <n v="3"/>
    <x v="0"/>
    <n v="5"/>
    <s v="KUPANG"/>
    <s v="KUPANG"/>
    <s v="KPN"/>
    <s v="REG"/>
    <s v="AO"/>
    <x v="0"/>
    <s v="1P INET"/>
    <s v="MIE - SEND SURVEY"/>
    <s v="RBS-Regional 3"/>
    <d v="2026-08-13T15:04:57"/>
    <d v="2026-08-13T15:06:01"/>
    <n v="69365308"/>
    <m/>
    <n v="172502311149"/>
    <s v="Diamond Playstation Kupang"/>
    <s v="ODP-KPN-FDB/29 FDB/D02/29.01"/>
    <s v="WO061680801"/>
    <m/>
    <m/>
    <m/>
    <n v="123.57585"/>
    <n v="-10.169729500000001"/>
    <s v="|MN00365|MYIA-077781480417/POI/Ayu Puspitasari/085190446163/diamondplaystation70@gmail.com"/>
    <s v="MYIB_ASSISTANT"/>
    <m/>
    <m/>
    <m/>
    <m/>
    <m/>
    <m/>
    <m/>
    <m/>
    <s v="Management Janji"/>
    <s v="2026-08-14 13:00:00 | Nama PIC : bapak dedi No HP : 085190446163 No Alternatif : - M Janji : 14/07/2026 Jam Pasang : Pagi NoteÃ‚Â :  Hubungi terlebih dahulu sebelum ke lokasi "/>
    <s v="FCC"/>
    <s v="13-08-2026 15:10:25"/>
    <d v="2026-08-14T13:00:00"/>
    <m/>
    <s v="SURVEY_NEW_MANJA"/>
    <s v="KUPANG"/>
    <s v="NO ADDON"/>
    <m/>
    <s v="MIE - SEND SURVEY"/>
    <s v="HSI Bisnis Promo HUT Telkom PSB 70% - 100 Mbps"/>
    <s v="INDIBIZ"/>
    <m/>
    <m/>
    <d v="2026-08-14T13:00:00"/>
    <s v="2026-08-14 13:00:00 | Nama PIC : bapak dedi No HP : 085190446163 No Alternatif : - M Janji : 14/07/2026 Jam Pasang : Pagi NoteÃ‚Â :  Hubungi terlebih dahulu sebelum ke lokasi "/>
    <m/>
    <m/>
    <m/>
    <e v="#NUM!"/>
    <e v="#NUM!"/>
    <x v="1"/>
  </r>
  <r>
    <n v="1214"/>
    <n v="1002517340"/>
    <n v="3"/>
    <x v="7"/>
    <n v="4"/>
    <s v="SOLO"/>
    <s v="SRAGEN"/>
    <s v="SRG"/>
    <s v="REG"/>
    <s v="AO"/>
    <x v="0"/>
    <s v="1P INET"/>
    <s v="Completed (PS)"/>
    <s v="RBS-Regional 3"/>
    <d v="2026-08-10T11:01:58"/>
    <d v="2026-08-13T16:51:2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n v="2026"/>
    <n v="8"/>
    <n v="13"/>
    <d v="2026-08-13T00:00:00"/>
    <n v="-0.33333333333575865"/>
    <x v="0"/>
  </r>
  <r>
    <n v="1215"/>
    <n v="1002507542"/>
    <n v="3"/>
    <x v="4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</r>
  <r>
    <n v="1216"/>
    <n v="1002516771"/>
    <n v="3"/>
    <x v="0"/>
    <n v="5"/>
    <s v="KUPANG"/>
    <s v="WAINGAPU"/>
    <s v="WGP"/>
    <s v="REG"/>
    <s v="AO"/>
    <x v="0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X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0"/>
  </r>
  <r>
    <n v="1217"/>
    <n v="1002516228"/>
    <n v="3"/>
    <x v="3"/>
    <n v="4"/>
    <s v="PURWOKERTO"/>
    <s v="CILACAP"/>
    <s v="CLC"/>
    <s v="REG"/>
    <s v="AO"/>
    <x v="0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0"/>
  </r>
  <r>
    <n v="1218"/>
    <n v="1002520704"/>
    <n v="3"/>
    <x v="2"/>
    <n v="5"/>
    <s v="MADIUN"/>
    <s v="BOJONEGORO"/>
    <s v="BJN"/>
    <s v="REG"/>
    <s v="AO"/>
    <x v="0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X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0"/>
  </r>
  <r>
    <n v="1219"/>
    <n v="1002516401"/>
    <n v="3"/>
    <x v="3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</r>
  <r>
    <n v="1220"/>
    <n v="1002516582"/>
    <n v="3"/>
    <x v="0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</r>
  <r>
    <n v="1221"/>
    <n v="1002505699"/>
    <n v="3"/>
    <x v="2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</r>
  <r>
    <n v="1222"/>
    <n v="1002512021"/>
    <n v="3"/>
    <x v="2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</r>
  <r>
    <n v="1223"/>
    <n v="1002523559"/>
    <n v="3"/>
    <x v="5"/>
    <n v="5"/>
    <s v="SINGARJA"/>
    <s v="KLUNGKUNG"/>
    <s v="SMA"/>
    <s v="REG"/>
    <s v="AO"/>
    <x v="0"/>
    <m/>
    <s v="FCC - HD1A - PROGRESS"/>
    <s v="RBS-Regional 3"/>
    <d v="2026-08-13T09:53:09"/>
    <d v="2026-08-13T09:54:15"/>
    <n v="69364832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1"/>
  </r>
  <r>
    <n v="1224"/>
    <n v="1002510772"/>
    <n v="3"/>
    <x v="4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225"/>
    <n v="1002512110"/>
    <n v="3"/>
    <x v="3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</r>
  <r>
    <n v="1226"/>
    <n v="1002514579"/>
    <n v="3"/>
    <x v="5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</r>
  <r>
    <n v="1227"/>
    <n v="1002520090"/>
    <n v="3"/>
    <x v="1"/>
    <n v="5"/>
    <s v="SBY UTARA"/>
    <s v="GRESIK"/>
    <s v="BPG"/>
    <s v="REG"/>
    <s v="AO"/>
    <x v="0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0"/>
  </r>
  <r>
    <n v="1228"/>
    <n v="1002515647"/>
    <n v="3"/>
    <x v="1"/>
    <n v="5"/>
    <s v="MADURA"/>
    <s v="PAMEKASAN"/>
    <s v="SMP"/>
    <s v="REG"/>
    <s v="AO"/>
    <x v="0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X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</r>
  <r>
    <n v="1229"/>
    <n v="1002505585"/>
    <n v="3"/>
    <x v="6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</r>
  <r>
    <n v="1230"/>
    <n v="1002524026"/>
    <n v="3"/>
    <x v="7"/>
    <n v="4"/>
    <s v="KUDUS"/>
    <s v="KUDUS"/>
    <s v="DMA"/>
    <s v="REG"/>
    <s v="AO"/>
    <x v="0"/>
    <m/>
    <s v="Completed (PS)"/>
    <s v="RBS-Regional 3"/>
    <d v="2026-08-13T11:59:04"/>
    <d v="2026-08-14T07:47:38"/>
    <n v="69362784"/>
    <m/>
    <n v="141456115409"/>
    <s v="SPBU 44.595.15"/>
    <s v="ODP-DMA-FC/091"/>
    <s v="WO061658278"/>
    <m/>
    <m/>
    <m/>
    <n v="110.656704879073"/>
    <n v="-6.8965009604495702"/>
    <s v="|MC60025|MYIA-033912687919/POI/Teguh Ariyanto/085363135326/askagroup@yahoo.co.id"/>
    <s v="Sales Profesional"/>
    <m/>
    <m/>
    <m/>
    <m/>
    <m/>
    <m/>
    <m/>
    <m/>
    <s v="Management Janji"/>
    <s v="2026-08-11 15:00:00 | Nama PIC : bapak teguh  No HP :  085363135326  Alt :   M Janji : (SELASA/11/AGUSTUS/2026)  jam Pasang : 09:00  Note : hubungi pelanggan jika ingin kelokasi"/>
    <s v="FCC"/>
    <s v="13-08-2026 12:09:47"/>
    <m/>
    <m/>
    <s v="PS"/>
    <s v="DEMA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15:00:00 | Nama PIC : bapak teguh  No HP :  085363135326  Alt :   M Janji : (SELASA/11/AGUSTUS/2026)  jam Pasang : 09:00  Note : hubungi pelanggan jika ingin kelokasi"/>
    <n v="2026"/>
    <n v="8"/>
    <n v="14"/>
    <d v="2026-08-14T00:00:00"/>
    <n v="0.70833333333575865"/>
    <x v="0"/>
  </r>
  <r>
    <n v="1231"/>
    <n v="1002511654"/>
    <n v="3"/>
    <x v="1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</r>
  <r>
    <n v="1232"/>
    <n v="1002524394"/>
    <n v="3"/>
    <x v="4"/>
    <n v="4"/>
    <s v="PEKALONGAN"/>
    <s v="TEGAL"/>
    <s v="TEG"/>
    <s v="REG"/>
    <s v="AO"/>
    <x v="0"/>
    <s v="1P INET"/>
    <s v="MIE - SEND SURVEY"/>
    <s v="RBS-Regional 3"/>
    <d v="2026-08-13T14:04:57"/>
    <d v="2026-08-13T14:06:01"/>
    <n v="69365225"/>
    <m/>
    <n v="142212126738"/>
    <s v="MDTU Al Kautsar Pacul"/>
    <s v="ODP-TEG-FJ/079 FJ/D05/079.01"/>
    <s v="WO061673952"/>
    <m/>
    <m/>
    <m/>
    <n v="109.159308336675"/>
    <n v="-6.8954124690654401"/>
    <s v="MD|MYDB-20260813265196|EC50002/MC50089|MDTU Al Kautsar Pacul|08156664659"/>
    <s v="MYDIGIBIZPARTNER"/>
    <m/>
    <m/>
    <m/>
    <m/>
    <m/>
    <m/>
    <m/>
    <m/>
    <s v="Management Janji"/>
    <s v="2026-08-14 13:00:00 | Nama : BP WAHIDIN No Hp : 08156664659 No Alt :  Tgl Pemasangan : 14 Agustus 2026 Interval : PAGI  Note : Hubungi pelanggan terlebih dahulu"/>
    <s v="FCC"/>
    <s v="13-08-2026 14:39:50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: BP WAHIDIN No Hp : 08156664659 No Alt :  Tgl Pemasangan : 14 Agustus 2026 Interval : PAGI  Note : Hubungi pelanggan terlebih dahulu"/>
    <m/>
    <m/>
    <m/>
    <e v="#NUM!"/>
    <e v="#NUM!"/>
    <x v="1"/>
  </r>
  <r>
    <n v="1233"/>
    <n v="1002519051"/>
    <n v="3"/>
    <x v="3"/>
    <n v="4"/>
    <s v="PURWOKERTO"/>
    <s v="PURWOKERTO"/>
    <s v="AJB"/>
    <s v="REG"/>
    <s v="AO"/>
    <x v="0"/>
    <s v="1P INET"/>
    <s v="102 | FOLLOW UP COMPLETED"/>
    <s v="RBS-Regional 3"/>
    <d v="2026-08-11T09:37:57"/>
    <d v="2026-08-13T17:51:26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s v="Kendala Lainnya"/>
    <s v="REVOKE"/>
    <s v="AJIBARANG"/>
    <s v="NO ADDON"/>
    <m/>
    <s v="Follow Up Revoke Completed, New Order ID : SC1002525157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</r>
  <r>
    <n v="1234"/>
    <n v="1002517364"/>
    <n v="3"/>
    <x v="4"/>
    <n v="4"/>
    <s v="PEKALONGAN"/>
    <s v="TEGAL"/>
    <s v="TEG"/>
    <s v="REG"/>
    <s v="AO"/>
    <x v="0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0"/>
  </r>
  <r>
    <n v="1235"/>
    <n v="1002517006"/>
    <n v="3"/>
    <x v="2"/>
    <n v="5"/>
    <s v="MADIUN"/>
    <s v="NGAWI"/>
    <s v="WKU"/>
    <s v="REG"/>
    <s v="AO"/>
    <x v="0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0"/>
  </r>
  <r>
    <n v="1236"/>
    <n v="1002519243"/>
    <n v="3"/>
    <x v="5"/>
    <n v="5"/>
    <s v="SINGARJA"/>
    <s v="KLUNGKUNG"/>
    <s v="APR"/>
    <s v="REG"/>
    <s v="AO"/>
    <x v="0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</r>
  <r>
    <n v="1237"/>
    <n v="1002525204"/>
    <n v="3"/>
    <x v="2"/>
    <n v="5"/>
    <s v="MALANG"/>
    <s v="BATU"/>
    <s v="SGS"/>
    <s v="REG"/>
    <s v="AO"/>
    <x v="0"/>
    <s v="1P INET"/>
    <s v="MIE - SEND SURVEY"/>
    <s v="RBS-Regional 3"/>
    <d v="2026-08-13T18:35:56"/>
    <d v="2026-08-13T18:38:01"/>
    <n v="69365519"/>
    <m/>
    <n v="152721299884"/>
    <s v="TOKOMU 24 BARENG"/>
    <s v="ODP-SGS-FAC/87 FAC/D07/87.01"/>
    <s v="WO061701545"/>
    <m/>
    <m/>
    <m/>
    <n v="112.683423198759"/>
    <n v="-7.9098472693809301"/>
    <s v="MD|MYDB-20260813265261|SC20017/MC20200|TOKOMU 24 BARENG|085101693003"/>
    <s v="MYDIGIBIZPARTNER"/>
    <m/>
    <m/>
    <m/>
    <m/>
    <m/>
    <m/>
    <m/>
    <m/>
    <s v="Management Janji"/>
    <s v="2026-08-14 15:00:00 | Nama Pic : BP GIGIK No Hp Pic : 085101693003 Jam Pemasangan : 08:00 - 12.00 Tanggal Pemasangan : JUMAT 14 AGUSTUS 2026 Info Tambahan : Hubungi pelanggan sebelum datang ke lokasi"/>
    <s v="FCC"/>
    <s v="13-08-2026 18:39:53"/>
    <d v="2026-08-14T15:00:00"/>
    <m/>
    <s v="SURVEY_NEW_MANJA"/>
    <s v="SINGOSARI"/>
    <s v="NO ADDON"/>
    <m/>
    <s v="MIE - SEND SURVEY"/>
    <s v="HSI Bisnis PSB 70% - 300 Mbps"/>
    <s v="INDIBIZ"/>
    <m/>
    <m/>
    <d v="2026-08-14T15:00:00"/>
    <s v="2026-08-14 15:00:00 | Nama Pic : BP GIGIK No Hp Pic : 085101693003 Jam Pemasangan : 08:00 - 12.00 Tanggal Pemasangan : JUMAT 14 AGUSTUS 2026 Info Tambahan : Hubungi pelanggan sebelum datang ke lokasi"/>
    <m/>
    <m/>
    <m/>
    <e v="#NUM!"/>
    <e v="#NUM!"/>
    <x v="1"/>
  </r>
  <r>
    <n v="1238"/>
    <n v="1002524181"/>
    <n v="3"/>
    <x v="3"/>
    <n v="4"/>
    <s v="PURWOKERTO"/>
    <s v="PURWOKERTO"/>
    <s v="PWT"/>
    <s v="REG"/>
    <s v="AO"/>
    <x v="0"/>
    <m/>
    <s v="Completed (PS)"/>
    <s v="RBS-Regional 3"/>
    <d v="2026-08-13T13:07:59"/>
    <d v="2026-08-13T15:45:51"/>
    <n v="69362850"/>
    <m/>
    <n v="146303609839"/>
    <s v="NAYYARA PROJECT"/>
    <s v="ODP-PWT-FDD/078"/>
    <s v="WO061666906"/>
    <m/>
    <m/>
    <m/>
    <n v="109.21255410000001"/>
    <n v="-7.4129988999999998"/>
    <s v="|MC00213|MYIA-078416611205/POI/FARHATUN NI&amp; 39;MAH WULANDA/085726802885/gibstore65@gmail.com"/>
    <s v="Sales Profesional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s v="13-08-2026 13:10:22"/>
    <m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Tanggal pemasangan: 12/08/2026  Jam pemasangan : pagi  Info Tambahan : Hubungi pelanggan dulu sebelum ke lokasi  terima kasih."/>
    <n v="2026"/>
    <n v="8"/>
    <n v="13"/>
    <d v="2026-08-13T00:00:00"/>
    <n v="-0.29166666666424135"/>
    <x v="0"/>
  </r>
  <r>
    <n v="1239"/>
    <n v="1002512894"/>
    <n v="3"/>
    <x v="1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1240"/>
    <n v="1002510565"/>
    <n v="3"/>
    <x v="0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1241"/>
    <n v="1002513933"/>
    <n v="3"/>
    <x v="0"/>
    <n v="5"/>
    <s v="KUPANG"/>
    <s v="ATAMBUA"/>
    <s v="SOE"/>
    <s v="REG"/>
    <s v="AO"/>
    <x v="0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0"/>
  </r>
  <r>
    <n v="1242"/>
    <n v="1002505723"/>
    <n v="3"/>
    <x v="7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1243"/>
    <n v="1002523347"/>
    <n v="3"/>
    <x v="6"/>
    <n v="5"/>
    <s v="JEMBER"/>
    <s v="SITUBONDO"/>
    <s v="BKI"/>
    <s v="REG"/>
    <s v="AO"/>
    <x v="0"/>
    <s v="1P INET"/>
    <s v="7 | OSS - PROVISIONING ISSUED"/>
    <s v="RBS-Regional 3"/>
    <d v="2026-08-13T08:50:56"/>
    <d v="2026-08-14T08:08:38"/>
    <n v="69364746"/>
    <m/>
    <n v="152531208003"/>
    <s v="TOKO SEJATI"/>
    <s v="ODP-BKI-FB/54 FB/D07/54.01"/>
    <s v="WO061637864"/>
    <m/>
    <m/>
    <m/>
    <n v="113.720754"/>
    <n v="-7.763674"/>
    <s v="|MN02617|MYIA-030842988800/POI/SUYITNO/082286000967/menyala221991@gmail.com"/>
    <s v="MYIB_ASSISTANT"/>
    <m/>
    <m/>
    <m/>
    <m/>
    <m/>
    <m/>
    <m/>
    <m/>
    <s v="Management Janji"/>
    <s v="2026-08-14 08:00:00 | telp : 082286000967 M Janji : (14/08/2026) jam Pasang : 09:00 Note : hubungi pelanggan jika ingin kelokasi"/>
    <s v="FCC"/>
    <s v="13-08-2026 08:55:52"/>
    <d v="2026-08-14T08:00:00"/>
    <m/>
    <s v="PI"/>
    <s v="SITUBONDO"/>
    <s v="NO ADDON"/>
    <m/>
    <s v="Provisioning Issued"/>
    <s v="HSI Bisnis Promo HUT Telkom PSB 70% - 50 Mbps"/>
    <s v="INDIBIZ"/>
    <m/>
    <m/>
    <d v="2026-08-14T08:00:00"/>
    <s v="2026-08-14 08:00:00 | telp : 082286000967 M Janji : (14/08/2026) jam Pasang : 09:00 Note : hubungi pelanggan jika ingin kelokasi"/>
    <m/>
    <m/>
    <m/>
    <e v="#NUM!"/>
    <e v="#NUM!"/>
    <x v="1"/>
  </r>
  <r>
    <n v="1244"/>
    <n v="1002518620"/>
    <n v="3"/>
    <x v="5"/>
    <n v="5"/>
    <s v="SINGARJA"/>
    <s v="KLUNGKUNG"/>
    <s v="CDS"/>
    <s v="REG"/>
    <s v="AO"/>
    <x v="0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0"/>
  </r>
  <r>
    <n v="1245"/>
    <n v="1002510485"/>
    <n v="3"/>
    <x v="3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</r>
  <r>
    <n v="1246"/>
    <n v="1002506129"/>
    <n v="3"/>
    <x v="1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</r>
  <r>
    <n v="1247"/>
    <n v="1002514147"/>
    <n v="3"/>
    <x v="5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</r>
  <r>
    <n v="1248"/>
    <n v="1002512336"/>
    <n v="3"/>
    <x v="7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</r>
  <r>
    <n v="1249"/>
    <n v="1002518428"/>
    <n v="3"/>
    <x v="4"/>
    <n v="4"/>
    <s v="SEMARANG"/>
    <s v="INNER - SEMARANG JATENG UTARA"/>
    <s v="MJP"/>
    <s v="REG"/>
    <s v="AO"/>
    <x v="0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0"/>
  </r>
  <r>
    <n v="1250"/>
    <n v="1002505942"/>
    <n v="3"/>
    <x v="1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</r>
  <r>
    <n v="1251"/>
    <n v="1002517395"/>
    <n v="3"/>
    <x v="4"/>
    <n v="4"/>
    <s v="SEMARANG"/>
    <s v="SALATIGA"/>
    <s v="SLI"/>
    <s v="REG"/>
    <s v="AO"/>
    <x v="0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0"/>
  </r>
  <r>
    <n v="1252"/>
    <n v="1002517248"/>
    <n v="3"/>
    <x v="0"/>
    <n v="5"/>
    <s v="MATARAM"/>
    <s v="LOMBOK BARAT TENGAH"/>
    <s v="PRY"/>
    <s v="REG"/>
    <s v="AO"/>
    <x v="0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0"/>
  </r>
  <r>
    <n v="1253"/>
    <n v="1002514096"/>
    <n v="3"/>
    <x v="5"/>
    <n v="5"/>
    <s v="DENPASAR"/>
    <s v="JIMBARAN"/>
    <s v="KUT"/>
    <s v="REG"/>
    <s v="AO"/>
    <x v="0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</r>
  <r>
    <n v="1254"/>
    <n v="1002524704"/>
    <n v="3"/>
    <x v="4"/>
    <n v="4"/>
    <s v="SEMARANG"/>
    <s v="INNER - SEMARANG JATENG UTARA"/>
    <s v="JHR"/>
    <s v="REG"/>
    <s v="AO"/>
    <x v="0"/>
    <m/>
    <s v="MYCX - SEND OPEN PAPERLESS"/>
    <s v="RBS-Regional 2"/>
    <d v="2026-08-13T15:29:11"/>
    <d v="2026-08-13T15:32:04"/>
    <n v="68988943"/>
    <m/>
    <n v="142406122744"/>
    <s v="PT. SECURINDO PACKATAMA INDONESIA"/>
    <s v="ODP-JHR-FBN/074"/>
    <m/>
    <m/>
    <m/>
    <m/>
    <n v="110.415910208426"/>
    <n v="-6.9788112100569002"/>
    <s v="AMRBS;403098;REG3;DANIEL MARWA DENERO;08112876658;CP.Lily Ismalia;089687353200;PAKET 1S INET 50 MBPS (439.000);PT. Securindo Packatama Indonesia "/>
    <s v="Account Manager"/>
    <m/>
    <m/>
    <m/>
    <m/>
    <m/>
    <m/>
    <m/>
    <m/>
    <m/>
    <m/>
    <m/>
    <s v="13-08-2026 15:39:59"/>
    <m/>
    <m/>
    <s v="INPROGRESS_SC"/>
    <s v="JOHAR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1255"/>
    <n v="1002520042"/>
    <n v="3"/>
    <x v="6"/>
    <n v="5"/>
    <s v="SIDOARJO"/>
    <s v="INNER - JATIM TIMUR"/>
    <s v="SDA"/>
    <s v="REG"/>
    <s v="AO"/>
    <x v="0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IDOARJ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0"/>
  </r>
  <r>
    <n v="1256"/>
    <n v="1002507818"/>
    <n v="3"/>
    <x v="3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</r>
  <r>
    <n v="1257"/>
    <n v="1002505203"/>
    <n v="3"/>
    <x v="3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</r>
  <r>
    <n v="1258"/>
    <n v="1002515500"/>
    <n v="3"/>
    <x v="1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</r>
  <r>
    <n v="1259"/>
    <n v="1002524710"/>
    <n v="3"/>
    <x v="7"/>
    <n v="4"/>
    <s v="SOLO"/>
    <s v="BOYOLALI"/>
    <s v="BYL"/>
    <s v="REG"/>
    <s v="AO"/>
    <x v="0"/>
    <s v="1P INET"/>
    <s v="MIE - SEND SURVEY"/>
    <s v="RBS-Regional 3"/>
    <d v="2026-08-13T15:26:56"/>
    <d v="2026-08-13T15:28:01"/>
    <n v="69365350"/>
    <m/>
    <n v="143553212788"/>
    <s v="pr santoso"/>
    <s v="ODP-BYL-FA/083 FA/D06/083.01"/>
    <s v="WO061684301"/>
    <m/>
    <m/>
    <m/>
    <n v="110.574873219376"/>
    <n v="-7.5010089616666296"/>
    <s v="|MN00372|MYIA-047444164649/POI/yusuf ahmadi/085212212221/jusuflaw@gmail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5:39:59"/>
    <d v="2026-08-14T13:00:00"/>
    <m/>
    <s v="SURVEY_NEW_MANJA"/>
    <s v="BOYOLALI"/>
    <s v="NO ADDON"/>
    <m/>
    <s v="MIE - SEND SURVEY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</r>
  <r>
    <n v="1260"/>
    <n v="1002524584"/>
    <n v="3"/>
    <x v="3"/>
    <n v="4"/>
    <s v="PURWOKERTO"/>
    <s v="PURWOKERTO"/>
    <s v="PWT"/>
    <s v="REG"/>
    <s v="AO"/>
    <x v="0"/>
    <m/>
    <s v="Completed (PS)"/>
    <s v="RBS-Regional 3"/>
    <d v="2026-08-13T14:54:32"/>
    <d v="2026-08-13T16:25:26"/>
    <n v="69363570"/>
    <m/>
    <n v="146303609844"/>
    <s v="SPBU PERTAMINA 44.531.31 RAWALO"/>
    <s v="ODP-PWT-FDV/021"/>
    <s v="WO061679964"/>
    <m/>
    <m/>
    <m/>
    <n v="109.190772"/>
    <n v="-7.5299259999999997"/>
    <s v="|MC00213|MYIA-045856108212/POI/DES SANDY FITHAN PRIHANTOKO/081226597181/spburwlo@gmail.com"/>
    <s v="Sales Profesional"/>
    <m/>
    <m/>
    <m/>
    <m/>
    <m/>
    <m/>
    <m/>
    <m/>
    <s v="Management Janji"/>
    <s v="2026-08-12 13:00:00 | Tanggal pemasangan: 12/08/2026  Jam pemasangan : siang  Info Tambahan : Hubungi pelanggan dulu sebelum ke lokasi  terima kasih."/>
    <s v="FCC"/>
    <s v="13-08-2026 14:55:15"/>
    <m/>
    <m/>
    <s v="PS"/>
    <s v="X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7:00:00"/>
    <s v="2026-08-12 13:00:00 | Tanggal pemasangan: 12/08/2026  Jam pemasangan : siang  Info Tambahan : Hubungi pelanggan dulu sebelum ke lokasi  terima kasih."/>
    <n v="2026"/>
    <n v="8"/>
    <n v="13"/>
    <d v="2026-08-13T00:00:00"/>
    <n v="-0.29166666666424135"/>
    <x v="0"/>
  </r>
  <r>
    <n v="1261"/>
    <n v="1002517068"/>
    <n v="3"/>
    <x v="5"/>
    <n v="5"/>
    <s v="DENPASAR"/>
    <s v="JIMBARAN"/>
    <s v="NSD"/>
    <s v="REG"/>
    <s v="AO"/>
    <x v="0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1"/>
  </r>
  <r>
    <n v="1262"/>
    <n v="1002506163"/>
    <n v="3"/>
    <x v="5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</r>
  <r>
    <n v="1263"/>
    <n v="1002513992"/>
    <n v="3"/>
    <x v="2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</r>
  <r>
    <n v="1264"/>
    <n v="1002505949"/>
    <n v="3"/>
    <x v="3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</r>
  <r>
    <n v="1265"/>
    <n v="1002510971"/>
    <n v="3"/>
    <x v="6"/>
    <n v="5"/>
    <s v="SIDOARJO"/>
    <s v="INNER - JATIM TIMUR"/>
    <s v="TUN"/>
    <s v="REG"/>
    <s v="AO"/>
    <x v="0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0"/>
  </r>
  <r>
    <n v="1266"/>
    <n v="1002506288"/>
    <n v="3"/>
    <x v="4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</r>
  <r>
    <n v="1267"/>
    <n v="1002520957"/>
    <n v="3"/>
    <x v="1"/>
    <n v="5"/>
    <s v="MADURA"/>
    <s v="BANGKALAN"/>
    <s v="OMB"/>
    <s v="REG"/>
    <s v="AO"/>
    <x v="0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0"/>
  </r>
  <r>
    <n v="1268"/>
    <n v="1002515443"/>
    <n v="3"/>
    <x v="0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</r>
  <r>
    <n v="1269"/>
    <n v="1002511698"/>
    <n v="3"/>
    <x v="7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</r>
  <r>
    <n v="1270"/>
    <n v="1002521260"/>
    <n v="3"/>
    <x v="1"/>
    <n v="5"/>
    <s v="SBY UTARA"/>
    <s v="LAMONGAN"/>
    <s v="BBA"/>
    <s v="REG"/>
    <s v="AO"/>
    <x v="0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X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0"/>
  </r>
  <r>
    <n v="1271"/>
    <n v="1002516021"/>
    <n v="3"/>
    <x v="3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</r>
  <r>
    <n v="1272"/>
    <n v="1002523924"/>
    <n v="3"/>
    <x v="2"/>
    <n v="5"/>
    <s v="MALANG"/>
    <s v="BATU"/>
    <s v="BTU"/>
    <s v="REG"/>
    <s v="AO"/>
    <x v="0"/>
    <m/>
    <s v="Completed (PS)"/>
    <s v="RBS-Regional 2"/>
    <d v="2026-08-13T11:26:54"/>
    <d v="2026-08-13T16:16:18"/>
    <n v="69361537"/>
    <m/>
    <n v="152707239251"/>
    <s v="PT Multirasa Nusantara"/>
    <s v="ODP-BTU-FY/59"/>
    <s v="WO061654655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 Jam pemasangan : pagi / siang  Info Tambahan : Hubungi pelanggan dulu sebelum ke lokasi  terima kasih.|40951378|MYDITA"/>
    <s v="FCC"/>
    <s v="13-08-2026 11:39:50"/>
    <m/>
    <m/>
    <s v="PS"/>
    <s v="BATU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3T07:00:00"/>
    <s v="2026-08-10 08:00:00|Tanggal pemasangan: 10/08/2026  Jam pemasangan : pagi / siang  Info Tambahan : Hubungi pelanggan dulu sebelum ke lokasi  terima kasih.|40951378|MYDITA"/>
    <n v="2026"/>
    <n v="8"/>
    <n v="13"/>
    <d v="2026-08-13T00:00:00"/>
    <n v="-0.29166666666424135"/>
    <x v="0"/>
  </r>
  <r>
    <n v="1273"/>
    <n v="1002510065"/>
    <n v="3"/>
    <x v="2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</r>
  <r>
    <n v="1274"/>
    <n v="1002523117"/>
    <n v="3"/>
    <x v="1"/>
    <n v="5"/>
    <s v="SBY UTARA"/>
    <s v="LAMONGAN"/>
    <s v="BBA"/>
    <s v="REG"/>
    <s v="AO"/>
    <x v="0"/>
    <s v="1P INET"/>
    <s v="102 | FOLLOW UP COMPLETED"/>
    <s v="RBS-Regional 3"/>
    <d v="2026-08-12T18:46:56"/>
    <d v="2026-08-14T08:49:46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REVOKE"/>
    <s v="X"/>
    <s v="NO ADDON"/>
    <m/>
    <s v="Follow Up Revoke Completed, New Order ID : SC1002525493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1"/>
  </r>
  <r>
    <n v="1275"/>
    <n v="1002515426"/>
    <n v="3"/>
    <x v="6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</r>
  <r>
    <n v="1276"/>
    <n v="1002521694"/>
    <n v="3"/>
    <x v="5"/>
    <n v="5"/>
    <s v="SINGARJA"/>
    <s v="KLUNGKUNG"/>
    <s v="SMA"/>
    <s v="REG"/>
    <s v="AO"/>
    <x v="0"/>
    <m/>
    <s v="MIE - SEND SURVEY"/>
    <s v="RBS-Regional 3"/>
    <d v="2026-08-12T11:04:16"/>
    <d v="2026-08-12T15:58:01"/>
    <n v="69364031"/>
    <m/>
    <n v="172428815981"/>
    <s v="SLBN 1 KLUNGKUNG"/>
    <s v="ODP-SMA-FA/7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m/>
    <m/>
    <m/>
    <e v="#NUM!"/>
    <e v="#NUM!"/>
    <x v="1"/>
  </r>
  <r>
    <n v="1277"/>
    <n v="1002524380"/>
    <n v="3"/>
    <x v="6"/>
    <n v="5"/>
    <s v="SIDOARJO"/>
    <s v="MOJOKERTO"/>
    <s v="MRT"/>
    <s v="REG"/>
    <s v="AO"/>
    <x v="0"/>
    <m/>
    <s v="CC - HD1A - INPROGRESS UNCONTACTED"/>
    <s v="RBS-Regional 3"/>
    <d v="2026-08-13T14:02:50"/>
    <d v="2026-08-13T18:07:15"/>
    <n v="69365201"/>
    <m/>
    <n v="152312243273"/>
    <s v="KELURAHAN DESA GEBANGMALANG"/>
    <s v="ODP-MRT-FAT/033"/>
    <m/>
    <m/>
    <m/>
    <m/>
    <n v="112.4654173"/>
    <n v="-7.4815414999999996"/>
    <s v="|MN02271|/KELURAHAN DESA GEBANGMALANG/WINBACK 2.0 HSI B2B (1:2) 50MBPS 320RB PSB DISC 70%//desagebangmalang@gmail.com/FARIZA ZILFANA PUTRI/85706036069"/>
    <s v="Sales Force DBS"/>
    <m/>
    <m/>
    <m/>
    <m/>
    <m/>
    <m/>
    <m/>
    <m/>
    <m/>
    <m/>
    <m/>
    <s v="13-08-2026 14:39:50"/>
    <m/>
    <m/>
    <s v="FCC"/>
    <s v="MOJOKERTO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78"/>
    <n v="1002525181"/>
    <n v="3"/>
    <x v="1"/>
    <n v="5"/>
    <s v="SBY UTARA"/>
    <s v="KENJERAN"/>
    <s v="KBL"/>
    <s v="REG"/>
    <s v="AO"/>
    <x v="0"/>
    <s v="1P INET"/>
    <s v="MIE - SEND SURVEY"/>
    <s v="RBS-Regional 3"/>
    <d v="2026-08-13T18:10:56"/>
    <d v="2026-08-13T18:12:21"/>
    <n v="69365525"/>
    <m/>
    <n v="152401227418"/>
    <s v="SMP Katolik Stella Maris (Bangsal Sekolah)"/>
    <s v="ODP-KBL-FGQ/07 FGQ/D02/07.01"/>
    <s v="WO061700106"/>
    <m/>
    <m/>
    <m/>
    <n v="112.7364699"/>
    <n v="-7.2463784999999996"/>
    <s v="|MN02813|MYIA-006700163614/POI/Mukriyadi/081234679138/sbysmpkstelma@gmail.com"/>
    <s v="MYIB_ASSISTANT"/>
    <m/>
    <m/>
    <m/>
    <m/>
    <m/>
    <m/>
    <m/>
    <m/>
    <s v="Management Janji"/>
    <s v="2026-08-14 15:00:00 | Nama PIC : Bp Mukriyadi No HP : 081234679138 No Alt : - M Janji :  14 Agustus 2026 Jam Pasang : Pagi / Siang Note : hubungi pelanggan jika ingin kelokasi "/>
    <s v="FCC"/>
    <s v="13-08-2026 18:25:15"/>
    <d v="2026-08-14T15:00:00"/>
    <m/>
    <s v="SURVEY_NEW_MANJA"/>
    <s v="KEBALEN"/>
    <s v="OCA"/>
    <m/>
    <s v="MIE - SEND SURVEY"/>
    <s v="HSI Bisnis Basic Bundling OCA Breach Checker Promo 2026 PSB 70% - 50 Mbps"/>
    <s v="INDIBIZ"/>
    <m/>
    <m/>
    <d v="2026-08-14T15:00:00"/>
    <s v="2026-08-14 15:00:00 | Nama PIC : Bp Mukriyadi No HP : 081234679138 No Alt : - M Janji :  14 Agustus 2026 Jam Pasang : Pagi / Siang Note : hubungi pelanggan jika ingin kelokasi "/>
    <m/>
    <m/>
    <m/>
    <e v="#NUM!"/>
    <e v="#NUM!"/>
    <x v="1"/>
  </r>
  <r>
    <n v="1279"/>
    <n v="1002506820"/>
    <n v="3"/>
    <x v="1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1280"/>
    <n v="1002506461"/>
    <n v="3"/>
    <x v="4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1281"/>
    <n v="1002505973"/>
    <n v="3"/>
    <x v="0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</r>
  <r>
    <n v="1282"/>
    <n v="1002506123"/>
    <n v="3"/>
    <x v="3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</r>
  <r>
    <n v="1283"/>
    <n v="1002512160"/>
    <n v="3"/>
    <x v="7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</r>
  <r>
    <n v="1284"/>
    <n v="1002508067"/>
    <n v="3"/>
    <x v="1"/>
    <n v="5"/>
    <s v="SBY SELATAN"/>
    <s v="KETINTANG"/>
    <s v="IJK"/>
    <s v="REG"/>
    <s v="AO"/>
    <x v="0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</r>
  <r>
    <n v="1285"/>
    <n v="1002518804"/>
    <n v="3"/>
    <x v="1"/>
    <n v="5"/>
    <s v="SBY UTARA"/>
    <s v="TANDES"/>
    <s v="TNS"/>
    <s v="REG"/>
    <s v="AO"/>
    <x v="0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0"/>
  </r>
  <r>
    <n v="1286"/>
    <n v="1002505987"/>
    <n v="3"/>
    <x v="2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</r>
  <r>
    <n v="1287"/>
    <n v="1002504347"/>
    <n v="3"/>
    <x v="5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</r>
  <r>
    <n v="1288"/>
    <n v="1002517415"/>
    <n v="3"/>
    <x v="3"/>
    <n v="4"/>
    <s v="YOGYAKARTA"/>
    <s v="INNER - YOGYA JATENG SELATAN"/>
    <s v="BBS"/>
    <s v="REG"/>
    <s v="AO"/>
    <x v="0"/>
    <m/>
    <s v="100 | REVOKE COMPLETED"/>
    <s v="RBS-Regional 2"/>
    <d v="2026-08-10T11:26:02"/>
    <d v="2026-08-13T11:00:4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1"/>
  </r>
  <r>
    <n v="1289"/>
    <n v="1002513766"/>
    <n v="3"/>
    <x v="0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</r>
  <r>
    <n v="1290"/>
    <n v="1002506207"/>
    <n v="3"/>
    <x v="0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</r>
  <r>
    <n v="1291"/>
    <n v="1002516945"/>
    <n v="3"/>
    <x v="1"/>
    <n v="5"/>
    <s v="SBY SELATAN"/>
    <s v="TANDES"/>
    <s v="DMO"/>
    <s v="REG"/>
    <s v="AO"/>
    <x v="0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0"/>
  </r>
  <r>
    <n v="1292"/>
    <n v="1002515842"/>
    <n v="3"/>
    <x v="7"/>
    <n v="4"/>
    <s v="KUDUS"/>
    <s v="PURWODADI"/>
    <s v="PWB"/>
    <s v="REG"/>
    <s v="AO"/>
    <x v="0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</r>
  <r>
    <n v="1293"/>
    <n v="1002510097"/>
    <n v="3"/>
    <x v="6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</r>
  <r>
    <n v="1294"/>
    <n v="1002506060"/>
    <n v="3"/>
    <x v="2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1295"/>
    <n v="1002521164"/>
    <n v="3"/>
    <x v="0"/>
    <n v="5"/>
    <s v="KUPANG"/>
    <s v="ENDE"/>
    <s v="END"/>
    <s v="REG"/>
    <s v="AO"/>
    <x v="0"/>
    <s v="1P INET"/>
    <s v="MIE - SEND SURVEY"/>
    <s v="RBS-Regional 3"/>
    <d v="2026-08-12T07:58:56"/>
    <d v="2026-08-12T08:00:01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SURVEY_NEW_MANJA"/>
    <s v="ENDE"/>
    <s v="NO ADDON"/>
    <m/>
    <s v="MIE - SEND SURVEY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1"/>
  </r>
  <r>
    <n v="1296"/>
    <n v="1002520175"/>
    <n v="3"/>
    <x v="1"/>
    <n v="5"/>
    <s v="SBY SELATAN"/>
    <s v="KETINTANG"/>
    <s v="WRU"/>
    <s v="REG"/>
    <s v="AO"/>
    <x v="0"/>
    <s v="1P INET"/>
    <s v="OSS - FALLOUT"/>
    <s v="RBS-Regional 3"/>
    <d v="2026-08-11T14:22:57"/>
    <d v="2026-08-12T20:30:28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FO_WFM"/>
    <s v="WARU INJOKO"/>
    <s v="NO ADDON"/>
    <m/>
    <s v="Provisioning Failed|WFM|INF009033190|PDI_-7.3625257,112.7175846_dobel input sama dengan  SC : DGPS260805075710787518149-AOi42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1"/>
  </r>
  <r>
    <n v="1297"/>
    <n v="1002520749"/>
    <n v="3"/>
    <x v="6"/>
    <n v="5"/>
    <s v="JEMBER"/>
    <s v="BANYUWANGI"/>
    <s v="GEN"/>
    <s v="REG"/>
    <s v="AO"/>
    <x v="0"/>
    <m/>
    <s v="Completed (PS)"/>
    <s v="RBS-Regional 2"/>
    <d v="2026-08-11T16:32:58"/>
    <d v="2026-08-13T14:28:12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S"/>
    <s v="GENTE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n v="2026"/>
    <n v="8"/>
    <n v="13"/>
    <d v="2026-08-13T00:00:00"/>
    <n v="-0.33333333333575865"/>
    <x v="0"/>
  </r>
  <r>
    <n v="1298"/>
    <n v="1002520733"/>
    <n v="3"/>
    <x v="1"/>
    <n v="5"/>
    <s v="SBY UTARA"/>
    <s v="TANDES"/>
    <s v="BBE"/>
    <s v="REG"/>
    <s v="AO"/>
    <x v="0"/>
    <m/>
    <s v="MIA - INVALID SURVEY"/>
    <s v="RBS-Regional 3"/>
    <d v="2026-08-11T16:29:02"/>
    <d v="2026-08-12T12:07:17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SURVEY_NEW_MANJA"/>
    <s v="BAMBE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1"/>
  </r>
  <r>
    <n v="1299"/>
    <n v="1002508007"/>
    <n v="3"/>
    <x v="7"/>
    <n v="4"/>
    <s v="KUDUS"/>
    <s v="PATI"/>
    <s v="PAT"/>
    <s v="REG"/>
    <s v="AO"/>
    <x v="0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</r>
  <r>
    <n v="1300"/>
    <n v="1002519962"/>
    <n v="3"/>
    <x v="2"/>
    <n v="5"/>
    <s v="KEDIRI"/>
    <s v="KEDIRI"/>
    <s v="MJT"/>
    <s v="REG"/>
    <s v="AO"/>
    <x v="0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0"/>
  </r>
  <r>
    <n v="1301"/>
    <n v="1002521248"/>
    <n v="3"/>
    <x v="1"/>
    <n v="5"/>
    <s v="SBY UTARA"/>
    <s v="TANDES"/>
    <s v="KNN"/>
    <s v="REG"/>
    <s v="AO"/>
    <x v="0"/>
    <m/>
    <s v="Completed (PS)"/>
    <s v="RBS-Regional 3"/>
    <d v="2026-08-12T08:44:38"/>
    <d v="2026-08-13T19:18:44"/>
    <n v="69363846"/>
    <m/>
    <n v="152412248277"/>
    <s v="SMPN 20 SURABAYA"/>
    <s v="ODP-KND-FEQ/01"/>
    <s v="WO061669309"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s v="Management Janji"/>
    <s v="2026-08-14 13:00:00|Nama : BP BANGKIT IRMANUDIN BAHRI No Hp : 085645018597 No Alt :  Tgl Pemasangan : 14 Agustus 2026 Interval : PAGI  Note : Hubungi pelanggan terlebih dahulu|40971402|MYDITA"/>
    <s v="FCC"/>
    <d v="2026-12-08T08:55:52"/>
    <d v="2026-08-14T13:00:00"/>
    <m/>
    <s v="PS"/>
    <s v="KANDANGAN"/>
    <s v="ANTAREZ"/>
    <n v="20260813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d v="2026-08-14T13:00:00"/>
    <s v="2026-08-14 13:00:00|Nama : BP BANGKIT IRMANUDIN BAHRI No Hp : 085645018597 No Alt :  Tgl Pemasangan : 14 Agustus 2026 Interval : PAGI  Note : Hubungi pelanggan terlebih dahulu|40971402|MYDITA"/>
    <n v="2026"/>
    <n v="8"/>
    <n v="13"/>
    <d v="2026-08-13T00:00:00"/>
    <n v="-1.5416666666642413"/>
    <x v="0"/>
  </r>
  <r>
    <n v="1302"/>
    <n v="1002515578"/>
    <n v="3"/>
    <x v="4"/>
    <n v="4"/>
    <s v="SEMARANG"/>
    <s v="SALATIGA"/>
    <s v="SLI"/>
    <s v="REG"/>
    <s v="AO"/>
    <x v="0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</r>
  <r>
    <n v="1303"/>
    <n v="1002519081"/>
    <n v="3"/>
    <x v="7"/>
    <n v="4"/>
    <s v="SOLO"/>
    <s v="INNER - SOLO JATENG TIMUR"/>
    <s v="MSO"/>
    <s v="REG"/>
    <s v="AO"/>
    <x v="0"/>
    <m/>
    <s v="7 | OSS - PROVISIONING ISSUED"/>
    <s v="RBS-Regional 3"/>
    <d v="2026-08-11T09:45:19"/>
    <d v="2026-08-14T08:07:22"/>
    <n v="69362963"/>
    <m/>
    <n v="142566102281"/>
    <s v="Universitas Slamet Riyadi Kampus 2"/>
    <s v="ODP-MSO-FF/122"/>
    <s v="WO061643355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m/>
    <m/>
    <m/>
    <e v="#NUM!"/>
    <e v="#NUM!"/>
    <x v="1"/>
  </r>
  <r>
    <n v="1304"/>
    <n v="1002507103"/>
    <n v="3"/>
    <x v="2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</r>
  <r>
    <n v="1305"/>
    <n v="1002504611"/>
    <n v="3"/>
    <x v="2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</r>
  <r>
    <n v="1306"/>
    <n v="1002523750"/>
    <n v="3"/>
    <x v="0"/>
    <n v="5"/>
    <s v="MATARAM"/>
    <s v="LOMBOK TIMUR UTARA"/>
    <s v="SGG"/>
    <s v="REG"/>
    <s v="AO"/>
    <x v="0"/>
    <m/>
    <s v="QC MIA - INVALID QUALITY CONTROL MIA"/>
    <s v="RBS-Regional 3"/>
    <d v="2026-08-13T10:39:25"/>
    <d v="2026-08-13T11:11:20"/>
    <n v="69364895"/>
    <m/>
    <n v="172604213972"/>
    <s v="TRANS MARINE INDONESIA"/>
    <s v="ODP-SGG-FCLG/17"/>
    <m/>
    <m/>
    <m/>
    <m/>
    <n v="116.043350089322"/>
    <n v="-8.3537931814710191"/>
    <s v="RBS HSI |ADE RAGIL PURWANDANI | 406650 | TREG 3 | TRANS MARINE INDONESIA | BP AGUS| 085238565557 | PSB INET NETMONK 50 MBPS"/>
    <s v="Amex"/>
    <m/>
    <m/>
    <m/>
    <m/>
    <m/>
    <m/>
    <m/>
    <m/>
    <m/>
    <m/>
    <m/>
    <s v="13-08-2026 10:54:48"/>
    <m/>
    <m/>
    <s v="QC1"/>
    <s v="LOMBOK UTARA"/>
    <s v="NETMONK"/>
    <m/>
    <s v="QC MIA - INVALID QUALITY CONTROL MIA - Tidak Mengunggah Foto Lokasi Instalasi Tampak Depan Menyeluruh - mohon upload lokasi t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</r>
  <r>
    <n v="1307"/>
    <n v="1002516422"/>
    <n v="3"/>
    <x v="1"/>
    <n v="5"/>
    <s v="SBY SELATAN"/>
    <s v="KETINTANG"/>
    <s v="RKT"/>
    <s v="REG"/>
    <s v="AO"/>
    <x v="0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1308"/>
    <n v="1002512245"/>
    <n v="3"/>
    <x v="1"/>
    <n v="5"/>
    <s v="SBY UTARA"/>
    <s v="MANYAR"/>
    <s v="MGO"/>
    <s v="REG"/>
    <s v="AO"/>
    <x v="0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</r>
  <r>
    <n v="1309"/>
    <n v="1002522844"/>
    <n v="3"/>
    <x v="1"/>
    <n v="5"/>
    <s v="SBY SELATAN"/>
    <s v="MANYAR"/>
    <s v="GBG"/>
    <s v="REG"/>
    <s v="AO"/>
    <x v="0"/>
    <s v="1P INET"/>
    <s v="Completed (PS)"/>
    <s v="RBS-Regional 3"/>
    <d v="2026-08-12T16:19:58"/>
    <d v="2026-08-13T13:48:23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PS"/>
    <s v="DARMO GUBENG"/>
    <s v="NO ADDON"/>
    <n v="20260813"/>
    <s v="Completed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n v="2026"/>
    <n v="8"/>
    <n v="13"/>
    <d v="2026-08-13T00:00:00"/>
    <n v="-4.5416666666642413"/>
    <x v="0"/>
  </r>
  <r>
    <n v="1310"/>
    <n v="1002517230"/>
    <n v="3"/>
    <x v="7"/>
    <n v="4"/>
    <s v="KUDUS"/>
    <s v="PURWODADI"/>
    <s v="WRO"/>
    <s v="REG"/>
    <s v="AO"/>
    <x v="0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0"/>
  </r>
  <r>
    <n v="1311"/>
    <n v="1002519464"/>
    <n v="3"/>
    <x v="1"/>
    <n v="5"/>
    <s v="SBY UTARA"/>
    <s v="TANDES"/>
    <s v="KNN"/>
    <s v="REG"/>
    <s v="AO"/>
    <x v="0"/>
    <s v="2P INET + VOICE"/>
    <s v="MIA - INVALID SURVEY"/>
    <s v="RBS-Regional 3"/>
    <d v="2026-08-11T11:13:57"/>
    <d v="2026-08-11T18:26:38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SURVEY_NEW_MANJA"/>
    <s v="KANDANGAN"/>
    <s v="NO ADDON"/>
    <m/>
    <s v="MIE - INVALID SURVEY - Kendala Jalur/Rute Tarikan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1"/>
  </r>
  <r>
    <n v="1312"/>
    <n v="1002508356"/>
    <n v="3"/>
    <x v="2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</r>
  <r>
    <n v="1313"/>
    <n v="1002514357"/>
    <n v="3"/>
    <x v="3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</r>
  <r>
    <n v="1314"/>
    <n v="1002510055"/>
    <n v="3"/>
    <x v="1"/>
    <n v="5"/>
    <s v="SBY UTARA"/>
    <s v="TANDES"/>
    <s v="LKI"/>
    <s v="REG"/>
    <s v="AO"/>
    <x v="0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</r>
  <r>
    <n v="1315"/>
    <n v="1002522517"/>
    <n v="3"/>
    <x v="6"/>
    <n v="5"/>
    <s v="JEMBER"/>
    <s v="JEMBER"/>
    <s v="JER"/>
    <s v="REG"/>
    <s v="AO"/>
    <x v="0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MB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0"/>
  </r>
  <r>
    <n v="1316"/>
    <n v="1002520589"/>
    <n v="3"/>
    <x v="5"/>
    <n v="5"/>
    <s v="SINGARJA"/>
    <s v="TABANAN"/>
    <s v="TBN"/>
    <s v="REG"/>
    <s v="AO"/>
    <x v="0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ABANA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0"/>
  </r>
  <r>
    <n v="1317"/>
    <n v="1002508966"/>
    <n v="3"/>
    <x v="0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</r>
  <r>
    <n v="1318"/>
    <n v="1002509440"/>
    <n v="3"/>
    <x v="0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</r>
  <r>
    <n v="1319"/>
    <n v="1002521419"/>
    <n v="3"/>
    <x v="0"/>
    <n v="5"/>
    <s v="MATARAM"/>
    <s v="BIMA"/>
    <s v="BIM"/>
    <s v="REG"/>
    <s v="AO"/>
    <x v="0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0"/>
  </r>
  <r>
    <n v="1320"/>
    <n v="1002523782"/>
    <n v="3"/>
    <x v="1"/>
    <n v="5"/>
    <s v="MADURA"/>
    <s v="BANGKALAN"/>
    <s v="OMB"/>
    <s v="REG"/>
    <s v="AO"/>
    <x v="0"/>
    <m/>
    <s v="MIA - INVALID SURVEY"/>
    <s v="RBS-Regional 3"/>
    <d v="2026-08-13T10:51:05"/>
    <d v="2026-08-13T18:49:52"/>
    <n v="69364878"/>
    <m/>
    <n v="152438208540"/>
    <s v="UD BERSAUDARA"/>
    <s v="ODP-OMB-FAA/57"/>
    <s v="WO061656884"/>
    <m/>
    <m/>
    <m/>
    <n v="113.3710463"/>
    <n v="-7.1304226000000002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10:54:48"/>
    <d v="2026-08-14T08:00:00"/>
    <m/>
    <s v="SURVEY_NEW_MANJA"/>
    <s v="X"/>
    <s v="NO ADDON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1"/>
  </r>
  <r>
    <n v="1321"/>
    <n v="1002514448"/>
    <n v="3"/>
    <x v="3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</r>
  <r>
    <n v="1322"/>
    <n v="1002522619"/>
    <n v="3"/>
    <x v="6"/>
    <n v="5"/>
    <s v="JEMBER"/>
    <s v="JEMBER"/>
    <s v="JER"/>
    <s v="REG"/>
    <s v="AO"/>
    <x v="0"/>
    <m/>
    <s v="Completed (PS)"/>
    <s v="RBS-Regional 3"/>
    <d v="2026-08-12T15:25:13"/>
    <d v="2026-08-13T13:20:45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PS"/>
    <s v="JEMBER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0"/>
  </r>
  <r>
    <n v="1323"/>
    <n v="1002520052"/>
    <n v="3"/>
    <x v="7"/>
    <n v="4"/>
    <s v="SOLO"/>
    <s v="SRAGEN"/>
    <s v="SRG"/>
    <s v="REG"/>
    <s v="AO"/>
    <x v="0"/>
    <s v="1P INET"/>
    <s v="Completed (PS)"/>
    <s v="RBS-Regional 3"/>
    <d v="2026-08-11T13:58:56"/>
    <d v="2026-08-13T14:08:07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PS"/>
    <s v="X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0"/>
  </r>
  <r>
    <n v="1324"/>
    <n v="1002522660"/>
    <n v="3"/>
    <x v="4"/>
    <n v="4"/>
    <s v="PEKALONGAN"/>
    <s v="PEKALONGAN"/>
    <s v="KDW"/>
    <s v="REG"/>
    <s v="AO"/>
    <x v="0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AJE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0"/>
  </r>
  <r>
    <n v="1325"/>
    <n v="1002515512"/>
    <n v="3"/>
    <x v="6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</r>
  <r>
    <n v="1326"/>
    <n v="1002523864"/>
    <n v="3"/>
    <x v="5"/>
    <n v="5"/>
    <s v="DENPASAR"/>
    <s v="SANUR"/>
    <s v="TOP"/>
    <s v="REG"/>
    <s v="AO"/>
    <x v="0"/>
    <m/>
    <s v="Completed (PS)"/>
    <s v="RBS-Regional 3"/>
    <d v="2026-08-13T11:14:17"/>
    <d v="2026-08-13T15:40:43"/>
    <n v="69361068"/>
    <m/>
    <n v="172422212485"/>
    <s v="SMP Raj Yamuna Denpasar"/>
    <s v="ODP-TOP-FT/35"/>
    <s v="WO061653456"/>
    <m/>
    <m/>
    <m/>
    <n v="115.25737001"/>
    <n v="-8.6508100189999997"/>
    <s v="MD|MYID-4042608070001|RBIZmochamad|SMP RAJ YUMUNA|081717312128"/>
    <s v="MYDIGIBIZPARTNER"/>
    <m/>
    <m/>
    <m/>
    <m/>
    <m/>
    <m/>
    <m/>
    <m/>
    <s v="Management Janji"/>
    <s v="2026-08-12 13:00:00 | 2026-08-12 13:00"/>
    <s v="FCC"/>
    <s v="13-08-2026 11:25:53"/>
    <m/>
    <m/>
    <s v="PS"/>
    <s v="TOHPATI SUKAWATI"/>
    <s v="PIJAR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3:00:00 | 2026-08-12 13:00"/>
    <n v="2026"/>
    <n v="8"/>
    <n v="13"/>
    <d v="2026-08-13T00:00:00"/>
    <n v="-0.29166666666424135"/>
    <x v="0"/>
  </r>
  <r>
    <n v="1327"/>
    <n v="1002521332"/>
    <n v="3"/>
    <x v="2"/>
    <n v="5"/>
    <s v="MADIUN"/>
    <s v="PONOROGO"/>
    <s v="SAT"/>
    <s v="REG"/>
    <s v="AO"/>
    <x v="0"/>
    <s v="1P INET"/>
    <s v="Completed (PS)"/>
    <s v="RBS-Regional 3"/>
    <d v="2026-08-12T09:07:57"/>
    <d v="2026-08-13T19:53:08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0"/>
  </r>
  <r>
    <n v="1328"/>
    <n v="1002518525"/>
    <n v="3"/>
    <x v="3"/>
    <n v="4"/>
    <s v="PURWOKERTO"/>
    <s v="PURWOKERTO"/>
    <s v="PWT"/>
    <s v="REG"/>
    <s v="AO"/>
    <x v="0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0"/>
  </r>
  <r>
    <n v="1329"/>
    <n v="1002510128"/>
    <n v="3"/>
    <x v="1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</r>
  <r>
    <n v="1330"/>
    <n v="1002509040"/>
    <n v="3"/>
    <x v="6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</r>
  <r>
    <n v="1331"/>
    <n v="1002511870"/>
    <n v="3"/>
    <x v="5"/>
    <n v="5"/>
    <s v="DENPASAR"/>
    <s v="JIMBARAN"/>
    <s v="JBR"/>
    <s v="REG"/>
    <s v="AO"/>
    <x v="0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332"/>
    <n v="1002507692"/>
    <n v="3"/>
    <x v="2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</r>
  <r>
    <n v="1333"/>
    <n v="1002523271"/>
    <n v="3"/>
    <x v="5"/>
    <n v="5"/>
    <s v="DENPASAR"/>
    <s v="SANUR"/>
    <s v="TOP"/>
    <s v="REG"/>
    <s v="AO"/>
    <x v="0"/>
    <m/>
    <s v="MIE - SEND SURVEY"/>
    <s v="RBS-Regional 3"/>
    <d v="2026-08-13T08:18:16"/>
    <d v="2026-08-13T13:28:02"/>
    <n v="69364693"/>
    <m/>
    <n v="172422212718"/>
    <s v="PT. Harapan Baru Migasindo (SPBU 548.01.11)"/>
    <s v="ODP-TOP-FE/74"/>
    <s v="WO061670099"/>
    <m/>
    <m/>
    <m/>
    <n v="115.2321053"/>
    <n v="-8.6343876999999996"/>
    <s v="|MN02364|/PIC SRIYANI/089522868899/spbu.bali.5480111@gmail.com"/>
    <s v="Sales Force DBS"/>
    <m/>
    <m/>
    <m/>
    <m/>
    <m/>
    <m/>
    <m/>
    <m/>
    <s v="Management Janji"/>
    <s v="2026-08-14 13:00:00|M Janji : (Jumat/14/Agustus/2026) jam Pasang : 09:00 Note : hubungi pelanggan jika ingin kelokasi|40900827|MYDITA"/>
    <s v="FCC"/>
    <s v="13-08-2026 08:25:29"/>
    <d v="2026-08-14T13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M Janji : (Jumat/14/Agustus/2026) jam Pasang : 09:00 Note : hubungi pelanggan jika ingin kelokasi|40900827|MYDITA"/>
    <m/>
    <m/>
    <m/>
    <e v="#NUM!"/>
    <e v="#NUM!"/>
    <x v="1"/>
  </r>
  <r>
    <n v="1334"/>
    <n v="1002518415"/>
    <n v="3"/>
    <x v="5"/>
    <n v="5"/>
    <s v="SINGARJA"/>
    <s v="GIANYAR"/>
    <s v="GIN"/>
    <s v="REG"/>
    <s v="AO"/>
    <x v="0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0"/>
  </r>
  <r>
    <n v="1335"/>
    <n v="1002519584"/>
    <n v="3"/>
    <x v="6"/>
    <n v="5"/>
    <s v="PASURUAN"/>
    <s v="PASURUAN"/>
    <s v="GDW"/>
    <s v="REG"/>
    <s v="AO"/>
    <x v="0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0"/>
  </r>
  <r>
    <n v="1336"/>
    <n v="1002507002"/>
    <n v="3"/>
    <x v="6"/>
    <n v="5"/>
    <s v="JEMBER"/>
    <s v="SITUBONDO"/>
    <s v="SIT"/>
    <s v="REG"/>
    <s v="AO"/>
    <x v="0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UBONDO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</r>
  <r>
    <n v="1337"/>
    <n v="1002512663"/>
    <n v="3"/>
    <x v="1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1338"/>
    <n v="1002505702"/>
    <n v="3"/>
    <x v="1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</r>
  <r>
    <n v="1339"/>
    <n v="1002512014"/>
    <n v="3"/>
    <x v="2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</r>
  <r>
    <n v="1340"/>
    <n v="1002516404"/>
    <n v="3"/>
    <x v="0"/>
    <n v="5"/>
    <s v="MATARAM"/>
    <s v="BIMA"/>
    <s v="SAP"/>
    <s v="REG"/>
    <s v="AO"/>
    <x v="0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0"/>
  </r>
  <r>
    <n v="1341"/>
    <n v="1002524460"/>
    <n v="3"/>
    <x v="1"/>
    <n v="5"/>
    <s v="SBY UTARA"/>
    <s v="LAMONGAN"/>
    <s v="BBA"/>
    <s v="REG"/>
    <s v="AO"/>
    <x v="0"/>
    <m/>
    <s v="Completed (PS)"/>
    <s v="RBS-Regional 3"/>
    <d v="2026-08-13T14:24:37"/>
    <d v="2026-08-13T15:00:45"/>
    <n v="69363052"/>
    <m/>
    <n v="152441211610"/>
    <s v="TOKO BU DIA"/>
    <s v="ODP-BBA-FAK/25"/>
    <s v="WO061676649"/>
    <m/>
    <m/>
    <m/>
    <n v="112.15132699999999"/>
    <n v="-7.2396130000000003"/>
    <s v="|MN02646|MYIA-085160341313/POI/dyah kumolosari/0881036108508/kumolosarid@gmail.com"/>
    <s v="Sales Force DBS"/>
    <m/>
    <m/>
    <m/>
    <m/>
    <m/>
    <m/>
    <m/>
    <m/>
    <s v="Management Janji"/>
    <s v="2026-08-12 10:00:00 | M Janji : (12/08/2026)  jam Pasang : 09:00  Note : hubungi pelanggan jika ingin kelokasi  "/>
    <s v="FCC"/>
    <s v="13-08-2026 14:39:50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7:00:00"/>
    <s v="2026-08-12 10:00:00 | M Janji : (12/08/2026)  jam Pasang : 09:00  Note : hubungi pelanggan jika ingin kelokasi  "/>
    <n v="2026"/>
    <n v="8"/>
    <n v="13"/>
    <d v="2026-08-13T00:00:00"/>
    <n v="-0.29166666666424135"/>
    <x v="0"/>
  </r>
  <r>
    <n v="1342"/>
    <n v="1002514427"/>
    <n v="3"/>
    <x v="3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</r>
  <r>
    <n v="1343"/>
    <n v="1002506290"/>
    <n v="3"/>
    <x v="2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</r>
  <r>
    <n v="1344"/>
    <n v="1002512070"/>
    <n v="3"/>
    <x v="1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</r>
  <r>
    <n v="1345"/>
    <n v="1002519031"/>
    <n v="3"/>
    <x v="0"/>
    <n v="5"/>
    <s v="MATARAM"/>
    <s v="LOMBOK BARAT TENGAH"/>
    <s v="PRY"/>
    <s v="REG"/>
    <s v="AO"/>
    <x v="0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0"/>
  </r>
  <r>
    <n v="1346"/>
    <n v="1002512229"/>
    <n v="3"/>
    <x v="0"/>
    <n v="5"/>
    <s v="KUPANG"/>
    <s v="KUPANG"/>
    <s v="OSP"/>
    <s v="REG"/>
    <s v="AO"/>
    <x v="0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</r>
  <r>
    <n v="1347"/>
    <n v="1002523647"/>
    <n v="3"/>
    <x v="7"/>
    <n v="4"/>
    <s v="KUDUS"/>
    <s v="PATI"/>
    <s v="PAT"/>
    <s v="REG"/>
    <s v="AO"/>
    <x v="0"/>
    <m/>
    <s v="MIE - SEND SURVEY"/>
    <s v="RBS-Regional 3"/>
    <d v="2026-08-13T10:14:46"/>
    <d v="2026-08-13T12:06:01"/>
    <n v="69364853"/>
    <m/>
    <n v="142551119494"/>
    <s v="CV. TAYU INDAH JAYA"/>
    <s v="ODP-PAT-FAA/114"/>
    <s v="WO061658581"/>
    <m/>
    <m/>
    <m/>
    <n v="111.0367706"/>
    <n v="-6.7480839000000001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M Janji : (14/08/2026) jam Pasang : 09:00 Note : hubungi pelanggan jika ingin kelokasi|40000802|MYDITA"/>
    <s v="FCC"/>
    <s v="13-08-2026 10:39:50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elp : 085728852436 M Janji : (14/08/2026) jam Pasang : 09:00 Note : hubungi pelanggan jika ingin kelokasi|40000802|MYDITA"/>
    <m/>
    <m/>
    <m/>
    <e v="#NUM!"/>
    <e v="#NUM!"/>
    <x v="1"/>
  </r>
  <r>
    <n v="1348"/>
    <n v="1002509526"/>
    <n v="3"/>
    <x v="2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349"/>
    <n v="1002523889"/>
    <n v="3"/>
    <x v="7"/>
    <n v="4"/>
    <s v="KUDUS"/>
    <s v="KUDUS"/>
    <s v="KUD"/>
    <s v="REG"/>
    <s v="AO"/>
    <x v="0"/>
    <s v="1P INET"/>
    <s v="8 | OSS - PONR"/>
    <s v="RBS-Regional 3"/>
    <d v="2026-08-13T11:16:56"/>
    <d v="2026-08-14T09:00:34"/>
    <n v="69364948"/>
    <m/>
    <n v="142401145776"/>
    <s v="Sppg Tanjungrejo"/>
    <s v="ODP-KUD-FZ/043 FZ/D03/043.01"/>
    <s v="WO061653157"/>
    <m/>
    <m/>
    <m/>
    <n v="110.91049599999999"/>
    <n v="-6.7915900000000002"/>
    <s v="|MC60025|MYIA-003664853783/POI/Muhammad yusuf/081229008887/muhammadyusuf.m1183@gmail.com"/>
    <s v="MYIB_ASSISTANT"/>
    <m/>
    <m/>
    <m/>
    <m/>
    <m/>
    <m/>
    <m/>
    <m/>
    <s v="Management Janji"/>
    <s v="2026-08-14 08:00:00 | Nama : BP MUHAMMAD YUSUF No Hp : 081229008887 No Alt :  Tgl Pemasangan : 14 Agustus 2026 Interval : PAGI  Note : Hubungi pelanggan terlebih dahulu"/>
    <s v="FCC"/>
    <s v="13-08-2026 11:25:53"/>
    <d v="2026-08-14T08:00:00"/>
    <m/>
    <s v="ACT_COM"/>
    <s v="X"/>
    <s v="NO ADDON"/>
    <m/>
    <s v="PONR"/>
    <s v="HSI Bisnis Promo HUT Telkom PSB 70% - 50 Mbps"/>
    <s v="INDIBIZ"/>
    <m/>
    <m/>
    <d v="2026-08-14T08:00:00"/>
    <s v="2026-08-14 08:00:00 | Nama : BP MUHAMMAD YUSUF No Hp : 081229008887 No Alt :  Tgl Pemasangan : 14 Agustus 2026 Interval : PAGI  Note : Hubungi pelanggan terlebih dahulu"/>
    <m/>
    <m/>
    <m/>
    <e v="#NUM!"/>
    <e v="#NUM!"/>
    <x v="1"/>
  </r>
  <r>
    <n v="1350"/>
    <n v="1002514033"/>
    <n v="3"/>
    <x v="2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</r>
  <r>
    <n v="1351"/>
    <n v="1002521702"/>
    <n v="3"/>
    <x v="3"/>
    <n v="4"/>
    <s v="YOGYAKARTA"/>
    <s v="SLEMAN"/>
    <s v="PKM"/>
    <s v="REG"/>
    <s v="AO"/>
    <x v="0"/>
    <s v="1P INET"/>
    <s v="MIA - INVALID SURVEY"/>
    <s v="RBS-Regional 3"/>
    <d v="2026-08-12T11:05:56"/>
    <d v="2026-08-12T16:03:58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SURVEY_NEW_MANJA"/>
    <s v="X"/>
    <s v="NO ADDON"/>
    <m/>
    <s v="MIE - INVALID SURVEY - Double Input"/>
    <s v="HSI Bisnis PSB 70% - 300 Mbps"/>
    <s v="INDIBIZ"/>
    <m/>
    <m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1"/>
  </r>
  <r>
    <n v="1352"/>
    <n v="1002524376"/>
    <n v="3"/>
    <x v="1"/>
    <n v="5"/>
    <s v="SBY UTARA"/>
    <s v="GRESIK"/>
    <s v="CRM"/>
    <s v="REG"/>
    <s v="AO"/>
    <x v="0"/>
    <s v="1P INET"/>
    <s v="MIE - SEND SURVEY"/>
    <s v="RBS-Regional 3"/>
    <d v="2026-08-13T13:59:57"/>
    <d v="2026-08-13T14:02:01"/>
    <n v="69365198"/>
    <m/>
    <n v="152446246196"/>
    <s v="UPT SD Negeri 215 Gresik Ruang Lab"/>
    <s v="ODP-CRM-FG/04 FG/D03/04.01"/>
    <s v="WO061673444"/>
    <m/>
    <m/>
    <m/>
    <n v="112.572727762162"/>
    <n v="-7.24864814847641"/>
    <s v="MD|MYDB-20260813265215|DN00001/MN02100|UPT SD Negeri 215 Gresik Ruang Lab|085648972100"/>
    <s v="MYDIGIBIZPARTNER"/>
    <m/>
    <m/>
    <m/>
    <m/>
    <m/>
    <m/>
    <m/>
    <m/>
    <s v="Management Janji"/>
    <s v="2026-08-14 13:00:00 | Nama : BU SHELLA MASDJID No Hp : 085648972100 No Alt :  Tgl Pemasangan : 14 Agustus 2026 Interval : PAGI  Note : Hubungi pelanggan terlebih dahulu"/>
    <s v="FCC"/>
    <s v="13-08-2026 14:39:50"/>
    <d v="2026-08-14T13:00:00"/>
    <m/>
    <s v="SURVEY_NEW_MANJA"/>
    <s v="NON-HERO GRESIK"/>
    <s v="NO ADDON"/>
    <m/>
    <s v="MIE - SEND SURVEY"/>
    <s v="HSI Bisnis Promo HUT Telkom PSB 70% - 75 Mbps"/>
    <s v="INDIBIZ"/>
    <m/>
    <m/>
    <d v="2026-08-14T13:00:00"/>
    <s v="2026-08-14 13:00:00 | Nama : BU SHELLA MASDJID No Hp : 085648972100 No Alt :  Tgl Pemasangan : 14 Agustus 2026 Interval : PAGI  Note : Hubungi pelanggan terlebih dahulu"/>
    <m/>
    <m/>
    <m/>
    <e v="#NUM!"/>
    <e v="#NUM!"/>
    <x v="1"/>
  </r>
  <r>
    <n v="1353"/>
    <n v="1002506779"/>
    <n v="3"/>
    <x v="6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</r>
  <r>
    <n v="1354"/>
    <n v="1002522159"/>
    <n v="3"/>
    <x v="3"/>
    <n v="4"/>
    <s v="MAGELANG"/>
    <s v="PURWOREJJO"/>
    <s v="PWJ"/>
    <s v="REG"/>
    <s v="AO"/>
    <x v="0"/>
    <s v="1P INET"/>
    <s v="Completed (PS)"/>
    <s v="RBS-Regional 3"/>
    <d v="2026-08-12T13:31:58"/>
    <d v="2026-08-13T16:32:40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PS"/>
    <s v="X"/>
    <s v="NO ADDON"/>
    <n v="20260813"/>
    <s v="Completed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n v="2026"/>
    <n v="8"/>
    <n v="13"/>
    <d v="2026-08-13T00:00:00"/>
    <n v="-4.5416666666642413"/>
    <x v="0"/>
  </r>
  <r>
    <n v="1355"/>
    <n v="1002505691"/>
    <n v="3"/>
    <x v="3"/>
    <n v="4"/>
    <s v="YOGYAKARTA"/>
    <s v="INNER - YOGYA JATENG SELATAN"/>
    <s v="KBU"/>
    <s v="REG"/>
    <s v="AO"/>
    <x v="0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</r>
  <r>
    <n v="1356"/>
    <n v="1002520743"/>
    <n v="3"/>
    <x v="4"/>
    <n v="4"/>
    <s v="PEKALONGAN"/>
    <s v="PEKALONGAN"/>
    <s v="KJE"/>
    <s v="REG"/>
    <s v="AO"/>
    <x v="0"/>
    <m/>
    <s v="QC MIA - INVALID QUALITY CONTROL MIA"/>
    <s v="RBS-Regional 3"/>
    <d v="2026-08-11T16:35:02"/>
    <d v="2026-08-13T17:29:19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Uploadkan ttd digital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357"/>
    <n v="1002522508"/>
    <n v="3"/>
    <x v="4"/>
    <n v="4"/>
    <s v="SEMARANG"/>
    <s v="SALATIGA"/>
    <s v="SLI"/>
    <s v="REG"/>
    <s v="AO"/>
    <x v="0"/>
    <s v="1P INET"/>
    <s v="7 | OSS - PROVISIONING ISSUED"/>
    <s v="RBS-Regional 3"/>
    <d v="2026-08-12T14:55:58"/>
    <d v="2026-08-14T08:05:30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PI"/>
    <s v="X"/>
    <s v="NO ADDON"/>
    <m/>
    <s v="Provisioning Issued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m/>
    <m/>
    <m/>
    <e v="#NUM!"/>
    <e v="#NUM!"/>
    <x v="1"/>
  </r>
  <r>
    <n v="1358"/>
    <n v="1002516230"/>
    <n v="3"/>
    <x v="2"/>
    <n v="5"/>
    <s v="MADIUN"/>
    <s v="MADIUN"/>
    <s v="MNZ"/>
    <s v="REG"/>
    <s v="AO"/>
    <x v="0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0"/>
  </r>
  <r>
    <n v="1359"/>
    <n v="1002522773"/>
    <n v="3"/>
    <x v="5"/>
    <n v="5"/>
    <s v="DENPASAR"/>
    <s v="UBUNG"/>
    <s v="UBN"/>
    <s v="REG"/>
    <s v="AO"/>
    <x v="0"/>
    <m/>
    <s v="Completed (PS)"/>
    <s v="RBS-Regional 3"/>
    <d v="2026-08-12T16:01:24"/>
    <d v="2026-08-13T15:55:05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n v="2026"/>
    <n v="8"/>
    <n v="13"/>
    <d v="2026-08-13T00:00:00"/>
    <n v="-0.625"/>
    <x v="0"/>
  </r>
  <r>
    <n v="1360"/>
    <n v="1002517886"/>
    <n v="3"/>
    <x v="7"/>
    <n v="4"/>
    <s v="SOLO"/>
    <s v="INNER - SOLO JATENG TIMUR"/>
    <s v="KRT"/>
    <s v="REG"/>
    <s v="AO"/>
    <x v="0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0"/>
  </r>
  <r>
    <n v="1361"/>
    <n v="1002514843"/>
    <n v="3"/>
    <x v="0"/>
    <n v="5"/>
    <s v="KUPANG"/>
    <s v="KUPANG"/>
    <s v="KPN"/>
    <s v="REG"/>
    <s v="AO"/>
    <x v="0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</r>
  <r>
    <n v="1362"/>
    <n v="1002514379"/>
    <n v="3"/>
    <x v="0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</r>
  <r>
    <n v="1363"/>
    <n v="1002510341"/>
    <n v="3"/>
    <x v="0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</r>
  <r>
    <n v="1364"/>
    <n v="1002505020"/>
    <n v="3"/>
    <x v="6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</r>
  <r>
    <n v="1365"/>
    <n v="1002517902"/>
    <n v="3"/>
    <x v="6"/>
    <n v="5"/>
    <s v="JEMBER"/>
    <s v="SITUBONDO"/>
    <s v="ASB"/>
    <s v="REG"/>
    <s v="AO"/>
    <x v="0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0"/>
  </r>
  <r>
    <n v="1366"/>
    <n v="1002522377"/>
    <n v="3"/>
    <x v="5"/>
    <n v="5"/>
    <s v="SINGARJA"/>
    <s v="GIANYAR"/>
    <s v="UBU"/>
    <s v="REG"/>
    <s v="AO"/>
    <x v="0"/>
    <m/>
    <s v="Completed (PS)"/>
    <s v="RBS-Regional 3"/>
    <d v="2026-08-12T14:22:54"/>
    <d v="2026-08-13T12:37:22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n v="2026"/>
    <n v="8"/>
    <n v="13"/>
    <d v="2026-08-13T00:00:00"/>
    <n v="-0.54166666666424135"/>
    <x v="0"/>
  </r>
  <r>
    <n v="1367"/>
    <n v="1002515400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</r>
  <r>
    <n v="1368"/>
    <n v="1002523588"/>
    <n v="3"/>
    <x v="5"/>
    <n v="5"/>
    <s v="DENPASAR"/>
    <s v="UBUNG"/>
    <s v="MMN"/>
    <s v="REG"/>
    <s v="AO"/>
    <x v="0"/>
    <s v="1P INET"/>
    <s v="7 | OSS - PROVISIONING ISSUED"/>
    <s v="RBS-Regional 3"/>
    <d v="2026-08-13T09:59:56"/>
    <d v="2026-08-14T08:09:26"/>
    <n v="69364819"/>
    <m/>
    <n v="172419207148"/>
    <s v="SPBU BUANA RAYA"/>
    <s v="ODP-MMN-FB/75 FB/D05/75.01"/>
    <s v="WO061645550"/>
    <m/>
    <m/>
    <m/>
    <n v="115.187797062098"/>
    <n v="-8.6671579942048904"/>
    <s v="MD|MYDB-20260812265126|DN00001/MN00737|SPBU BUANA RAYA|081236755881"/>
    <s v="MYDIGIBIZPARTNER"/>
    <m/>
    <m/>
    <m/>
    <m/>
    <m/>
    <m/>
    <m/>
    <m/>
    <s v="Management Janji"/>
    <s v="2026-08-14 08:00:00 | Nama : BP MULYANA SURYA No Hp : 081236755881 No Alt :  Tgl Pemasangan : 14 Agustus 2026 Interval : PAGI  Note : Hubungi pelanggan terlebih dahulu"/>
    <s v="FCC"/>
    <s v="13-08-2026 10:09:52"/>
    <d v="2026-08-14T08:00:00"/>
    <m/>
    <s v="PI"/>
    <s v="MONANG MANING"/>
    <s v="NO ADDON"/>
    <m/>
    <s v="Provisioning Issued"/>
    <s v="HSI Bisnis Promo HUT Telkom PSB 70% - 50 Mbps"/>
    <s v="INDIBIZ"/>
    <m/>
    <m/>
    <d v="2026-08-14T08:00:00"/>
    <s v="2026-08-14 08:00:00 | Nama : BP MULYANA SURYA No Hp : 081236755881 No Alt :  Tgl Pemasangan : 14 Agustus 2026 Interval : PAGI  Note : Hubungi pelanggan terlebih dahulu"/>
    <m/>
    <m/>
    <m/>
    <e v="#NUM!"/>
    <e v="#NUM!"/>
    <x v="1"/>
  </r>
  <r>
    <n v="1369"/>
    <n v="1002513253"/>
    <n v="3"/>
    <x v="4"/>
    <n v="4"/>
    <s v="SEMARANG"/>
    <s v="INNER - SEMARANG JATENG UTARA"/>
    <s v="JHR"/>
    <s v="REG"/>
    <s v="AO"/>
    <x v="0"/>
    <m/>
    <s v="7 | OSS - PROVISIONING ISSUED"/>
    <s v="RBS-Regional 3"/>
    <d v="2026-08-06T16:58:08"/>
    <d v="2026-08-14T08:07:37"/>
    <n v="69360260"/>
    <m/>
    <n v="142406119775"/>
    <s v="DP MALL BOSS"/>
    <s v="ODP-JHR-FEJ/012"/>
    <s v="WO061648333"/>
    <m/>
    <m/>
    <m/>
    <n v="110.4123384"/>
    <n v="-6.9829374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Jam pemasangan : 08.00 - 12.00 Info Tambahan : Hubungi pelanggan dulu sebelum ke lokasi terimakasih |40951377|MYDITA"/>
    <s v="FCC"/>
    <d v="2026-06-08T17:26:01"/>
    <d v="2026-08-14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Waktu pemasangan : 13 agustus 2026 Jam pemasangan : 08.00 - 12.00 Info Tambahan : Hubungi pelanggan dulu sebelum ke lokasi terimakasih |40951377|MYDITA"/>
    <m/>
    <m/>
    <m/>
    <e v="#NUM!"/>
    <e v="#NUM!"/>
    <x v="1"/>
  </r>
  <r>
    <n v="1370"/>
    <n v="1002506605"/>
    <n v="3"/>
    <x v="6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1371"/>
    <n v="1002516470"/>
    <n v="3"/>
    <x v="4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</r>
  <r>
    <n v="1372"/>
    <n v="1002520918"/>
    <n v="3"/>
    <x v="3"/>
    <n v="4"/>
    <s v="PURWOKERTO"/>
    <s v="PURBALINGGA"/>
    <s v="PBG"/>
    <s v="REG"/>
    <s v="AO"/>
    <x v="0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X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0"/>
  </r>
  <r>
    <n v="1373"/>
    <n v="1002506074"/>
    <n v="3"/>
    <x v="3"/>
    <n v="4"/>
    <s v="YOGYAKARTA"/>
    <s v="GUNUNG KIDUL"/>
    <s v="WNS"/>
    <s v="REG"/>
    <s v="AO"/>
    <x v="0"/>
    <m/>
    <s v="CANCEL COMPLETED"/>
    <s v="RBS-Regional 3"/>
    <d v="2026-08-03T13:19:36"/>
    <d v="2026-08-13T15:07:4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1374"/>
    <n v="1002524013"/>
    <n v="3"/>
    <x v="4"/>
    <n v="4"/>
    <s v="SEMARANG"/>
    <s v="INNER - SEMARANG JATENG UTARA"/>
    <s v="SMT"/>
    <s v="REG"/>
    <s v="AO"/>
    <x v="0"/>
    <s v="1P INET"/>
    <s v="7 | OSS - PROVISIONING ISSUED"/>
    <s v="RBS-Regional 3"/>
    <d v="2026-08-13T11:53:56"/>
    <d v="2026-08-14T08:07:22"/>
    <n v="69365026"/>
    <m/>
    <n v="141420142179"/>
    <s v="CV Onedaindo Sumber Makmur"/>
    <s v="ODP-SMT-FBS/070 FBS/D05/070.01"/>
    <s v="WO061656869"/>
    <m/>
    <m/>
    <m/>
    <n v="110.36762338131599"/>
    <n v="-6.9919992830347804"/>
    <s v="MD|MYDB-20260811265013|DN00001/MN00299|CV Onedaindo Sumber Makmur|088216435622"/>
    <s v="MYDIGIBIZPARTNER"/>
    <m/>
    <m/>
    <m/>
    <m/>
    <m/>
    <m/>
    <m/>
    <m/>
    <s v="Management Janji"/>
    <s v="2026-08-14 08:00:00 | Nama PIC : Irwan  No HP : 088216435622 Alt : 0815765789 M Janji : 14/08/2026 Jam Pasang : 08.00  - 13:00  NoteÃ‚Â :  hubungi terlebih dahulu sebelum ke lokasi, terima kasih."/>
    <s v="FCC"/>
    <s v="13-08-2026 11:54:51"/>
    <d v="2026-08-14T08:00:00"/>
    <m/>
    <s v="PI"/>
    <s v="SEMARANG TUGU"/>
    <s v="NO ADDON"/>
    <m/>
    <s v="Provisioning Issued"/>
    <s v="HSI Bisnis Promo HUT Telkom PSB 70% - 50 Mbps"/>
    <s v="INDIBIZ"/>
    <m/>
    <m/>
    <d v="2026-08-14T08:00:00"/>
    <s v="2026-08-14 08:00:00 | Nama PIC : Irwan  No HP : 088216435622 Alt : 0815765789 M Janji : 14/08/2026 Jam Pasang : 08.00  - 13:00  NoteÃ‚Â :  hubungi terlebih dahulu sebelum ke lokasi, terima kasih."/>
    <m/>
    <m/>
    <m/>
    <e v="#NUM!"/>
    <e v="#NUM!"/>
    <x v="1"/>
  </r>
  <r>
    <n v="1375"/>
    <n v="1002524429"/>
    <n v="3"/>
    <x v="0"/>
    <n v="5"/>
    <s v="MATARAM"/>
    <s v="BIMA"/>
    <s v="SAP"/>
    <s v="REG"/>
    <s v="AO"/>
    <x v="0"/>
    <m/>
    <s v="MIE - SEND SURVEY"/>
    <s v="RBS-Regional 3"/>
    <d v="2026-08-13T14:14:39"/>
    <d v="2026-08-13T16:18:02"/>
    <n v="69365238"/>
    <m/>
    <n v="172610305727"/>
    <s v="SMPN 3 SAPE"/>
    <s v="ODP-SAP-FAA/99"/>
    <s v="WO061690830"/>
    <m/>
    <m/>
    <m/>
    <n v="119.01000310000001"/>
    <n v="-8.5281903999999997"/>
    <s v="RBS|HSI|TREG3|AO|SMPN 3 SAPE|M.Faridilhaq|MC40312|82340079918|100mbps 1:1 netmonk "/>
    <s v="Sales Profesional"/>
    <m/>
    <m/>
    <m/>
    <m/>
    <m/>
    <m/>
    <m/>
    <m/>
    <s v="Management Janji"/>
    <s v="2026-08-14 13:00:00|telp : 082340079918 M Janji : (14/08/2026) jam Pasang : 09:00 Note : hubungi pelanggan jika ingin kelokasi|40000802|MYDITA"/>
    <s v="FCC"/>
    <s v="13-08-2026 14:39:50"/>
    <d v="2026-08-14T13:00:00"/>
    <m/>
    <s v="SURVEY_NEW_MANJA"/>
    <s v="BIMA BARAT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4T13:00:00"/>
    <s v="2026-08-14 13:00:00|telp : 082340079918 M Janji : (14/08/2026) jam Pasang : 09:00 Note : hubungi pelanggan jika ingin kelokasi|40000802|MYDITA"/>
    <m/>
    <m/>
    <m/>
    <e v="#NUM!"/>
    <e v="#NUM!"/>
    <x v="1"/>
  </r>
  <r>
    <n v="1376"/>
    <n v="1002511998"/>
    <n v="3"/>
    <x v="6"/>
    <n v="5"/>
    <s v="PASURUAN"/>
    <s v="PASURUAN"/>
    <s v="BNL"/>
    <s v="REG"/>
    <s v="AO"/>
    <x v="0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1377"/>
    <n v="1002504615"/>
    <n v="3"/>
    <x v="6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</r>
  <r>
    <n v="1378"/>
    <n v="1002513701"/>
    <n v="3"/>
    <x v="5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</r>
  <r>
    <n v="1379"/>
    <n v="1002512273"/>
    <n v="3"/>
    <x v="4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</r>
  <r>
    <n v="1380"/>
    <n v="1002510843"/>
    <n v="3"/>
    <x v="6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1381"/>
    <n v="1002517513"/>
    <n v="3"/>
    <x v="2"/>
    <n v="5"/>
    <s v="MADIUN"/>
    <s v="BOJONEGORO"/>
    <s v="SMJ"/>
    <s v="REG"/>
    <s v="AO"/>
    <x v="0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0"/>
  </r>
  <r>
    <n v="1382"/>
    <n v="1002521498"/>
    <n v="3"/>
    <x v="2"/>
    <n v="5"/>
    <s v="MADIUN"/>
    <s v="MADIUN"/>
    <s v="CRB"/>
    <s v="REG"/>
    <s v="AO"/>
    <x v="0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0"/>
  </r>
  <r>
    <n v="1383"/>
    <n v="1002504406"/>
    <n v="3"/>
    <x v="2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</r>
  <r>
    <n v="1384"/>
    <n v="1002505962"/>
    <n v="3"/>
    <x v="1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</r>
  <r>
    <n v="1385"/>
    <n v="1002506595"/>
    <n v="3"/>
    <x v="1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</r>
  <r>
    <n v="1386"/>
    <n v="1002522852"/>
    <n v="3"/>
    <x v="3"/>
    <n v="4"/>
    <s v="YOGYAKARTA"/>
    <s v="INNER - YOGYA JATENG SELATAN"/>
    <s v="KBU"/>
    <s v="REG"/>
    <s v="AO"/>
    <x v="0"/>
    <m/>
    <s v="CC - HD1A - INPROGRESS UNCONTACTED"/>
    <s v="RBS-Regional 3"/>
    <d v="2026-08-12T16:24:08"/>
    <d v="2026-08-13T18:46:52"/>
    <n v="69364506"/>
    <m/>
    <n v="146113146021"/>
    <s v="PT Kanisius"/>
    <s v="ODP-KBU-FEE/093"/>
    <m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m/>
    <m/>
    <m/>
    <d v="2026-12-08T16:25:57"/>
    <m/>
    <m/>
    <s v="FCC"/>
    <s v="X"/>
    <s v="NO ADDON"/>
    <m/>
    <s v="UNCONTACTED : Telepon Tidak Diangkat - RNA Yusnani Manalu 4095137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1387"/>
    <n v="1002523753"/>
    <n v="3"/>
    <x v="1"/>
    <n v="5"/>
    <s v="MADURA"/>
    <s v="BANGKALAN"/>
    <s v="SPG"/>
    <s v="REG"/>
    <s v="AO"/>
    <x v="0"/>
    <s v="1P INET"/>
    <s v="MIA - INVALID SURVEY"/>
    <s v="RBS-Regional 3"/>
    <d v="2026-08-13T10:37:56"/>
    <d v="2026-08-13T18:51:31"/>
    <n v="69364897"/>
    <m/>
    <n v="152434913632"/>
    <s v="SPBU 54.692.06"/>
    <s v="ODP-SPG-FAL/39 FAL/D01/39.01"/>
    <s v="WO061649019"/>
    <m/>
    <m/>
    <m/>
    <n v="113.310126028954"/>
    <n v="-7.2174189098930599"/>
    <s v="MD|MYDB-20260812265129|DN00001/MN00572|SPBU 54.692.06|087737491004"/>
    <s v="MYDIGIBIZPARTNER"/>
    <m/>
    <m/>
    <m/>
    <m/>
    <m/>
    <m/>
    <m/>
    <m/>
    <s v="Management Janji"/>
    <s v="2026-08-14 08:00:00 | Nama PIC : BAPA ROSI No HP : 087737491004 No Alternatif : - M Janji : 14/07/2026 Jam Pasang : Pagi NoteÃ‚Â :  Hubungi terlebih dahulu sebelum ke lokasi"/>
    <s v="FCC"/>
    <s v="13-08-2026 10:39:50"/>
    <d v="2026-08-14T08:00:00"/>
    <m/>
    <s v="SURVEY_NEW_MANJA"/>
    <s v="SAMPANG"/>
    <s v="NO ADDON"/>
    <m/>
    <s v="MIE - INVALID SURVEY - Kendala Jalur/Rute Tarikan"/>
    <s v="HSI Bisnis Promo HUT Telkom PSB 70% - 50 Mbps"/>
    <s v="INDIBIZ"/>
    <m/>
    <m/>
    <d v="2026-08-14T08:00:00"/>
    <s v="2026-08-14 08:00:00 | Nama PIC : BAPA ROSI No HP : 087737491004 No Alternatif : - M Janji : 14/07/2026 Jam Pasang : Pagi NoteÃ‚Â :  Hubungi terlebih dahulu sebelum ke lokasi"/>
    <m/>
    <m/>
    <m/>
    <e v="#NUM!"/>
    <e v="#NUM!"/>
    <x v="1"/>
  </r>
  <r>
    <n v="1388"/>
    <n v="1002523311"/>
    <n v="3"/>
    <x v="5"/>
    <n v="5"/>
    <s v="SINGARJA"/>
    <s v="JEMBRANA"/>
    <s v="NGR"/>
    <s v="REG"/>
    <s v="AO"/>
    <x v="0"/>
    <s v="1P INET"/>
    <s v="8 | OSS - PONR"/>
    <s v="RBS-Regional 3"/>
    <d v="2026-08-13T08:32:57"/>
    <d v="2026-08-14T08:49:28"/>
    <n v="69364719"/>
    <m/>
    <n v="172411226108"/>
    <s v="BAGUS MEDIA COMPUTER (BMC)"/>
    <s v="ODP-NGR-FN/13 FN/D01/13.01"/>
    <s v="WO061637009"/>
    <m/>
    <m/>
    <m/>
    <n v="114.678906097989"/>
    <n v="-8.3717910843062295"/>
    <s v="|MN02718|MYIA-020849688149/POI/NI KETUT AYU SILAWATI/087861592207/aquariawan@gmail.com"/>
    <s v="MYIB_ASSISTANT"/>
    <m/>
    <m/>
    <m/>
    <m/>
    <m/>
    <m/>
    <m/>
    <m/>
    <s v="Management Janji"/>
    <s v="2026-08-14 08:00:00 | telp : 087861592207 M Janji : (14/08/2026) jam Pasang : 09:00 Note : hubungi pelanggan jika ingin kelokasi"/>
    <s v="FCC"/>
    <s v="13-08-2026 08:40:16"/>
    <d v="2026-08-14T08:00:00"/>
    <m/>
    <s v="ACT_COM"/>
    <s v="NEGARA"/>
    <s v="NO ADDON"/>
    <m/>
    <s v="PONR"/>
    <s v="HSI Bisnis Promo HUT Telkom PSB 70% - 50 Mbps"/>
    <s v="INDIBIZ"/>
    <m/>
    <m/>
    <d v="2026-08-14T08:00:00"/>
    <s v="2026-08-14 08:00:00 | telp : 087861592207 M Janji : (14/08/2026) jam Pasang : 09:00 Note : hubungi pelanggan jika ingin kelokasi"/>
    <m/>
    <m/>
    <m/>
    <e v="#NUM!"/>
    <e v="#NUM!"/>
    <x v="1"/>
  </r>
  <r>
    <n v="1389"/>
    <n v="1002512205"/>
    <n v="3"/>
    <x v="1"/>
    <n v="5"/>
    <s v="SBY UTARA"/>
    <s v="MANYAR"/>
    <s v="MGO"/>
    <s v="REG"/>
    <s v="AO"/>
    <x v="0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</r>
  <r>
    <n v="1390"/>
    <n v="1002516061"/>
    <n v="3"/>
    <x v="6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</r>
  <r>
    <n v="1391"/>
    <n v="1002515329"/>
    <n v="3"/>
    <x v="6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</r>
  <r>
    <n v="1392"/>
    <n v="1002505176"/>
    <n v="3"/>
    <x v="1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1393"/>
    <n v="1002510492"/>
    <n v="3"/>
    <x v="3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</r>
  <r>
    <n v="1394"/>
    <n v="1002517632"/>
    <n v="3"/>
    <x v="6"/>
    <n v="5"/>
    <s v="JEMBER"/>
    <s v="SITUBONDO"/>
    <s v="BKI"/>
    <s v="REG"/>
    <s v="AO"/>
    <x v="0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0"/>
  </r>
  <r>
    <n v="1395"/>
    <n v="1002521676"/>
    <n v="3"/>
    <x v="5"/>
    <n v="5"/>
    <s v="SINGARJA"/>
    <s v="KLUNGKUNG"/>
    <s v="SMA"/>
    <s v="REG"/>
    <s v="AO"/>
    <x v="0"/>
    <m/>
    <s v="MIE - SEND SURVEY"/>
    <s v="RBS-Regional 3"/>
    <d v="2026-08-12T10:59:45"/>
    <d v="2026-08-12T15:48:01"/>
    <n v="69364002"/>
    <m/>
    <n v="172428815980"/>
    <s v="SLBN 1 KLUNGKUNG"/>
    <s v="ODP-SMA-FA/7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m/>
    <m/>
    <m/>
    <e v="#NUM!"/>
    <e v="#NUM!"/>
    <x v="1"/>
  </r>
  <r>
    <n v="1396"/>
    <n v="1002519042"/>
    <n v="3"/>
    <x v="1"/>
    <n v="5"/>
    <s v="SBY UTARA"/>
    <s v="KENJERAN"/>
    <s v="KJR"/>
    <s v="REG"/>
    <s v="AO"/>
    <x v="0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0"/>
  </r>
  <r>
    <n v="1397"/>
    <n v="1002522868"/>
    <n v="3"/>
    <x v="3"/>
    <n v="4"/>
    <s v="YOGYAKARTA"/>
    <s v="INNER - YOGYA JATENG SELATAN"/>
    <s v="KBU"/>
    <s v="REG"/>
    <s v="AO"/>
    <x v="0"/>
    <s v="1P INET"/>
    <s v="7 | OSS - PROVISIONING ISSUED"/>
    <s v="RBS-Regional 3"/>
    <d v="2026-08-12T16:26:57"/>
    <d v="2026-08-13T13:12:57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PI"/>
    <s v="X"/>
    <s v="NO ADDON"/>
    <m/>
    <s v="Provisioning Issued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1"/>
  </r>
  <r>
    <n v="1398"/>
    <n v="1002507947"/>
    <n v="3"/>
    <x v="7"/>
    <n v="4"/>
    <s v="KUDUS"/>
    <s v="KUDUS"/>
    <s v="KUD"/>
    <s v="REG"/>
    <s v="AO"/>
    <x v="0"/>
    <m/>
    <s v="MIE - SEND SURVEY"/>
    <s v="RBS-Regional 3"/>
    <d v="2026-08-04T12:07:15"/>
    <d v="2026-08-13T11:46:02"/>
    <n v="69358163"/>
    <n v="2916948103"/>
    <n v="142401145962"/>
    <s v="PT GLOBAL JET EXPRESS"/>
    <s v="ODP-KUD-FAK/045"/>
    <s v="WO061656296"/>
    <m/>
    <m/>
    <m/>
    <n v="110.8317335"/>
    <n v="-6.7781691000000004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s v="Management Janji"/>
    <s v="2026-08-20 13:00:00|Nama PIC : Bp Fatkhur No HP : 089668130939 No Alt : - M Janji :  20 Agustus 2026 Jam Pasang : Pagi / Siang Note : hubungi pelanggan jika ingin kelokasi |40951378|MYDITA"/>
    <s v="FCC"/>
    <d v="2026-04-08T12:09:53"/>
    <d v="2026-08-2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0T13:00:00"/>
    <s v="2026-08-20 13:00:00|Nama PIC : Bp Fatkhur No HP : 089668130939 No Alt : - M Janji :  20 Agustus 2026 Jam Pasang : Pagi / Siang Note : hubungi pelanggan jika ingin kelokasi |40951378|MYDITA"/>
    <m/>
    <m/>
    <m/>
    <e v="#NUM!"/>
    <e v="#NUM!"/>
    <x v="1"/>
  </r>
  <r>
    <n v="1399"/>
    <n v="1002519587"/>
    <n v="3"/>
    <x v="7"/>
    <n v="4"/>
    <s v="SOLO"/>
    <s v="SRAGEN"/>
    <s v="SRG"/>
    <s v="REG"/>
    <s v="AO"/>
    <x v="0"/>
    <s v="1P INET"/>
    <s v="102 | FOLLOW UP COMPLETED"/>
    <s v="RBS-Regional 3"/>
    <d v="2026-08-11T11:40:56"/>
    <d v="2026-08-13T11:44:04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REVOKE"/>
    <s v="X"/>
    <s v="NO ADDON"/>
    <m/>
    <s v="Follow Up Revoke Completed, New Order ID : SC1002523987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</r>
  <r>
    <n v="1400"/>
    <n v="1002506139"/>
    <n v="3"/>
    <x v="4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1401"/>
    <n v="1002505991"/>
    <n v="3"/>
    <x v="3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1402"/>
    <n v="1002504426"/>
    <n v="3"/>
    <x v="2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</r>
  <r>
    <n v="1403"/>
    <n v="1002515239"/>
    <n v="3"/>
    <x v="3"/>
    <n v="4"/>
    <s v="YOGYAKARTA"/>
    <s v="GUNUNG KIDUL"/>
    <s v="WNS"/>
    <s v="REG"/>
    <s v="AO"/>
    <x v="0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</r>
  <r>
    <n v="1404"/>
    <n v="1002516805"/>
    <n v="3"/>
    <x v="1"/>
    <n v="5"/>
    <s v="MADURA"/>
    <s v="PAMEKASAN"/>
    <s v="ABT"/>
    <s v="REG"/>
    <s v="AO"/>
    <x v="0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</r>
  <r>
    <n v="1405"/>
    <n v="1002518424"/>
    <n v="3"/>
    <x v="1"/>
    <n v="5"/>
    <s v="SBY UTARA"/>
    <s v="MANYAR"/>
    <s v="MGO"/>
    <s v="REG"/>
    <s v="AO"/>
    <x v="0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0"/>
  </r>
  <r>
    <n v="1406"/>
    <n v="1002508835"/>
    <n v="3"/>
    <x v="0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1407"/>
    <n v="1002523815"/>
    <n v="3"/>
    <x v="2"/>
    <n v="5"/>
    <s v="MADIUN"/>
    <s v="PONOROGO"/>
    <s v="SAT"/>
    <s v="REG"/>
    <s v="AO"/>
    <x v="0"/>
    <s v="1P INET"/>
    <s v="7 | OSS - PROVISIONING ISSUED"/>
    <s v="RBS-Regional 3"/>
    <d v="2026-08-13T10:55:58"/>
    <d v="2026-08-14T08:05:50"/>
    <n v="69364932"/>
    <m/>
    <n v="152618204333"/>
    <s v="BOT NESCAFE MLARAK"/>
    <s v="ODP-SAT-FE/06 FE/D02/06.01"/>
    <s v="WO061650929"/>
    <m/>
    <m/>
    <m/>
    <n v="111.515766084194"/>
    <n v="-7.9218241181200204"/>
    <s v="MD|MYDB-20260812265143|DN00001/MN02053|BOT NESCAFE MLARAK|088292221694"/>
    <s v="MYDIGIBIZPARTNER"/>
    <m/>
    <m/>
    <m/>
    <m/>
    <m/>
    <m/>
    <m/>
    <m/>
    <s v="Management Janji"/>
    <s v="2026-08-14 08:00:00 | Nama PIC : Akzha No HP : 088292221694 Alt :  M Janji : 14/08/2026 Jam Pasang : 08.00  - 13:00  NoteÃ‚Â :  hubungi terlebih dahulu sebelum ke lokasi, terima kasih."/>
    <s v="FCC"/>
    <s v="13-08-2026 11:10:22"/>
    <d v="2026-08-14T08:00:00"/>
    <m/>
    <s v="PI"/>
    <s v="SAMBIT SUMOROTO"/>
    <s v="NO ADDON"/>
    <m/>
    <s v="Provisioning Issued"/>
    <s v="HSI Bisnis Promo HUT Telkom PSB 70% - 50 Mbps"/>
    <s v="INDIBIZ"/>
    <m/>
    <m/>
    <d v="2026-08-14T08:00:00"/>
    <s v="2026-08-14 08:00:00 | Nama PIC : Akzha No HP : 088292221694 Alt :  M Janji : 14/08/2026 Jam Pasang : 08.00  - 13:00  NoteÃ‚Â :  hubungi terlebih dahulu sebelum ke lokasi, terima kasih."/>
    <m/>
    <m/>
    <m/>
    <e v="#NUM!"/>
    <e v="#NUM!"/>
    <x v="1"/>
  </r>
  <r>
    <n v="1408"/>
    <n v="1002518675"/>
    <n v="3"/>
    <x v="2"/>
    <n v="5"/>
    <s v="MADIUN"/>
    <s v="PONOROGO"/>
    <s v="SAT"/>
    <s v="REG"/>
    <s v="AO"/>
    <x v="0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0"/>
  </r>
  <r>
    <n v="1409"/>
    <n v="1002518467"/>
    <n v="3"/>
    <x v="0"/>
    <n v="5"/>
    <s v="KUPANG"/>
    <s v="LABOAN BAJO"/>
    <s v="RTE"/>
    <s v="REG"/>
    <s v="AO"/>
    <x v="0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0"/>
  </r>
  <r>
    <n v="1410"/>
    <n v="1002508720"/>
    <n v="3"/>
    <x v="3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411"/>
    <n v="1002511482"/>
    <n v="3"/>
    <x v="5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</r>
  <r>
    <n v="1412"/>
    <n v="1002505202"/>
    <n v="3"/>
    <x v="3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</r>
  <r>
    <n v="1413"/>
    <n v="1002516474"/>
    <n v="3"/>
    <x v="3"/>
    <n v="4"/>
    <s v="MAGELANG"/>
    <s v="MAGELANG"/>
    <s v="MGE"/>
    <s v="REG"/>
    <s v="AO"/>
    <x v="0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0"/>
  </r>
  <r>
    <n v="1414"/>
    <n v="1002510365"/>
    <n v="3"/>
    <x v="6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</r>
  <r>
    <n v="1415"/>
    <n v="1002506772"/>
    <n v="3"/>
    <x v="3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1416"/>
    <n v="1002506014"/>
    <n v="3"/>
    <x v="0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</r>
  <r>
    <n v="1417"/>
    <n v="1002519684"/>
    <n v="3"/>
    <x v="1"/>
    <n v="5"/>
    <s v="SBY UTARA"/>
    <s v="MANYAR"/>
    <s v="MGO"/>
    <s v="REG"/>
    <s v="AO"/>
    <x v="0"/>
    <m/>
    <s v="Completed (PS)"/>
    <s v="RBS-Regional 3"/>
    <d v="2026-08-11T12:08:10"/>
    <d v="2026-08-14T08:15:3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PS"/>
    <s v="MERGOYO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n v="2026"/>
    <n v="8"/>
    <n v="14"/>
    <d v="2026-08-14T00:00:00"/>
    <n v="0.66666666666424135"/>
    <x v="0"/>
  </r>
  <r>
    <n v="1418"/>
    <n v="1002513148"/>
    <n v="3"/>
    <x v="3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</r>
  <r>
    <n v="1419"/>
    <n v="1002510174"/>
    <n v="3"/>
    <x v="3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1420"/>
    <n v="1002506322"/>
    <n v="3"/>
    <x v="5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1421"/>
    <n v="1002516563"/>
    <n v="3"/>
    <x v="0"/>
    <n v="5"/>
    <s v="MATARAM"/>
    <s v="SUMBAWA"/>
    <s v="MLK"/>
    <s v="REG"/>
    <s v="AO"/>
    <x v="0"/>
    <s v="1P INET"/>
    <s v="102 | FOLLOW UP COMPLETED"/>
    <s v="RBS-Regional 3"/>
    <d v="2026-08-09T15:32:56"/>
    <d v="2026-08-13T09:40:52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REVOKE"/>
    <s v="SUMBAWA BARAT"/>
    <s v="NO ADDON"/>
    <m/>
    <s v="Follow Up Revoke Completed, New Order ID : SC1002523511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</r>
  <r>
    <n v="1422"/>
    <n v="1002522328"/>
    <n v="3"/>
    <x v="6"/>
    <n v="5"/>
    <s v="SIDOARJO"/>
    <s v="MOJOKERTO"/>
    <s v="MRT"/>
    <s v="REG"/>
    <s v="AO"/>
    <x v="0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OJOKERTO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0"/>
  </r>
  <r>
    <n v="1423"/>
    <n v="1002516819"/>
    <n v="3"/>
    <x v="1"/>
    <n v="5"/>
    <s v="SBY UTARA"/>
    <s v="GRESIK"/>
    <s v="BPG"/>
    <s v="REG"/>
    <s v="AO"/>
    <x v="0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0"/>
  </r>
  <r>
    <n v="1424"/>
    <n v="1002519717"/>
    <n v="3"/>
    <x v="7"/>
    <n v="4"/>
    <s v="KUDUS"/>
    <s v="BLORA"/>
    <s v="CEP"/>
    <s v="REG"/>
    <s v="AO"/>
    <x v="0"/>
    <s v="1P INET"/>
    <s v="7 | OSS - PROVISIONING ISSUED"/>
    <s v="RBS-Regional 3"/>
    <d v="2026-08-11T12:20:56"/>
    <d v="2026-08-12T13:15:49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PI"/>
    <s v="CEPU"/>
    <s v="NO ADDON"/>
    <m/>
    <s v="Provisioning Issued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1"/>
  </r>
  <r>
    <n v="1425"/>
    <n v="1002518218"/>
    <n v="3"/>
    <x v="2"/>
    <n v="5"/>
    <s v="KEDIRI"/>
    <s v="NGANJUK"/>
    <s v="NJK"/>
    <s v="REG"/>
    <s v="AO"/>
    <x v="0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0"/>
  </r>
  <r>
    <n v="1426"/>
    <n v="1002514829"/>
    <n v="3"/>
    <x v="1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</r>
  <r>
    <n v="1427"/>
    <n v="1002519128"/>
    <n v="3"/>
    <x v="4"/>
    <n v="4"/>
    <s v="PEKALONGAN"/>
    <s v="BREBES"/>
    <s v="BMU"/>
    <s v="REG"/>
    <s v="AO"/>
    <x v="0"/>
    <m/>
    <s v="CC - HD1A - INPROGRESS UNCONTACTED"/>
    <s v="RBS-Regional 3"/>
    <d v="2026-08-11T09:56:50"/>
    <d v="2026-08-13T15:36:23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28"/>
    <n v="1002513456"/>
    <n v="3"/>
    <x v="2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</r>
  <r>
    <n v="1429"/>
    <n v="1002525010"/>
    <n v="3"/>
    <x v="7"/>
    <n v="4"/>
    <s v="SOLO"/>
    <s v="KLATEN"/>
    <s v="KLX"/>
    <s v="REG"/>
    <s v="AO"/>
    <x v="0"/>
    <m/>
    <s v="QC MIA - SEND QUALITY CONTROL MIA"/>
    <s v="RBS-Regional 3"/>
    <d v="2026-08-13T16:48:27"/>
    <d v="2026-08-14T08:26:01"/>
    <n v="69365458"/>
    <m/>
    <n v="146550124286"/>
    <s v="PT Green Sigma Group"/>
    <s v="ODP-KLX-FAJ/029"/>
    <m/>
    <m/>
    <m/>
    <m/>
    <n v="110.6029078"/>
    <n v="-7.6865929"/>
    <s v="|MC60143|/Dyah Susanti/085814696969/greensigmagroup@gmail.com/ PSB  1S INET ONLY BISNIS WINBACK 1.0 50mbps ABODEMEN 405.000 PLUS PPN/ TTPN Ifan"/>
    <s v="Sales Force DBS"/>
    <m/>
    <m/>
    <m/>
    <m/>
    <m/>
    <m/>
    <m/>
    <m/>
    <m/>
    <m/>
    <m/>
    <s v="13-08-2026 16:55:35"/>
    <m/>
    <m/>
    <s v="QC1"/>
    <s v="X"/>
    <s v="NO ADDON"/>
    <m/>
    <s v="QC MIA - SEND QUALITY CONTROL MIA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m/>
    <m/>
    <m/>
    <m/>
    <m/>
    <e v="#NUM!"/>
    <e v="#NUM!"/>
    <x v="1"/>
  </r>
  <r>
    <n v="1430"/>
    <n v="1002518364"/>
    <n v="3"/>
    <x v="2"/>
    <n v="5"/>
    <s v="MADIUN"/>
    <s v="NGAWI"/>
    <s v="MGT"/>
    <s v="REG"/>
    <s v="AO"/>
    <x v="0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0"/>
  </r>
  <r>
    <n v="1431"/>
    <n v="1002522714"/>
    <n v="3"/>
    <x v="5"/>
    <n v="5"/>
    <s v="DENPASAR"/>
    <s v="UBUNG"/>
    <s v="UBN"/>
    <s v="REG"/>
    <s v="AO"/>
    <x v="0"/>
    <m/>
    <s v="Completed (PS)"/>
    <s v="RBS-Regional 3"/>
    <d v="2026-08-12T15:50:52"/>
    <d v="2026-08-13T15:51:11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n v="2026"/>
    <n v="8"/>
    <n v="13"/>
    <d v="2026-08-13T00:00:00"/>
    <n v="-0.625"/>
    <x v="0"/>
  </r>
  <r>
    <n v="1432"/>
    <n v="1002514707"/>
    <n v="3"/>
    <x v="6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</r>
  <r>
    <n v="1433"/>
    <n v="1002510890"/>
    <n v="3"/>
    <x v="0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</r>
  <r>
    <n v="1434"/>
    <n v="1002520340"/>
    <n v="3"/>
    <x v="2"/>
    <n v="5"/>
    <s v="KEDIRI"/>
    <s v="NGANJUK"/>
    <s v="WRJ"/>
    <s v="REG"/>
    <s v="AO"/>
    <x v="0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KERTOSONO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0"/>
  </r>
  <r>
    <n v="1435"/>
    <n v="1002514414"/>
    <n v="3"/>
    <x v="6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</r>
  <r>
    <n v="1436"/>
    <n v="1002507761"/>
    <n v="3"/>
    <x v="2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</r>
  <r>
    <n v="1437"/>
    <n v="1002513464"/>
    <n v="3"/>
    <x v="2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1438"/>
    <n v="1002513051"/>
    <n v="3"/>
    <x v="7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</r>
  <r>
    <n v="1439"/>
    <n v="1002518294"/>
    <n v="3"/>
    <x v="5"/>
    <n v="5"/>
    <s v="SINGARJA"/>
    <s v="GIANYAR"/>
    <s v="GIN"/>
    <s v="REG"/>
    <s v="AO"/>
    <x v="0"/>
    <m/>
    <s v="Completed (PS)"/>
    <s v="RBS-Regional 3"/>
    <d v="2026-08-10T15:32:36"/>
    <d v="2026-08-14T08:10:30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PS"/>
    <s v="GIANYA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n v="2026"/>
    <n v="8"/>
    <n v="14"/>
    <d v="2026-08-14T00:00:00"/>
    <n v="1.4583333333357587"/>
    <x v="2"/>
  </r>
  <r>
    <n v="1440"/>
    <n v="1002504815"/>
    <n v="3"/>
    <x v="4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</r>
  <r>
    <n v="1441"/>
    <n v="1002518852"/>
    <n v="3"/>
    <x v="2"/>
    <n v="5"/>
    <s v="MADIUN"/>
    <s v="MADIUN"/>
    <s v="MNZ"/>
    <s v="REG"/>
    <s v="AO"/>
    <x v="0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0"/>
  </r>
  <r>
    <n v="1442"/>
    <n v="1002507259"/>
    <n v="3"/>
    <x v="0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</r>
  <r>
    <n v="1443"/>
    <n v="1002517354"/>
    <n v="3"/>
    <x v="6"/>
    <n v="5"/>
    <s v="JEMBER"/>
    <s v="JEMBER"/>
    <s v="TGU"/>
    <s v="REG"/>
    <s v="AO"/>
    <x v="0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0"/>
  </r>
  <r>
    <n v="1444"/>
    <n v="1002520619"/>
    <n v="3"/>
    <x v="2"/>
    <n v="5"/>
    <s v="MALANG"/>
    <s v="KEPANJEN"/>
    <s v="KLJ"/>
    <s v="REG"/>
    <s v="AO"/>
    <x v="0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1"/>
  </r>
  <r>
    <n v="1445"/>
    <n v="1002513953"/>
    <n v="3"/>
    <x v="4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</r>
  <r>
    <n v="1446"/>
    <n v="1002516443"/>
    <n v="3"/>
    <x v="3"/>
    <n v="4"/>
    <s v="YOGYAKARTA"/>
    <s v="BANTUL"/>
    <s v="BTL"/>
    <s v="REG"/>
    <s v="AO"/>
    <x v="0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</r>
  <r>
    <n v="1447"/>
    <n v="1002516358"/>
    <n v="3"/>
    <x v="2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</r>
  <r>
    <n v="1448"/>
    <n v="1002519145"/>
    <n v="3"/>
    <x v="2"/>
    <n v="5"/>
    <s v="KEDIRI"/>
    <s v="KEDIRI"/>
    <s v="GUR"/>
    <s v="REG"/>
    <s v="AO"/>
    <x v="0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0"/>
  </r>
  <r>
    <n v="1449"/>
    <n v="1002524369"/>
    <n v="3"/>
    <x v="4"/>
    <n v="4"/>
    <s v="SEMARANG"/>
    <s v="INNER - SEMARANG JATENG UTARA"/>
    <s v="MJP"/>
    <s v="REG"/>
    <s v="AO"/>
    <x v="0"/>
    <m/>
    <s v="QC MIA - INVALID QUALITY CONTROL MIA"/>
    <s v="RBS-Regional 3"/>
    <d v="2026-08-13T13:59:29"/>
    <d v="2026-08-14T08:55:52"/>
    <n v="69365218"/>
    <m/>
    <n v="142410346122"/>
    <s v="PT. Sidorejo Makmur Sejahtera ( SPBU 4459518 )"/>
    <s v="ODP-MJP-FCU/040"/>
    <m/>
    <m/>
    <m/>
    <m/>
    <n v="110.59212100000001"/>
    <n v="-7.0483599999999997"/>
    <s v="AMRBS;401428;REG3;FIRONIKA;081393111688;CP.Mujiyanto;081327945860;PAKET 1S INET 100 MBPS (669.000);PAKET WINBACK 3.0 INET 100MBPS 1:1 TARIF 500K;PT. Sidorejo Makmur Sejahtera ( SPBU 4459518 )"/>
    <s v="Account Manager"/>
    <m/>
    <m/>
    <m/>
    <m/>
    <m/>
    <m/>
    <m/>
    <m/>
    <m/>
    <m/>
    <m/>
    <s v="13-08-2026 14:39:50"/>
    <m/>
    <m/>
    <s v="QC1"/>
    <s v="MAJAPAHIT"/>
    <s v="NO ADDON"/>
    <m/>
    <s v="QC MIA - INVALID QUALITY CONTROL MIA - Foto Lokasi Instalasi Tidak Valid - Mohon upload lokasi tampak depan menyeluruh sesua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50"/>
    <n v="1002524443"/>
    <n v="3"/>
    <x v="3"/>
    <n v="4"/>
    <s v="MAGELANG"/>
    <s v="KEBUMEN"/>
    <s v="KBM"/>
    <s v="REG"/>
    <s v="AO"/>
    <x v="0"/>
    <s v="1P INET"/>
    <s v="MIE - SEND SURVEY"/>
    <s v="RBS-Regional 3"/>
    <d v="2026-08-13T14:16:56"/>
    <d v="2026-08-13T14:18:01"/>
    <n v="69365241"/>
    <m/>
    <n v="142141120206"/>
    <s v="SPBU PERTAMINA 44.543.10 KUWAYUHAN"/>
    <s v="ODP-KBM-FAF/053 FAF/D03/053.01"/>
    <s v="WO061675277"/>
    <m/>
    <m/>
    <m/>
    <n v="109.63938020000001"/>
    <n v="-7.6916194000000004"/>
    <s v="|MN00648|MYIA-084850189370/POI/MICHELLE/081326186535/3spas44.543.10@gmail.com"/>
    <s v="MYIB_ASSISTANT"/>
    <m/>
    <m/>
    <m/>
    <m/>
    <m/>
    <m/>
    <m/>
    <m/>
    <s v="Management Janji"/>
    <s v="2026-08-14 15:00:00 | Nama PIC : Bp Michell No HP : 081326186535 No Alt : - M Janji :  14 Agustus 2026 Jam Pasang : Pagi / Siang Note : hubungi pelanggan jika ingin kelokasi "/>
    <s v="FCC"/>
    <s v="13-08-2026 14:39:50"/>
    <d v="2026-08-14T15:00:00"/>
    <m/>
    <s v="SURVEY_NEW_MANJA"/>
    <s v="X"/>
    <s v="NO ADDON"/>
    <m/>
    <s v="MIE - SEND SURVEY"/>
    <s v="HSI Bisnis Promo HUT Telkom PSB 70% - 75 Mbps"/>
    <s v="INDIBIZ"/>
    <m/>
    <m/>
    <d v="2026-08-14T15:00:00"/>
    <s v="2026-08-14 15:00:00 | Nama PIC : Bp Michell No HP : 081326186535 No Alt : - M Janji :  14 Agustus 2026 Jam Pasang : Pagi / Siang Note : hubungi pelanggan jika ingin kelokasi "/>
    <m/>
    <m/>
    <m/>
    <e v="#NUM!"/>
    <e v="#NUM!"/>
    <x v="1"/>
  </r>
  <r>
    <n v="1451"/>
    <n v="1002511183"/>
    <n v="3"/>
    <x v="6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</r>
  <r>
    <n v="1452"/>
    <n v="1002505967"/>
    <n v="3"/>
    <x v="6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</r>
  <r>
    <n v="1453"/>
    <n v="1002508676"/>
    <n v="3"/>
    <x v="3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54"/>
    <n v="1002504604"/>
    <n v="3"/>
    <x v="1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</r>
  <r>
    <n v="1455"/>
    <n v="1002519438"/>
    <n v="3"/>
    <x v="6"/>
    <n v="5"/>
    <s v="SIDOARJO"/>
    <s v="INNER - JATIM TIMUR"/>
    <s v="TUN"/>
    <s v="REG"/>
    <s v="AO"/>
    <x v="0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1"/>
  </r>
  <r>
    <n v="1456"/>
    <n v="1002514820"/>
    <n v="3"/>
    <x v="7"/>
    <n v="4"/>
    <s v="KUDUS"/>
    <s v="REMBANG"/>
    <s v="LSE"/>
    <s v="REG"/>
    <s v="AO"/>
    <x v="0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0"/>
  </r>
  <r>
    <n v="1457"/>
    <n v="1002521867"/>
    <n v="3"/>
    <x v="4"/>
    <n v="4"/>
    <s v="SEMARANG"/>
    <s v="INNER - SEMARANG JATENG UTARA"/>
    <s v="BMK"/>
    <s v="REG"/>
    <s v="AO"/>
    <x v="0"/>
    <m/>
    <s v="QC MIA - INVALID QUALITY CONTROL MIA"/>
    <s v="RBS-Regional 2"/>
    <d v="2026-08-12T11:47:46"/>
    <d v="2026-08-13T15:07:50"/>
    <n v="69364103"/>
    <m/>
    <n v="141423136360"/>
    <s v="Azka ketring"/>
    <s v="ODP-BMK-FV/087"/>
    <m/>
    <m/>
    <m/>
    <m/>
    <n v="110.437521457671"/>
    <n v="-7.0571747678306203"/>
    <s v="|MN00915|/Azka ketring/HSI BASIC 1S INET 50MBPS/081322200026/nurismanto262610@gmail.com/nur ismanto"/>
    <s v="B2B Partner Management (PM)"/>
    <m/>
    <m/>
    <m/>
    <m/>
    <m/>
    <m/>
    <m/>
    <m/>
    <m/>
    <m/>
    <m/>
    <d v="2026-12-08T11:55:22"/>
    <m/>
    <m/>
    <s v="QC1"/>
    <s v="X"/>
    <s v="NO ADDON"/>
    <m/>
    <s v="QC MIA - INVALID QUALITY CONTROL MIA - Foto Lokasi Instalasi Tidak Valid - ingin konfirmasi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458"/>
    <n v="1002516384"/>
    <n v="3"/>
    <x v="7"/>
    <n v="4"/>
    <s v="KUDUS"/>
    <s v="KUDUS"/>
    <s v="KUD"/>
    <s v="REG"/>
    <s v="AO"/>
    <x v="0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</r>
  <r>
    <n v="1459"/>
    <n v="1002509899"/>
    <n v="3"/>
    <x v="6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</r>
  <r>
    <n v="1460"/>
    <n v="1002508869"/>
    <n v="3"/>
    <x v="5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</r>
  <r>
    <n v="1461"/>
    <n v="1002521954"/>
    <n v="3"/>
    <x v="3"/>
    <n v="4"/>
    <s v="PURWOKERTO"/>
    <s v="CILACAP"/>
    <s v="SDJ"/>
    <s v="REG"/>
    <s v="AO"/>
    <x v="0"/>
    <s v="1P INET"/>
    <s v="Completed (PS)"/>
    <s v="RBS-Regional 3"/>
    <d v="2026-08-12T12:07:56"/>
    <d v="2026-08-13T12:40:59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PS"/>
    <s v="MAJENANG"/>
    <s v="NO ADDON"/>
    <n v="20260813"/>
    <s v="Completed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0"/>
  </r>
  <r>
    <n v="1462"/>
    <n v="1002510227"/>
    <n v="3"/>
    <x v="1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</r>
  <r>
    <n v="1463"/>
    <n v="1002512768"/>
    <n v="3"/>
    <x v="1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</r>
  <r>
    <n v="1464"/>
    <n v="1002523697"/>
    <n v="3"/>
    <x v="6"/>
    <n v="5"/>
    <s v="SIDOARJO"/>
    <s v="MOJOKERTO"/>
    <s v="MJS"/>
    <s v="REG"/>
    <s v="AO"/>
    <x v="0"/>
    <m/>
    <s v="MIE - SEND SURVEY"/>
    <s v="RBS-Regional 3"/>
    <d v="2026-08-13T10:25:30"/>
    <d v="2026-08-13T13:46:01"/>
    <n v="69364877"/>
    <n v="3215217037"/>
    <n v="152330220706"/>
    <s v="PT. INOCYCLE TECHNOLOGI GROUP CAB"/>
    <s v="ODP-MJS-FAC/27"/>
    <s v="WO061672133"/>
    <m/>
    <m/>
    <m/>
    <n v="112.5595477"/>
    <n v="-7.5436052"/>
    <s v="|MN00518|/PT. INOCYCLE TECHNOLOGI GROUP CAB MOJOKERTO /HSI B2B (1:1) + PHONE (800 MENIT) 100MBPS 645RB PSB DISC 70%//mokhamadcahyono200597@gmail.com/MOKHAMAD CAHYONO/85700111264"/>
    <s v="Sales Force DBS"/>
    <m/>
    <m/>
    <m/>
    <m/>
    <m/>
    <m/>
    <m/>
    <m/>
    <s v="Management Janji"/>
    <s v="2026-08-14 13:00:00|Nama PIC : Cahyono No HP : 085700111264 Alt :  M Janji : 14/08/2026 Jam Pasang : 08.00  - 13:00  NoteÃ‚Â :  hubungi terlebih dahulu sebelum ke lokasi, terima kasih.|40981184|MYDITA"/>
    <s v="FCC"/>
    <s v="13-08-2026 10:39:50"/>
    <d v="2026-08-14T13:00:00"/>
    <m/>
    <s v="SURVEY_NEW_MANJA"/>
    <s v="MOJOKERTO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13:00:00"/>
    <s v="2026-08-14 13:00:00|Nama PIC : Cahyono No HP : 085700111264 Alt :  M Janji : 14/08/2026 Jam Pasang : 08.00  - 13:00  NoteÃ‚Â :  hubungi terlebih dahulu sebelum ke lokasi, terima kasih.|40981184|MYDITA"/>
    <m/>
    <m/>
    <m/>
    <e v="#NUM!"/>
    <e v="#NUM!"/>
    <x v="1"/>
  </r>
  <r>
    <n v="1465"/>
    <n v="1002518990"/>
    <n v="3"/>
    <x v="1"/>
    <n v="5"/>
    <s v="SBY UTARA"/>
    <s v="GRESIK"/>
    <s v="BWN"/>
    <s v="REG"/>
    <s v="AO"/>
    <x v="0"/>
    <s v="1P INET"/>
    <s v="Completed (PS)"/>
    <s v="RBS-Regional 3"/>
    <d v="2026-08-11T09:22:57"/>
    <d v="2026-08-13T11:24:38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PS"/>
    <s v="GRESIK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0"/>
  </r>
  <r>
    <n v="1466"/>
    <n v="1002521756"/>
    <n v="3"/>
    <x v="4"/>
    <n v="4"/>
    <s v="PEKALONGAN"/>
    <s v="TEGAL"/>
    <s v="TEG"/>
    <s v="REG"/>
    <s v="AO"/>
    <x v="0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X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1"/>
  </r>
  <r>
    <n v="1467"/>
    <n v="1002509805"/>
    <n v="3"/>
    <x v="6"/>
    <n v="5"/>
    <s v="SIDOARJO"/>
    <s v="INNER - JATIM TIMUR"/>
    <s v="KRN"/>
    <s v="REG"/>
    <s v="AO"/>
    <x v="0"/>
    <m/>
    <s v="102 | FOLLOW UP COMPLETED"/>
    <s v="RBS-Regional 3"/>
    <d v="2026-08-05T09:42:14"/>
    <d v="2026-08-14T09:07:40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55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468"/>
    <n v="1002510872"/>
    <n v="3"/>
    <x v="0"/>
    <n v="5"/>
    <s v="MATARAM"/>
    <s v="SUMBAWA"/>
    <s v="TLW"/>
    <s v="REG"/>
    <s v="AO"/>
    <x v="0"/>
    <s v="1P INET"/>
    <s v="CC - HD1A - INPROGRESS UNCONTACTED"/>
    <s v="RBS-Regional 3"/>
    <d v="2026-08-05T14:45:08"/>
    <d v="2026-08-11T09:48:14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</r>
  <r>
    <n v="1469"/>
    <n v="1002517499"/>
    <n v="3"/>
    <x v="2"/>
    <n v="5"/>
    <s v="MADIUN"/>
    <s v="PONOROGO"/>
    <s v="PON"/>
    <s v="REG"/>
    <s v="AO"/>
    <x v="0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0"/>
  </r>
  <r>
    <n v="1470"/>
    <n v="1002516813"/>
    <n v="3"/>
    <x v="5"/>
    <n v="5"/>
    <s v="SINGARJA"/>
    <s v="GIANYAR"/>
    <s v="GIN"/>
    <s v="REG"/>
    <s v="AO"/>
    <x v="0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0"/>
  </r>
  <r>
    <n v="1471"/>
    <n v="1002524688"/>
    <n v="3"/>
    <x v="3"/>
    <n v="4"/>
    <s v="YOGYAKARTA"/>
    <s v="SLEMAN"/>
    <s v="PKM"/>
    <s v="REG"/>
    <s v="AO"/>
    <x v="0"/>
    <s v="1P INET"/>
    <s v="MIE - SEND SURVEY"/>
    <s v="RBS-Regional 3"/>
    <d v="2026-08-13T15:22:56"/>
    <d v="2026-08-13T15:24:01"/>
    <n v="69365345"/>
    <m/>
    <n v="146144119894"/>
    <s v="RUMAH WAKAF USMAN BIN AFFAN"/>
    <s v="ODP-PKM-FAB/02 FAB/D01/02.01"/>
    <s v="WO061683800"/>
    <m/>
    <m/>
    <m/>
    <n v="110.4179738"/>
    <n v="-7.7086901999999897"/>
    <s v="|MN02579|MYIA-084151612663/POI/SASONGKOJATi/081585200277/sjati2478@gmail.com"/>
    <s v="MYIB_ASSISTANT"/>
    <m/>
    <m/>
    <m/>
    <m/>
    <m/>
    <m/>
    <m/>
    <m/>
    <s v="Management Janji"/>
    <s v="2026-08-14 12:00:00 | Nama PIC : bapak sasongko No HP : 081585200277 No Alternatif : 088225461230 M Janji : 14/07/2026 Jam Pasang : Pagi NoteÃ‚Â :  Hubungi terlebih dahulu sebelum ke lokasi "/>
    <s v="FCC"/>
    <s v="13-08-2026 15:25:45"/>
    <d v="2026-08-14T12:00:00"/>
    <m/>
    <s v="SURVEY_NEW_MANJA"/>
    <s v="X"/>
    <s v="NO ADDON"/>
    <m/>
    <s v="MIE - SEND SURVEY"/>
    <s v="HSI Bisnis Basic Promo HUT Telkom PSB 70% - 100 Mbps"/>
    <s v="INDIBIZ"/>
    <m/>
    <m/>
    <d v="2026-08-14T12:00:00"/>
    <s v="2026-08-14 12:00:00 | Nama PIC : bapak sasongko No HP : 081585200277 No Alternatif : 088225461230 M Janji : 14/07/2026 Jam Pasang : Pagi NoteÃ‚Â :  Hubungi terlebih dahulu sebelum ke lokasi "/>
    <m/>
    <m/>
    <m/>
    <e v="#NUM!"/>
    <e v="#NUM!"/>
    <x v="1"/>
  </r>
  <r>
    <n v="1472"/>
    <n v="1002516331"/>
    <n v="3"/>
    <x v="2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</r>
  <r>
    <n v="1473"/>
    <n v="1002520222"/>
    <n v="3"/>
    <x v="4"/>
    <n v="4"/>
    <s v="PEKALONGAN"/>
    <s v="BREBES"/>
    <s v="BRB"/>
    <s v="REG"/>
    <s v="AO"/>
    <x v="0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X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0"/>
  </r>
  <r>
    <n v="1474"/>
    <n v="1002521538"/>
    <n v="3"/>
    <x v="2"/>
    <n v="5"/>
    <s v="MADIUN"/>
    <s v="PONOROGO"/>
    <s v="SMO"/>
    <s v="REG"/>
    <s v="AO"/>
    <x v="0"/>
    <s v="1P INET"/>
    <s v="Completed (PS)"/>
    <s v="RBS-Regional 3"/>
    <d v="2026-08-12T10:16:56"/>
    <d v="2026-08-13T16:25:26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0"/>
  </r>
  <r>
    <n v="1475"/>
    <n v="1002524422"/>
    <n v="3"/>
    <x v="4"/>
    <n v="4"/>
    <s v="SEMARANG"/>
    <s v="KENDAL"/>
    <s v="SKR"/>
    <s v="REG"/>
    <s v="AO"/>
    <x v="0"/>
    <s v="1P INET"/>
    <s v="MIE - SEND SURVEY"/>
    <s v="RBS-Regional 3"/>
    <d v="2026-08-13T14:10:57"/>
    <d v="2026-08-13T14:12:04"/>
    <n v="69365233"/>
    <m/>
    <n v="141409102268"/>
    <s v="Istana mart"/>
    <s v="ODP-SKR-FA/080 FA/D07/080.01"/>
    <s v="WO061674522"/>
    <m/>
    <m/>
    <m/>
    <n v="110.04906941811601"/>
    <n v="-7.0864599348386497"/>
    <s v="|MN01684|MYIA-094557087213/POI/Ayuq astuti/081326837346/setiyonoarif902@gmail.com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4:39:50"/>
    <d v="2026-08-14T13:00:00"/>
    <m/>
    <s v="SURVEY_NEW_MANJA"/>
    <s v="X"/>
    <s v="NO ADDON"/>
    <m/>
    <s v="MIE - SEND SURVEY"/>
    <s v="HSI Bisnis Promo HUT Telkom PSB 70% - 150 Mbps"/>
    <s v="INDIBIZ"/>
    <m/>
    <m/>
    <d v="2026-08-14T13:00:00"/>
    <s v="2026-08-14 13:00:00 | Tanggal pemasangan: 14/08/2026 Jam pemasangan : pagi / siang Info Tambahan : Hubungi pelanggan dulu sebelum ke lokasi terima kasih."/>
    <m/>
    <m/>
    <m/>
    <e v="#NUM!"/>
    <e v="#NUM!"/>
    <x v="1"/>
  </r>
  <r>
    <n v="1476"/>
    <n v="1002511405"/>
    <n v="3"/>
    <x v="1"/>
    <n v="5"/>
    <s v="SBY UTARA"/>
    <s v="TANDES"/>
    <s v="KLN"/>
    <s v="REG"/>
    <s v="AO"/>
    <x v="0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0"/>
  </r>
  <r>
    <n v="1477"/>
    <n v="1002509403"/>
    <n v="3"/>
    <x v="4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</r>
  <r>
    <n v="1478"/>
    <n v="1002524072"/>
    <n v="3"/>
    <x v="5"/>
    <n v="5"/>
    <s v="SINGARJA"/>
    <s v="TABANAN"/>
    <s v="TBN"/>
    <s v="REG"/>
    <s v="AO"/>
    <x v="0"/>
    <m/>
    <s v="Completed (PS)"/>
    <s v="RBS-Regional 3"/>
    <d v="2026-08-13T12:20:03"/>
    <d v="2026-08-13T17:09:56"/>
    <n v="69365040"/>
    <m/>
    <n v="172413244435"/>
    <s v="PT. MERTA HARUMAS"/>
    <s v="ODP-TBN-FDD/17"/>
    <s v="WO061669488"/>
    <m/>
    <m/>
    <m/>
    <n v="115.2225619"/>
    <n v="-8.3272320999999998"/>
    <s v="MN02658/PT. MERTA HARUMAS/PIC NI NYOMAN SUMAWATI/081339049176/spbu.bali.5480326@gmail.com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s v="13-08-2026 12:25:00"/>
    <d v="2026-08-14T13:00:00"/>
    <m/>
    <s v="PS"/>
    <s v="TABAN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Jam Pemasangan : 08:00 - 12.00 Tanggal Pemasangan : 14/08/2026 Info Tambahan : Hubungi pelanggan sebelum datang ke lokasi|40981184|MYDITA"/>
    <n v="2026"/>
    <n v="8"/>
    <n v="13"/>
    <d v="2026-08-13T00:00:00"/>
    <n v="-1.5416666666642413"/>
    <x v="0"/>
  </r>
  <r>
    <n v="1479"/>
    <n v="1002519391"/>
    <n v="3"/>
    <x v="4"/>
    <n v="4"/>
    <s v="PEKALONGAN"/>
    <s v="PEMALANG"/>
    <s v="PML"/>
    <s v="REG"/>
    <s v="AO"/>
    <x v="0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X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1"/>
  </r>
  <r>
    <n v="1480"/>
    <n v="1002512799"/>
    <n v="3"/>
    <x v="3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481"/>
    <n v="1002517816"/>
    <n v="3"/>
    <x v="2"/>
    <n v="5"/>
    <s v="MADIUN"/>
    <s v="MADIUN"/>
    <s v="UTR"/>
    <s v="REG"/>
    <s v="AO"/>
    <x v="0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0"/>
  </r>
  <r>
    <n v="1482"/>
    <n v="1002523448"/>
    <n v="3"/>
    <x v="3"/>
    <n v="4"/>
    <s v="YOGYAKARTA"/>
    <s v="INNER - YOGYA JATENG SELATAN"/>
    <s v="PGR"/>
    <s v="REG"/>
    <s v="AO"/>
    <x v="0"/>
    <s v="2P INET + VOICE"/>
    <s v="102 | FOLLOW UP COMPLETED"/>
    <s v="RBS-Regional 3"/>
    <d v="2026-08-13T09:19:57"/>
    <d v="2026-08-13T14:58:35"/>
    <n v="69364787"/>
    <n v="2745060873"/>
    <n v="141114227918"/>
    <s v="MATARAM VILLA JOGJA / LANGKAH BERSAMA PROPERTY"/>
    <s v="ODP-PGR-FAX/024 FAX/D02/024.01"/>
    <s v="WO061642751"/>
    <m/>
    <m/>
    <m/>
    <n v="110.357856"/>
    <n v="-7.8092240000000004"/>
    <s v="|MC80054|MYIA-032362016126/POI/A ISYAD KAMALI/081615640174/mataramvillajogja@gmail.com"/>
    <s v="MYIB_ASSISTANT"/>
    <m/>
    <m/>
    <m/>
    <m/>
    <m/>
    <m/>
    <m/>
    <m/>
    <s v="Management Janji"/>
    <s v="2026-08-14 08:00:00 | telp : 081615640174 M Janji : (14/08/2026) jam Pasang : 09:00 Note : hubungi pelanggan jika ingin kelokasi"/>
    <s v="FCC"/>
    <s v="13-08-2026 09:40:08"/>
    <d v="2026-08-14T08:00:00"/>
    <m/>
    <s v="REVOKE"/>
    <s v="X"/>
    <s v="NO ADDON"/>
    <m/>
    <s v="Follow Up Revoke Completed, New Order ID : SC1002524600"/>
    <s v="HSI Bisnis Basic Bundling Phone PSB 70% - Free 800 Menit Promo - 100 Mbps"/>
    <s v="INDIBIZ"/>
    <m/>
    <m/>
    <d v="2026-08-14T08:00:00"/>
    <s v="2026-08-14 08:00:00 | telp : 081615640174 M Janji : (14/08/2026) jam Pasang : 09:00 Note : hubungi pelanggan jika ingin kelokasi"/>
    <m/>
    <m/>
    <m/>
    <e v="#NUM!"/>
    <e v="#NUM!"/>
    <x v="1"/>
  </r>
  <r>
    <n v="1483"/>
    <n v="1002514413"/>
    <n v="3"/>
    <x v="1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</r>
  <r>
    <n v="1484"/>
    <n v="1002520723"/>
    <n v="3"/>
    <x v="6"/>
    <n v="5"/>
    <s v="SIDOARJO"/>
    <s v="MOJOKERTO"/>
    <s v="MIP"/>
    <s v="REG"/>
    <s v="AO"/>
    <x v="0"/>
    <m/>
    <s v="Completed (PS)"/>
    <s v="RBS-Regional 3"/>
    <d v="2026-08-11T16:26:24"/>
    <d v="2026-08-13T10:53:58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PS"/>
    <s v="MOJOKERTO"/>
    <s v="NO ADDON"/>
    <n v="2026081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n v="2026"/>
    <n v="8"/>
    <n v="13"/>
    <d v="2026-08-13T00:00:00"/>
    <n v="-0.54166666666424135"/>
    <x v="0"/>
  </r>
  <r>
    <n v="1485"/>
    <n v="1002505626"/>
    <n v="3"/>
    <x v="4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</r>
  <r>
    <n v="1486"/>
    <n v="1002519686"/>
    <n v="3"/>
    <x v="3"/>
    <n v="4"/>
    <s v="PURWOKERTO"/>
    <s v="PURWOKERTO"/>
    <s v="PWT"/>
    <s v="REG"/>
    <s v="AO"/>
    <x v="0"/>
    <m/>
    <s v="MYCX - SEND OPEN PAPERLESS"/>
    <s v="RBS-Regional 3"/>
    <d v="2026-08-11T12:09:13"/>
    <d v="2026-08-11T12:12:05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1"/>
  </r>
  <r>
    <n v="1487"/>
    <n v="1002514242"/>
    <n v="3"/>
    <x v="6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</r>
  <r>
    <n v="1488"/>
    <n v="1002516163"/>
    <n v="3"/>
    <x v="2"/>
    <n v="5"/>
    <s v="KEDIRI"/>
    <s v="TULUNGAGUNG"/>
    <s v="TUL"/>
    <s v="REG"/>
    <s v="AO"/>
    <x v="0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</r>
  <r>
    <n v="1489"/>
    <n v="1002525157"/>
    <n v="3"/>
    <x v="3"/>
    <n v="4"/>
    <s v="PURWOKERTO"/>
    <s v="PURWOKERTO"/>
    <s v="AJB"/>
    <s v="REG"/>
    <s v="AO"/>
    <x v="0"/>
    <m/>
    <s v="Completed (PS)"/>
    <s v="RBS-Regional 3"/>
    <d v="2026-08-13T17:51:26"/>
    <d v="2026-08-13T20:05:04"/>
    <n v="69362958"/>
    <m/>
    <n v="143387116072"/>
    <s v="SPBU PERTAMINA 44.531.20 JAMBU"/>
    <s v="ODP-AJB-FW/001"/>
    <s v="WO061699281"/>
    <m/>
    <m/>
    <m/>
    <n v="109.062558"/>
    <n v="-7.4956230000000001"/>
    <s v="|MC00213|MYIA-033355129640/POI/WARNO/081327377920/spbu.jambu@yahoo.co.id"/>
    <s v="Sales Profesional"/>
    <m/>
    <m/>
    <m/>
    <m/>
    <m/>
    <m/>
    <m/>
    <m/>
    <s v="Management Janji"/>
    <s v="2026-08-12 08:00:00 | M Janji : (12/08/2026)  jam Pasang : 09:00  Note : hubungi pelanggan jika ingin kelokasi  "/>
    <s v="FCC"/>
    <s v="13-08-2026 17:55:20"/>
    <m/>
    <m/>
    <s v="PS"/>
    <s v="AJIBARANG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0"/>
  </r>
  <r>
    <n v="1490"/>
    <n v="1002524904"/>
    <n v="3"/>
    <x v="7"/>
    <n v="4"/>
    <s v="KUDUS"/>
    <s v="PURWODADI"/>
    <s v="GBU"/>
    <s v="REG"/>
    <s v="AO"/>
    <x v="0"/>
    <m/>
    <s v="7 | OSS - PROVISIONING ISSUED"/>
    <s v="RBS-Regional 3"/>
    <d v="2026-08-13T16:18:37"/>
    <d v="2026-08-13T16:24:18"/>
    <n v="69363257"/>
    <m/>
    <n v="142516104517"/>
    <s v="SDN 3 GUBUG"/>
    <s v="ODP-GBU-FC/055"/>
    <s v="WO061691319"/>
    <m/>
    <m/>
    <m/>
    <n v="110.67169111"/>
    <n v="-7.0595498839999999"/>
    <s v="|MN00410|MYIA-032328219026/POI/DITYA SYETIA AKBAR/081542215717/varestasabrina@gmail.com"/>
    <s v="Amex"/>
    <m/>
    <m/>
    <m/>
    <m/>
    <m/>
    <m/>
    <m/>
    <m/>
    <s v="Management Janji"/>
    <s v="2026-08-12 15:00:00 | Tanggal pemasangan : 12 AGUSTUS 2026  Jam pemasangan : pagi/siang  Info Tambahan : Hubungi pelanggan dulu sebelum ke lokasi  terima kasih"/>
    <s v="FCC"/>
    <s v="13-08-2026 16:25:51"/>
    <m/>
    <m/>
    <s v="PI"/>
    <s v="GUBU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5:00:00 | Tanggal pemasangan : 12 AGUSTUS 2026  Jam pemasangan : pagi/siang  Info Tambahan : Hubungi pelanggan dulu sebelum ke lokasi  terima kasih"/>
    <m/>
    <m/>
    <m/>
    <e v="#NUM!"/>
    <e v="#NUM!"/>
    <x v="1"/>
  </r>
  <r>
    <n v="1491"/>
    <n v="1002506542"/>
    <n v="3"/>
    <x v="0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</r>
  <r>
    <n v="1492"/>
    <n v="1002507666"/>
    <n v="3"/>
    <x v="4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1493"/>
    <n v="1002506111"/>
    <n v="3"/>
    <x v="0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</r>
  <r>
    <n v="1494"/>
    <n v="1002518608"/>
    <n v="3"/>
    <x v="1"/>
    <n v="5"/>
    <s v="SBY UTARA"/>
    <s v="GRESIK"/>
    <s v="GSK"/>
    <s v="REG"/>
    <s v="AO"/>
    <x v="0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RESI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0"/>
  </r>
  <r>
    <n v="1495"/>
    <n v="1002508839"/>
    <n v="3"/>
    <x v="3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1496"/>
    <n v="1002508430"/>
    <n v="3"/>
    <x v="1"/>
    <n v="5"/>
    <s v="SBY UTARA"/>
    <s v="TANDES"/>
    <s v="KNN"/>
    <s v="REG"/>
    <s v="AO"/>
    <x v="0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</r>
  <r>
    <n v="1497"/>
    <n v="1002524890"/>
    <n v="3"/>
    <x v="4"/>
    <n v="4"/>
    <s v="PEKALONGAN"/>
    <s v="SLAWI"/>
    <s v="SLW"/>
    <s v="REG"/>
    <s v="AO"/>
    <x v="0"/>
    <s v="1P INET"/>
    <s v="MIE - SEND SURVEY"/>
    <s v="RBS-Regional 3"/>
    <d v="2026-08-13T16:14:56"/>
    <d v="2026-08-13T16:16:02"/>
    <n v="69365428"/>
    <m/>
    <n v="142283119783"/>
    <s v="SMK SHOFA PLUS PANGKAH"/>
    <s v="ODP-SLW-FP/098 FP/D05/098.01"/>
    <s v="WO061690347"/>
    <m/>
    <m/>
    <m/>
    <n v="109.15015099999999"/>
    <n v="-7.001538"/>
    <s v="|MN02303|MYIA-003596459248/POI/Moh. Naenul Rizqoni/087856009296/masrizqoni@gmail.com"/>
    <s v="MYIB_ASSISTANT"/>
    <m/>
    <m/>
    <m/>
    <m/>
    <m/>
    <m/>
    <m/>
    <m/>
    <s v="Management Janji"/>
    <s v="2026-08-14 13:00:00 | Nama PIC : Rizqon No HP : 087856009296 Alt : 085600635347 M Janji : 14/08/2026 Jam Pasang : 08.00  - 13:00  NoteÃ‚Â :  hubungi terlebih dahulu sebelum ke lokasi, terima kasih."/>
    <s v="FCC"/>
    <s v="13-08-2026 16:25:51"/>
    <d v="2026-08-14T13:00:00"/>
    <m/>
    <s v="SURVEY_NEW_MANJA"/>
    <s v="X"/>
    <s v="NO ADDON"/>
    <m/>
    <s v="MIE - SEND SURVEY"/>
    <s v="HSI Bisnis Basic Promo HUT Telkom PSB 70% - 50 Mbps"/>
    <s v="INDIBIZ"/>
    <m/>
    <m/>
    <d v="2026-08-14T13:00:00"/>
    <s v="2026-08-14 13:00:00 | Nama PIC : Rizqon No HP : 087856009296 Alt : 085600635347 M Janji : 14/08/2026 Jam Pasang : 08.00  - 13:00  NoteÃ‚Â :  hubungi terlebih dahulu sebelum ke lokasi, terima kasih."/>
    <m/>
    <m/>
    <m/>
    <e v="#NUM!"/>
    <e v="#NUM!"/>
    <x v="1"/>
  </r>
  <r>
    <n v="1498"/>
    <n v="1002524427"/>
    <n v="3"/>
    <x v="4"/>
    <n v="4"/>
    <s v="PEKALONGAN"/>
    <s v="SLAWI"/>
    <s v="BLU"/>
    <s v="REG"/>
    <s v="AO"/>
    <x v="0"/>
    <m/>
    <s v="Completed (PS)"/>
    <s v="RBS-Regional 3"/>
    <d v="2026-08-13T14:14:12"/>
    <d v="2026-08-13T18:24:19"/>
    <n v="69364532"/>
    <m/>
    <n v="142206131321"/>
    <s v="SPBU TUWEL 44.52423"/>
    <s v="ODP-BLU-FJ/026"/>
    <s v="WO061675526"/>
    <m/>
    <m/>
    <m/>
    <n v="109.150856"/>
    <n v="-7.1566169999999998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 Jam Pemasangan : 08:00 13:00  Info Tambahan : Hubungi pelanggan dulu sebelum ke lokasi terimakasih"/>
    <s v="FCC"/>
    <s v="13-08-2026 14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3 13:00:00 | Tanggal Pemasangan : 13 Agustus 2026  Jam Pemasangan : 08:00 13:00  Info Tambahan : Hubungi pelanggan dulu sebelum ke lokasi terimakasih"/>
    <n v="2026"/>
    <n v="8"/>
    <n v="13"/>
    <d v="2026-08-13T00:00:00"/>
    <n v="-0.29166666666424135"/>
    <x v="0"/>
  </r>
  <r>
    <n v="1499"/>
    <n v="1002510332"/>
    <n v="3"/>
    <x v="7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</r>
  <r>
    <n v="1500"/>
    <n v="1002517054"/>
    <n v="3"/>
    <x v="0"/>
    <n v="5"/>
    <s v="KUPANG"/>
    <s v="KUPANG"/>
    <s v="KPN"/>
    <s v="REG"/>
    <s v="AO"/>
    <x v="0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1"/>
  </r>
  <r>
    <n v="1501"/>
    <n v="1002514969"/>
    <n v="3"/>
    <x v="4"/>
    <n v="4"/>
    <s v="PEKALONGAN"/>
    <s v="BREBES"/>
    <s v="KTM"/>
    <s v="REG"/>
    <s v="AO"/>
    <x v="0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</r>
  <r>
    <n v="1502"/>
    <n v="1002523742"/>
    <n v="3"/>
    <x v="6"/>
    <n v="5"/>
    <s v="SIDOARJO"/>
    <s v="JOMBANG"/>
    <s v="MOJ"/>
    <s v="REG"/>
    <s v="AO"/>
    <x v="0"/>
    <m/>
    <s v="Completed (PS)"/>
    <s v="RBS-Regional 3"/>
    <d v="2026-08-13T10:36:33"/>
    <d v="2026-08-13T21:37:49"/>
    <n v="69364896"/>
    <m/>
    <n v="152319208888"/>
    <s v="PT TRI KASIH KARUNIA"/>
    <s v="ODP-MOJ-FH/51"/>
    <s v="WO061679914"/>
    <m/>
    <m/>
    <m/>
    <n v="112.3433189"/>
    <n v="-7.5704522000000001"/>
    <s v="|MN01614|/PT TRI KASIH KARUNIA/WINBACK 2.0 HSI B2B (1:1) 75MBPS 415RB PSB DISC 70%//staffithardware@gmail.com/MOHAMMAD ILHAM PRATAMA/89529851517"/>
    <s v="Sales Force DBS"/>
    <m/>
    <m/>
    <m/>
    <m/>
    <m/>
    <m/>
    <m/>
    <m/>
    <s v="Management Janji"/>
    <s v="2026-08-14 13:00:00|Nama PIC : Ilham No HP : 089529851517 Alt :  M Janji : 14/08/2026 Jam Pasang : 08.00  - 13:00  NoteÃ‚Â :  hubungi terlebih dahulu sebelum ke lokasi, terima kasih.|40981184|MYDITA"/>
    <s v="FCC"/>
    <s v="13-08-2026 10:39:50"/>
    <d v="2026-08-14T13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13:00:00"/>
    <s v="2026-08-14 13:00:00|Nama PIC : Ilham No HP : 089529851517 Alt :  M Janji : 14/08/2026 Jam Pasang : 08.00  - 13:00  NoteÃ‚Â :  hubungi terlebih dahulu sebelum ke lokasi, terima kasih.|40981184|MYDITA"/>
    <n v="2026"/>
    <n v="8"/>
    <n v="13"/>
    <d v="2026-08-13T00:00:00"/>
    <n v="-1.5416666666642413"/>
    <x v="0"/>
  </r>
  <r>
    <n v="1503"/>
    <n v="1002509335"/>
    <n v="3"/>
    <x v="6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</r>
  <r>
    <n v="1504"/>
    <n v="1002525060"/>
    <n v="3"/>
    <x v="1"/>
    <n v="5"/>
    <s v="MADURA"/>
    <s v="PAMEKASAN"/>
    <s v="PRG"/>
    <s v="REG"/>
    <s v="AO"/>
    <x v="0"/>
    <s v="1P INET"/>
    <s v="MIE - SEND SURVEY"/>
    <s v="RBS-Regional 3"/>
    <d v="2026-08-13T17:01:58"/>
    <d v="2026-08-13T17:04:01"/>
    <n v="69365461"/>
    <m/>
    <n v="152428209681"/>
    <s v="JAYA CEMERLANG"/>
    <s v="ODP-PRG-FAA/27 FAA/D04/27.01"/>
    <s v="WO061694866"/>
    <m/>
    <m/>
    <m/>
    <n v="113.744212053716"/>
    <n v="-7.1146328289999303"/>
    <s v="MD|MYDB-20260813265245|DN00001/MN00806|JAYA CEMERLANG|082327147125"/>
    <s v="MYDIGIBIZPARTNER"/>
    <m/>
    <m/>
    <m/>
    <m/>
    <m/>
    <m/>
    <m/>
    <m/>
    <s v="Management Janji"/>
    <s v="2026-08-14 13:00:00 | Nama Pic : BP KHALIFI No Hp Pic : 082327147125 Jam Pemasangan : 08:00 - 12.00 Tanggal Pemasangan : JUMAT 14 AGUSTUS 2026 Info Tambahan : Hubungi pelanggan sebelum datang ke lokasi"/>
    <s v="FCC"/>
    <s v="13-08-2026 17:10:31"/>
    <d v="2026-08-14T13:00:00"/>
    <m/>
    <s v="SURVEY_NEW_MANJA"/>
    <s v="X"/>
    <s v="NO ADDON"/>
    <m/>
    <s v="MIE - SEND SURVEY"/>
    <s v="HSI Bisnis Promo HUT Telkom PSB 70% - 300 Mbps"/>
    <s v="INDIBIZ"/>
    <m/>
    <m/>
    <d v="2026-08-14T13:00:00"/>
    <s v="2026-08-14 13:00:00 | Nama Pic : BP KHALIFI No Hp Pic : 082327147125 Jam Pemasangan : 08:00 - 12.00 Tanggal Pemasangan : JUMAT 14 AGUSTUS 2026 Info Tambahan : Hubungi pelanggan sebelum datang ke lokasi"/>
    <m/>
    <m/>
    <m/>
    <e v="#NUM!"/>
    <e v="#NUM!"/>
    <x v="1"/>
  </r>
  <r>
    <n v="1505"/>
    <n v="1002522616"/>
    <n v="3"/>
    <x v="1"/>
    <n v="5"/>
    <s v="SBY UTARA"/>
    <s v="TANDES"/>
    <s v="KLN"/>
    <s v="REG"/>
    <s v="AO"/>
    <x v="0"/>
    <s v="1P INET"/>
    <s v="Completed (PS)"/>
    <s v="RBS-Regional 3"/>
    <d v="2026-08-12T15:23:57"/>
    <d v="2026-08-13T16:21:15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PS"/>
    <s v="KEBALEN"/>
    <s v="NO ADDON"/>
    <n v="20260813"/>
    <s v="Completed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n v="2026"/>
    <n v="8"/>
    <n v="13"/>
    <d v="2026-08-13T00:00:00"/>
    <n v="-2.3333333333357587"/>
    <x v="0"/>
  </r>
  <r>
    <n v="1506"/>
    <n v="1002515996"/>
    <n v="3"/>
    <x v="1"/>
    <n v="5"/>
    <s v="MADURA"/>
    <s v="BANGKALAN"/>
    <s v="KML"/>
    <s v="REG"/>
    <s v="AO"/>
    <x v="0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</r>
  <r>
    <n v="1507"/>
    <n v="1002521472"/>
    <n v="3"/>
    <x v="4"/>
    <n v="4"/>
    <s v="SEMARANG"/>
    <s v="INNER - SEMARANG JATENG UTARA"/>
    <s v="BOJ"/>
    <s v="REG"/>
    <s v="AO"/>
    <x v="0"/>
    <s v="1P INET"/>
    <s v="Completed (PS)"/>
    <s v="RBS-Regional 3"/>
    <d v="2026-08-12T09:55:56"/>
    <d v="2026-08-13T18:38:40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S"/>
    <s v="SEMARANG TUGU"/>
    <s v="NO ADDON"/>
    <n v="20260813"/>
    <s v="Complet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n v="2026"/>
    <n v="8"/>
    <n v="13"/>
    <d v="2026-08-13T00:00:00"/>
    <n v="-0.33333333333575865"/>
    <x v="0"/>
  </r>
  <r>
    <n v="1508"/>
    <n v="1002514708"/>
    <n v="3"/>
    <x v="7"/>
    <n v="4"/>
    <s v="KUDUS"/>
    <s v="BLORA"/>
    <s v="BLO"/>
    <s v="REG"/>
    <s v="AO"/>
    <x v="0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0"/>
  </r>
  <r>
    <n v="1509"/>
    <n v="1002520590"/>
    <n v="3"/>
    <x v="5"/>
    <n v="5"/>
    <s v="SINGARJA"/>
    <s v="GIANYAR"/>
    <s v="GIN"/>
    <s v="REG"/>
    <s v="AO"/>
    <x v="0"/>
    <m/>
    <s v="OSS - FALLOUT"/>
    <s v="RBS-Regional 3"/>
    <d v="2026-08-11T15:52:49"/>
    <d v="2026-08-12T17:14:34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FO_WFM"/>
    <s v="GIANYAR"/>
    <s v="NO ADDON"/>
    <m/>
    <s v="Provisioning Failed|WFM|INF009031772|TKJ_-8.5385033,115.33462829999999_pelanggan minta pemasangan 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m/>
    <m/>
    <m/>
    <e v="#NUM!"/>
    <e v="#NUM!"/>
    <x v="1"/>
  </r>
  <r>
    <n v="1510"/>
    <n v="1002520399"/>
    <n v="3"/>
    <x v="0"/>
    <n v="5"/>
    <s v="MATARAM"/>
    <s v="BIMA"/>
    <s v="SAP"/>
    <s v="REG"/>
    <s v="AO"/>
    <x v="0"/>
    <m/>
    <s v="7 | OSS - PROVISIONING ISSUED"/>
    <s v="RBS-Regional 3"/>
    <d v="2026-08-11T15:18:33"/>
    <d v="2026-08-11T15:24:25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PI"/>
    <s v="BIMA BARAT"/>
    <s v="ANTAREZ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1"/>
  </r>
  <r>
    <n v="1511"/>
    <n v="1002514823"/>
    <n v="3"/>
    <x v="3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</r>
  <r>
    <n v="1512"/>
    <n v="1002521905"/>
    <n v="3"/>
    <x v="0"/>
    <n v="5"/>
    <s v="MATARAM"/>
    <s v="SUMBAWA"/>
    <s v="SBW"/>
    <s v="REG"/>
    <s v="AO"/>
    <x v="0"/>
    <s v="1P INET"/>
    <s v="Completed (PS)"/>
    <s v="RBS-Regional 3"/>
    <d v="2026-08-12T11:52:56"/>
    <d v="2026-08-13T12:34:08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X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0"/>
  </r>
  <r>
    <n v="1513"/>
    <n v="1002519831"/>
    <n v="3"/>
    <x v="1"/>
    <n v="5"/>
    <s v="SBY UTARA"/>
    <s v="MANYAR"/>
    <s v="MGO"/>
    <s v="REG"/>
    <s v="AO"/>
    <x v="0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0"/>
  </r>
  <r>
    <n v="1514"/>
    <n v="1002524153"/>
    <n v="3"/>
    <x v="1"/>
    <n v="5"/>
    <s v="MADURA"/>
    <s v="BANGKALAN"/>
    <s v="OMB"/>
    <s v="REG"/>
    <s v="AO"/>
    <x v="0"/>
    <s v="1P INET"/>
    <s v="MIE - SEND SURVEY"/>
    <s v="RBS-Regional 3"/>
    <d v="2026-08-13T12:58:57"/>
    <d v="2026-08-13T13:00:02"/>
    <n v="69365096"/>
    <m/>
    <n v="152438208707"/>
    <s v="MTS dan MA AN-NURRIYAH"/>
    <s v="ODP-OMB-FAA/04 FAA/D03/04.01"/>
    <s v="WO061663998"/>
    <m/>
    <m/>
    <m/>
    <n v="113.331013396382"/>
    <n v="-7.1178825784872597"/>
    <s v="MD|MYDB-20260813265208|DN00001/MN02006|MTS dan MA AN-NURRIYAH|08139388649"/>
    <s v="MYDIGIBIZPARTNER"/>
    <m/>
    <m/>
    <m/>
    <m/>
    <m/>
    <m/>
    <m/>
    <m/>
    <s v="Management Janji"/>
    <s v="2026-08-14 13:00:00 | M Janji : (14/08/2026) jam Pasang :pagi / siang  Note : hubungi pelanggan jika ingin kelokasi"/>
    <s v="FCC"/>
    <s v="13-08-2026 13:10:22"/>
    <d v="2026-08-14T13:00:00"/>
    <m/>
    <s v="SURVEY_NEW_MANJA"/>
    <s v="X"/>
    <s v="NETMONK"/>
    <m/>
    <s v="MIE - SEND SURVEY"/>
    <s v="HSI Bisnis Bundling Netmonk Promo 2026 PSB 70% - 30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</r>
  <r>
    <n v="1515"/>
    <n v="1002521010"/>
    <n v="3"/>
    <x v="7"/>
    <n v="4"/>
    <s v="KUDUS"/>
    <s v="KUDUS"/>
    <s v="KUD"/>
    <s v="REG"/>
    <s v="AO"/>
    <x v="0"/>
    <s v="1P INET"/>
    <s v="OSS - FALLOUT"/>
    <s v="RBS-Regional 3"/>
    <d v="2026-08-11T19:19:56"/>
    <d v="2026-08-12T19:29:0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FO_WFM"/>
    <s v="X"/>
    <s v="NO ADDON"/>
    <m/>
    <s v="Provisioning Failed|WFM|INF009032815|PP_-6.7680939,110.8029291_Pelanggan manja hari Selasa tanggal 18/08/2026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1"/>
  </r>
  <r>
    <n v="1516"/>
    <n v="1002505414"/>
    <n v="3"/>
    <x v="0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</r>
  <r>
    <n v="1517"/>
    <n v="1002514722"/>
    <n v="3"/>
    <x v="5"/>
    <n v="5"/>
    <s v="SINGARJA"/>
    <s v="SINGARAJA"/>
    <s v="BLI"/>
    <s v="REG"/>
    <s v="AO"/>
    <x v="0"/>
    <m/>
    <s v="QC MIA - INVALID QUALITY CONTROL MIA"/>
    <s v="RBS-Regional 3"/>
    <d v="2026-08-07T13:59:40"/>
    <d v="2026-08-12T18:22:04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Upload foto tampak depan bangunan secara lang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</r>
  <r>
    <n v="1518"/>
    <n v="1002504359"/>
    <n v="3"/>
    <x v="7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</r>
  <r>
    <n v="1519"/>
    <n v="1002514233"/>
    <n v="3"/>
    <x v="7"/>
    <n v="4"/>
    <s v="KUDUS"/>
    <s v="PATI"/>
    <s v="PAT"/>
    <s v="REG"/>
    <s v="AO"/>
    <x v="0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</r>
  <r>
    <n v="1520"/>
    <n v="1002504544"/>
    <n v="3"/>
    <x v="6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</r>
  <r>
    <n v="1521"/>
    <n v="1002510937"/>
    <n v="3"/>
    <x v="3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</r>
  <r>
    <n v="1522"/>
    <n v="1002523847"/>
    <n v="3"/>
    <x v="2"/>
    <n v="5"/>
    <s v="MALANG"/>
    <s v="KEPANJEN"/>
    <s v="KLJ"/>
    <s v="REG"/>
    <s v="AO"/>
    <x v="0"/>
    <m/>
    <s v="Completed (PS)"/>
    <s v="RBS-Regional 3"/>
    <d v="2026-08-13T11:05:33"/>
    <d v="2026-08-13T16:16:08"/>
    <n v="69362183"/>
    <m/>
    <n v="152703903526"/>
    <s v="PT Internet Solusi Prima"/>
    <s v="ODP-KLJ-FCW/53"/>
    <s v="WO061652642"/>
    <m/>
    <m/>
    <m/>
    <n v="112.58058432259"/>
    <n v="-7.9681756861570703"/>
    <s v="|MB00449|MYIA-008299923905/POI/ibu/087880075433/project.maxfo@gmail.com"/>
    <s v="MYDIGIBIZPARTNER"/>
    <m/>
    <m/>
    <m/>
    <m/>
    <m/>
    <m/>
    <m/>
    <m/>
    <s v="Management Janji"/>
    <s v="2026-08-11 08:00:00 | M Janji : (09/08/2026)  jam Pasang : 09:00  Note : hubungi pelanggan jika ingin kelokasi"/>
    <s v="FCC"/>
    <s v="13-08-2026 11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08:00:00 | M Janji : (09/08/2026)  jam Pasang : 09:00  Note : hubungi pelanggan jika ingin kelokasi"/>
    <n v="2026"/>
    <n v="8"/>
    <n v="13"/>
    <d v="2026-08-13T00:00:00"/>
    <n v="-0.29166666666424135"/>
    <x v="0"/>
  </r>
  <r>
    <n v="1523"/>
    <n v="1002519207"/>
    <n v="3"/>
    <x v="0"/>
    <n v="5"/>
    <s v="MATARAM"/>
    <s v="LOMBOK BARAT TENGAH"/>
    <s v="PRY"/>
    <s v="REG"/>
    <s v="AO"/>
    <x v="0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0"/>
  </r>
  <r>
    <n v="1524"/>
    <n v="1002504901"/>
    <n v="3"/>
    <x v="1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</r>
  <r>
    <n v="1525"/>
    <n v="1002525150"/>
    <n v="3"/>
    <x v="4"/>
    <n v="4"/>
    <s v="SEMARANG"/>
    <s v="INNER - SEMARANG JATENG UTARA"/>
    <s v="BMK"/>
    <s v="REG"/>
    <s v="AO"/>
    <x v="0"/>
    <s v="1P INET"/>
    <s v="MIE - SEND SURVEY"/>
    <s v="RBS-Regional 3"/>
    <d v="2026-08-13T17:43:56"/>
    <d v="2026-08-13T17:46:01"/>
    <n v="69365498"/>
    <m/>
    <n v="141423136380"/>
    <s v="NEKA SEMARANG MULAWARMAN"/>
    <s v="ODP-BMK-FY/018 FY/D02/018.01"/>
    <s v="WO061698244"/>
    <m/>
    <m/>
    <m/>
    <n v="110.437667"/>
    <n v="-7.0662229999999999"/>
    <s v="|MN02054|MYIA-080739152751/POI/Ayu putri angreani kusanto/08990794495/anext213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7:55:20"/>
    <d v="2026-08-14T15:00:00"/>
    <m/>
    <s v="SURVEY_NEW_MANJA"/>
    <s v="X"/>
    <s v="NO ADDON"/>
    <m/>
    <s v="MIE - SEND SURVEY"/>
    <s v="HSI Bisnis Promo HUT Telkom PSB 70% - 5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1"/>
  </r>
  <r>
    <n v="1526"/>
    <n v="1002513377"/>
    <n v="3"/>
    <x v="5"/>
    <n v="5"/>
    <s v="SINGARJA"/>
    <s v="SINGARAJA"/>
    <s v="SGR"/>
    <s v="REG"/>
    <s v="AO"/>
    <x v="0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</r>
  <r>
    <n v="1527"/>
    <n v="1002514447"/>
    <n v="3"/>
    <x v="4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</r>
  <r>
    <n v="1528"/>
    <n v="1002511579"/>
    <n v="3"/>
    <x v="5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</r>
  <r>
    <n v="1529"/>
    <n v="1002522351"/>
    <n v="3"/>
    <x v="0"/>
    <n v="5"/>
    <s v="MATARAM"/>
    <s v="LOMBOK BARAT TENGAH"/>
    <s v="PRY"/>
    <s v="REG"/>
    <s v="AO"/>
    <x v="0"/>
    <s v="1P INET"/>
    <s v="Completed (PS)"/>
    <s v="RBS-Regional 3"/>
    <d v="2026-08-12T14:13:57"/>
    <d v="2026-08-13T15:24:3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PS"/>
    <s v="LOMBOK TENGAH"/>
    <s v="NO ADDON"/>
    <n v="20260813"/>
    <s v="Completed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0"/>
  </r>
  <r>
    <n v="1530"/>
    <n v="1002517570"/>
    <n v="3"/>
    <x v="2"/>
    <n v="5"/>
    <s v="MALANG"/>
    <s v="KEPANJEN"/>
    <s v="SWJ"/>
    <s v="REG"/>
    <s v="AO"/>
    <x v="0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</r>
  <r>
    <n v="1531"/>
    <n v="1002514390"/>
    <n v="3"/>
    <x v="7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</r>
  <r>
    <n v="1532"/>
    <n v="1002512900"/>
    <n v="3"/>
    <x v="3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533"/>
    <n v="1002517507"/>
    <n v="3"/>
    <x v="3"/>
    <n v="4"/>
    <s v="YOGYAKARTA"/>
    <s v="INNER - YOGYA JATENG SELATAN"/>
    <s v="KEN"/>
    <s v="REG"/>
    <s v="AO"/>
    <x v="0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</r>
  <r>
    <n v="1534"/>
    <n v="1002524145"/>
    <n v="3"/>
    <x v="2"/>
    <n v="5"/>
    <s v="KEDIRI"/>
    <s v="KEDIRI"/>
    <s v="PAE"/>
    <s v="REG"/>
    <s v="AO"/>
    <x v="0"/>
    <s v="1P INET"/>
    <s v="8 | OSS - PONR"/>
    <s v="RBS-Regional 3"/>
    <d v="2026-08-13T12:49:56"/>
    <d v="2026-08-13T21:29:27"/>
    <n v="69365108"/>
    <m/>
    <n v="152639219494"/>
    <s v="KLINIK PRATAMA RAWAT INAP RAHMADANA"/>
    <s v="ODP-PAE-FZ/11 FZ/D02/11.01"/>
    <s v="WO061662955"/>
    <m/>
    <m/>
    <m/>
    <n v="112.20415804535099"/>
    <n v="-7.71741621632055"/>
    <s v="MD|MYDB-20260812265149|DN00001/MN00419|KLINIK PRATAMA RAWAT INAP RAHMADANA|082131572514"/>
    <s v="MYDIGIBIZPARTNER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ACT_COM"/>
    <s v="PARE"/>
    <s v="NO ADDON"/>
    <m/>
    <s v="PONR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m/>
    <m/>
    <m/>
    <e v="#NUM!"/>
    <e v="#NUM!"/>
    <x v="1"/>
  </r>
  <r>
    <n v="1535"/>
    <n v="1002524285"/>
    <n v="3"/>
    <x v="0"/>
    <n v="5"/>
    <s v="KUPANG"/>
    <s v="ATAMBUA"/>
    <s v="ATB"/>
    <s v="REG"/>
    <s v="AO"/>
    <x v="0"/>
    <m/>
    <s v="MIE - SEND SURVEY"/>
    <s v="RBS-Regional 3"/>
    <d v="2026-08-13T13:38:37"/>
    <d v="2026-08-13T17:00:02"/>
    <n v="69365156"/>
    <m/>
    <n v="172521216613"/>
    <s v="Apotek K24 Atambua Belu (PT Anugerah Timur Gemilang)"/>
    <s v="ODP-ATB-FA/43"/>
    <s v="WO061694876"/>
    <m/>
    <m/>
    <m/>
    <n v="124.89242089968801"/>
    <n v="-9.1078109557641191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3:39:51"/>
    <d v="2026-08-14T15:00:00"/>
    <m/>
    <s v="SURVEY_NEW_MANJA"/>
    <s v="X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1"/>
  </r>
  <r>
    <n v="1536"/>
    <n v="1002514785"/>
    <n v="3"/>
    <x v="6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</r>
  <r>
    <n v="1537"/>
    <n v="1002505939"/>
    <n v="3"/>
    <x v="3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1538"/>
    <n v="1002508367"/>
    <n v="3"/>
    <x v="3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539"/>
    <n v="1002506073"/>
    <n v="3"/>
    <x v="4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</r>
  <r>
    <n v="1540"/>
    <n v="1002505710"/>
    <n v="3"/>
    <x v="3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</r>
  <r>
    <n v="1541"/>
    <n v="1002504474"/>
    <n v="3"/>
    <x v="5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</r>
  <r>
    <n v="1542"/>
    <n v="1002509852"/>
    <n v="3"/>
    <x v="3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</r>
  <r>
    <n v="1543"/>
    <n v="1002516002"/>
    <n v="3"/>
    <x v="4"/>
    <n v="4"/>
    <s v="SEMARANG"/>
    <s v="UNGARAN"/>
    <s v="ABR"/>
    <s v="REG"/>
    <s v="AO"/>
    <x v="0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</r>
  <r>
    <n v="1544"/>
    <n v="1002522147"/>
    <n v="3"/>
    <x v="2"/>
    <n v="5"/>
    <s v="KEDIRI"/>
    <s v="TULUNGAGUNG"/>
    <s v="TUL"/>
    <s v="REG"/>
    <s v="AO"/>
    <x v="0"/>
    <s v="1P INET"/>
    <s v="Completed (PS)"/>
    <s v="RBS-Regional 3"/>
    <d v="2026-08-12T13:28:56"/>
    <d v="2026-08-13T17:39:29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PS"/>
    <s v="TULUNGAGUNG"/>
    <s v="NO ADDON"/>
    <n v="20260813"/>
    <s v="Completed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0"/>
  </r>
  <r>
    <n v="1545"/>
    <n v="1002513622"/>
    <n v="3"/>
    <x v="2"/>
    <n v="5"/>
    <s v="MALANG"/>
    <s v="KEPANJEN"/>
    <s v="KLJ"/>
    <s v="REG"/>
    <s v="AO"/>
    <x v="0"/>
    <s v="1P INET"/>
    <s v="102 | FOLLOW UP COMPLETED"/>
    <s v="RBS-Regional 3"/>
    <d v="2026-08-07T07:34:56"/>
    <d v="2026-08-13T12:56:35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REVOKE"/>
    <s v="KLOJEN"/>
    <s v="NO ADDON"/>
    <m/>
    <s v="Follow Up Revoke Completed, New Order ID : SC1002524149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</r>
  <r>
    <n v="1546"/>
    <n v="1002505697"/>
    <n v="3"/>
    <x v="2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1547"/>
    <n v="1002520698"/>
    <n v="3"/>
    <x v="5"/>
    <n v="5"/>
    <s v="DENPASAR"/>
    <s v="UBUNG"/>
    <s v="UBN"/>
    <s v="REG"/>
    <s v="AO"/>
    <x v="0"/>
    <m/>
    <s v="CANCEL COMPLETED"/>
    <s v="RBS-Regional 3"/>
    <d v="2026-08-11T16:20:40"/>
    <d v="2026-08-13T13:13:47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REJECT_FCC"/>
    <s v="UBUNG"/>
    <s v="NO ADDON"/>
    <m/>
    <s v="DECLINE : Decline - Batal Order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1548"/>
    <n v="1002524986"/>
    <n v="3"/>
    <x v="1"/>
    <n v="5"/>
    <s v="SBY UTARA"/>
    <s v="TANDES"/>
    <s v="KNN"/>
    <s v="REG"/>
    <s v="AO"/>
    <x v="0"/>
    <s v="1P INET"/>
    <s v="MIE - SEND SURVEY"/>
    <s v="RBS-Regional 3"/>
    <d v="2026-08-13T16:38:57"/>
    <d v="2026-08-13T16:40:02"/>
    <n v="69365455"/>
    <m/>
    <n v="152412248844"/>
    <s v="raw design"/>
    <s v="ODP-TDS-FDZ/54 FDZ/D06/54.01"/>
    <s v="WO061692956"/>
    <m/>
    <m/>
    <m/>
    <n v="112.64260396082901"/>
    <n v="-7.2773569950387103"/>
    <s v="|MYIB-CUST|MYTN-061749626935/POI/Ronny Wijaya/081703340226/ron2sky@gmail.com"/>
    <s v="MYINDIBIZ"/>
    <m/>
    <m/>
    <m/>
    <m/>
    <m/>
    <m/>
    <m/>
    <m/>
    <s v="Management Janji"/>
    <s v="2026-08-15 12:00:00 | Nama PIC : Bp Ronny No HP : 081703340226 No Alt : - M Janji :  15 Agustus 2026 Jam Pasang : Pagi / Siang Note : hubungi pelanggan jika ingin kelokasi "/>
    <s v="FCC"/>
    <s v="13-08-2026 16:39:58"/>
    <d v="2026-08-15T12:00:00"/>
    <m/>
    <s v="SURVEY_NEW_MANJA"/>
    <s v="KANDANGAN"/>
    <s v="NO ADDON"/>
    <m/>
    <s v="MIE - SEND SURVEY"/>
    <s v="HSI Bisnis Basic Promo HUT Telkom PSB 70% - 100 Mbps"/>
    <s v="INDIBIZ"/>
    <m/>
    <m/>
    <d v="2026-08-15T12:00:00"/>
    <s v="2026-08-15 12:00:00 | Nama PIC : Bp Ronny No HP : 081703340226 No Alt : - M Janji :  15 Agustus 2026 Jam Pasang : Pagi / Siang Note : hubungi pelanggan jika ingin kelokasi "/>
    <m/>
    <m/>
    <m/>
    <e v="#NUM!"/>
    <e v="#NUM!"/>
    <x v="1"/>
  </r>
  <r>
    <n v="1549"/>
    <n v="1002515787"/>
    <n v="3"/>
    <x v="1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</r>
  <r>
    <n v="1550"/>
    <n v="1002515802"/>
    <n v="3"/>
    <x v="2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</r>
  <r>
    <n v="1551"/>
    <n v="1002520989"/>
    <n v="3"/>
    <x v="7"/>
    <n v="4"/>
    <s v="KUDUS"/>
    <s v="KUDUS"/>
    <s v="DMA"/>
    <s v="REG"/>
    <s v="AO"/>
    <x v="0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EMAK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0"/>
  </r>
  <r>
    <n v="1552"/>
    <n v="1002520411"/>
    <n v="3"/>
    <x v="3"/>
    <n v="4"/>
    <s v="YOGYAKARTA"/>
    <s v="INNER - YOGYA JATENG SELATAN"/>
    <s v="KBU"/>
    <s v="REG"/>
    <s v="AO"/>
    <x v="0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0"/>
  </r>
  <r>
    <n v="1553"/>
    <n v="1002516495"/>
    <n v="3"/>
    <x v="2"/>
    <n v="5"/>
    <s v="MADIUN"/>
    <s v="BOJONEGORO"/>
    <s v="BJN"/>
    <s v="REG"/>
    <s v="AO"/>
    <x v="0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1554"/>
    <n v="1002513460"/>
    <n v="3"/>
    <x v="3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</r>
  <r>
    <n v="1555"/>
    <n v="1002524713"/>
    <n v="3"/>
    <x v="1"/>
    <n v="5"/>
    <s v="SBY UTARA"/>
    <s v="GRESIK"/>
    <s v="CRM"/>
    <s v="REG"/>
    <s v="AO"/>
    <x v="0"/>
    <m/>
    <s v="CC - HD1A - INPROGRESS UNCONTACTED"/>
    <s v="RBS-Regional 3"/>
    <d v="2026-08-13T15:29:11"/>
    <d v="2026-08-13T17:08:51"/>
    <n v="69365318"/>
    <m/>
    <n v="152446245967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39:59"/>
    <m/>
    <m/>
    <s v="FCC"/>
    <s v="NON-HERO GRESIK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556"/>
    <n v="1002522997"/>
    <n v="3"/>
    <x v="2"/>
    <n v="5"/>
    <s v="KEDIRI"/>
    <s v="KEDIRI"/>
    <s v="PAE"/>
    <s v="REG"/>
    <s v="AO"/>
    <x v="0"/>
    <s v="1P INET"/>
    <s v="Completed (PS)"/>
    <s v="RBS-Regional 3"/>
    <d v="2026-08-12T17:05:56"/>
    <d v="2026-08-13T20:23:36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PS"/>
    <s v="PARE"/>
    <s v="NO ADDON"/>
    <n v="20260813"/>
    <s v="Completed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0"/>
  </r>
  <r>
    <n v="1557"/>
    <n v="1002511712"/>
    <n v="3"/>
    <x v="2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</r>
  <r>
    <n v="1558"/>
    <n v="1002515948"/>
    <n v="3"/>
    <x v="1"/>
    <n v="5"/>
    <s v="MADURA"/>
    <s v="BANGKALAN"/>
    <s v="BKL"/>
    <s v="REG"/>
    <s v="AO"/>
    <x v="0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</r>
  <r>
    <n v="1559"/>
    <n v="1002510500"/>
    <n v="3"/>
    <x v="6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</r>
  <r>
    <n v="1560"/>
    <n v="1002512816"/>
    <n v="3"/>
    <x v="3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561"/>
    <n v="1002510571"/>
    <n v="3"/>
    <x v="3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</r>
  <r>
    <n v="1562"/>
    <n v="1002520750"/>
    <n v="3"/>
    <x v="3"/>
    <n v="4"/>
    <s v="MAGELANG"/>
    <s v="TEMANGGUNG"/>
    <s v="PRN"/>
    <s v="REG"/>
    <s v="AO"/>
    <x v="0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ARAKA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0"/>
  </r>
  <r>
    <n v="1563"/>
    <n v="1002517085"/>
    <n v="3"/>
    <x v="1"/>
    <n v="5"/>
    <s v="SBY UTARA"/>
    <s v="MANYAR"/>
    <s v="MGO"/>
    <s v="REG"/>
    <s v="AO"/>
    <x v="0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0"/>
  </r>
  <r>
    <n v="1564"/>
    <n v="1002512805"/>
    <n v="3"/>
    <x v="1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</r>
  <r>
    <n v="1565"/>
    <n v="1002505719"/>
    <n v="3"/>
    <x v="4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</r>
  <r>
    <n v="1566"/>
    <n v="1002511443"/>
    <n v="3"/>
    <x v="1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</r>
  <r>
    <n v="1567"/>
    <n v="1002515804"/>
    <n v="3"/>
    <x v="1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</r>
  <r>
    <n v="1568"/>
    <n v="1002515631"/>
    <n v="3"/>
    <x v="1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</r>
  <r>
    <n v="1569"/>
    <n v="1002519676"/>
    <n v="3"/>
    <x v="0"/>
    <n v="5"/>
    <s v="MATARAM"/>
    <s v="LOMBOK BARAT TENGAH"/>
    <s v="GER"/>
    <s v="REG"/>
    <s v="AO"/>
    <x v="0"/>
    <s v="2P INET + VOICE"/>
    <s v="7 | OSS - PROVISIONING ISSUED"/>
    <s v="RBS-Regional 3"/>
    <d v="2026-08-11T12:04:56"/>
    <d v="2026-08-12T15:22:42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m/>
    <s v="PI"/>
    <s v="LOMBOK TENGAH"/>
    <s v="NO ADDON"/>
    <m/>
    <s v="Provisioning Issued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1"/>
  </r>
  <r>
    <n v="1570"/>
    <n v="1002522728"/>
    <n v="3"/>
    <x v="6"/>
    <n v="5"/>
    <s v="SIDOARJO"/>
    <s v="JOMBANG"/>
    <s v="JOM"/>
    <s v="REG"/>
    <s v="AO"/>
    <x v="0"/>
    <m/>
    <s v="Completed (PS)"/>
    <s v="RBS-Regional 3"/>
    <d v="2026-08-12T15:53:32"/>
    <d v="2026-08-13T21:56:00"/>
    <n v="69364478"/>
    <m/>
    <n v="152318240866"/>
    <s v="RUMAH ATEKA"/>
    <s v="ODP-JOM-FU/29"/>
    <s v="WO061653557"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s v="Management Janji"/>
    <s v="2026-08-14 08:00:00|Nama PIC : IBU KHULUD No HP : 085733834742 No Alternatif : 085737348083 M Janji : 14/07/2026 Jam Pasang : Pagi NoteÃ‚Â :  Hubungi terlebih dahulu sebelum ke lokasi|40961370|MYDITA"/>
    <s v="FCC"/>
    <d v="2026-12-08T15:55:11"/>
    <d v="2026-08-14T08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8:00:00"/>
    <s v="2026-08-14 08:00:00|Nama PIC : IBU KHULUD No HP : 085733834742 No Alternatif : 085737348083 M Janji : 14/07/2026 Jam Pasang : Pagi NoteÃ‚Â :  Hubungi terlebih dahulu sebelum ke lokasi|40961370|MYDITA"/>
    <n v="2026"/>
    <n v="8"/>
    <n v="13"/>
    <d v="2026-08-13T00:00:00"/>
    <n v="-1.3333333333357587"/>
    <x v="0"/>
  </r>
  <r>
    <n v="1571"/>
    <n v="1002521245"/>
    <n v="3"/>
    <x v="4"/>
    <n v="4"/>
    <s v="PEKALONGAN"/>
    <s v="BREBES"/>
    <s v="BMU"/>
    <s v="REG"/>
    <s v="AO"/>
    <x v="0"/>
    <s v="1P INET"/>
    <s v="7 | OSS - PROVISIONING ISSUED"/>
    <s v="RBS-Regional 3"/>
    <d v="2026-08-12T08:37:57"/>
    <d v="2026-08-13T08:09:0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m/>
    <s v="PI"/>
    <s v="BUMIAYU"/>
    <s v="NO ADDON"/>
    <m/>
    <s v="Provisioning Issued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1"/>
  </r>
  <r>
    <n v="1572"/>
    <n v="1002504436"/>
    <n v="3"/>
    <x v="0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</r>
  <r>
    <n v="1573"/>
    <n v="1002522148"/>
    <n v="3"/>
    <x v="1"/>
    <n v="5"/>
    <s v="MADURA"/>
    <s v="BANGKALAN"/>
    <s v="KPP"/>
    <s v="REG"/>
    <s v="AO"/>
    <x v="0"/>
    <s v="1P INET"/>
    <s v="MIA - INVALID SURVEY"/>
    <s v="RBS-Regional 3"/>
    <d v="2026-08-12T13:29:57"/>
    <d v="2026-08-13T12:35:16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m/>
    <s v="SURVEY_NEW_MANJA"/>
    <s v="X"/>
    <s v="NETMONK"/>
    <m/>
    <s v="MIE - INVALID SURVEY - Kendala Jalur/Rute Tarikan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1"/>
  </r>
  <r>
    <n v="1574"/>
    <n v="1002513438"/>
    <n v="3"/>
    <x v="2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</r>
  <r>
    <n v="1575"/>
    <n v="1002520201"/>
    <n v="3"/>
    <x v="6"/>
    <n v="5"/>
    <s v="PASURUAN"/>
    <s v="PASURUAN"/>
    <s v="GRA"/>
    <s v="REG"/>
    <s v="AO"/>
    <x v="0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0"/>
  </r>
  <r>
    <n v="1576"/>
    <n v="1002504378"/>
    <n v="3"/>
    <x v="3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</r>
  <r>
    <n v="1577"/>
    <n v="1002519837"/>
    <n v="3"/>
    <x v="2"/>
    <n v="5"/>
    <s v="MADIUN"/>
    <s v="TUBAN"/>
    <s v="BCR"/>
    <s v="REG"/>
    <s v="AO"/>
    <x v="0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JATIROGO BANCA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1"/>
  </r>
  <r>
    <n v="1578"/>
    <n v="1002516587"/>
    <n v="3"/>
    <x v="5"/>
    <n v="5"/>
    <s v="DENPASAR"/>
    <s v="SANUR"/>
    <s v="TOP"/>
    <s v="REG"/>
    <s v="AO"/>
    <x v="0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0"/>
  </r>
  <r>
    <n v="1579"/>
    <n v="1002516964"/>
    <n v="3"/>
    <x v="1"/>
    <n v="5"/>
    <s v="SBY SELATAN"/>
    <s v="MANYAR"/>
    <s v="GBG"/>
    <s v="REG"/>
    <s v="AO"/>
    <x v="0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0"/>
  </r>
  <r>
    <n v="1580"/>
    <n v="1002521368"/>
    <n v="3"/>
    <x v="6"/>
    <n v="5"/>
    <s v="JEMBER"/>
    <s v="BONDOWOSO"/>
    <s v="PRJ"/>
    <s v="REG"/>
    <s v="AO"/>
    <x v="0"/>
    <m/>
    <s v="7 | OSS - PROVISIONING ISSUED"/>
    <s v="RBS-Regional 3"/>
    <d v="2026-08-12T09:25:06"/>
    <d v="2026-08-13T08:06:01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m/>
    <s v="PI"/>
    <s v="BONDOWOSO"/>
    <s v="NETMONK - OCA"/>
    <m/>
    <s v="Provisioning Issu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1"/>
  </r>
  <r>
    <n v="1581"/>
    <n v="1002505928"/>
    <n v="3"/>
    <x v="3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</r>
  <r>
    <n v="1582"/>
    <n v="1002514449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</r>
  <r>
    <n v="1583"/>
    <n v="1002519706"/>
    <n v="3"/>
    <x v="7"/>
    <n v="4"/>
    <s v="KUDUS"/>
    <s v="BLORA"/>
    <s v="BLO"/>
    <s v="REG"/>
    <s v="AO"/>
    <x v="0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X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0"/>
  </r>
  <r>
    <n v="1584"/>
    <n v="1002519286"/>
    <n v="3"/>
    <x v="4"/>
    <n v="4"/>
    <s v="PEKALONGAN"/>
    <s v="BREBES"/>
    <s v="BMU"/>
    <s v="REG"/>
    <s v="AO"/>
    <x v="0"/>
    <m/>
    <s v="102 | FOLLOW UP COMPLETED"/>
    <s v="RBS-Regional 3"/>
    <d v="2026-08-11T10:32:54"/>
    <d v="2026-08-13T12:23:35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REVOKE"/>
    <s v="BUMIAYU"/>
    <s v="NO ADDON"/>
    <m/>
    <s v="Follow Up Revoke Completed, New Order ID : SC10025240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1"/>
  </r>
  <r>
    <n v="1585"/>
    <n v="1002511256"/>
    <n v="3"/>
    <x v="6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</r>
  <r>
    <n v="1586"/>
    <n v="1002519296"/>
    <n v="3"/>
    <x v="6"/>
    <n v="5"/>
    <s v="PASURUAN"/>
    <s v="PROBOLINGGO"/>
    <s v="SKP"/>
    <s v="REG"/>
    <s v="AO"/>
    <x v="0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0"/>
  </r>
  <r>
    <n v="1587"/>
    <n v="1002524496"/>
    <n v="3"/>
    <x v="6"/>
    <n v="5"/>
    <s v="JEMBER"/>
    <s v="BANYUWANGI"/>
    <s v="RGJ"/>
    <s v="REG"/>
    <s v="AO"/>
    <x v="0"/>
    <s v="2P INET + VOICE"/>
    <s v="MIE - SEND SURVEY"/>
    <s v="RBS-Regional 3"/>
    <d v="2026-08-13T14:29:57"/>
    <d v="2026-08-13T14:32:01"/>
    <n v="69365250"/>
    <n v="3332817007"/>
    <n v="152516206919"/>
    <s v="toko Ageng parijatah"/>
    <s v="ODP-RGJ-FK/39 FK/D03/39.01"/>
    <s v="WO061676726"/>
    <m/>
    <m/>
    <m/>
    <n v="114.249541573226"/>
    <n v="-8.3563315976011801"/>
    <s v="MD|MYDB-20260813265222|DC30004/MC30053|toko Ageng parijatah|085646829209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39:50"/>
    <d v="2026-08-14T13:00:00"/>
    <m/>
    <s v="SURVEY_NEW_MANJA"/>
    <s v="BANYUWANGI"/>
    <s v="NO ADDON"/>
    <m/>
    <s v="MIE - SEND SURVEY"/>
    <s v="HSI Bisnis Bundling Phone PSB 70% - Free 800 Menit Promo - 3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1"/>
  </r>
  <r>
    <n v="1588"/>
    <n v="1002519223"/>
    <n v="3"/>
    <x v="2"/>
    <n v="5"/>
    <s v="KEDIRI"/>
    <s v="KEDIRI"/>
    <s v="MJT"/>
    <s v="REG"/>
    <s v="AO"/>
    <x v="0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0"/>
  </r>
  <r>
    <n v="1589"/>
    <n v="1002508902"/>
    <n v="3"/>
    <x v="5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1590"/>
    <n v="1002505592"/>
    <n v="3"/>
    <x v="4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</r>
  <r>
    <n v="1591"/>
    <n v="1002512393"/>
    <n v="3"/>
    <x v="6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</r>
  <r>
    <n v="1592"/>
    <n v="1002511661"/>
    <n v="3"/>
    <x v="4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1593"/>
    <n v="1002514199"/>
    <n v="3"/>
    <x v="5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</r>
  <r>
    <n v="1594"/>
    <n v="1002512387"/>
    <n v="3"/>
    <x v="2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</r>
  <r>
    <n v="1595"/>
    <n v="1002520314"/>
    <n v="3"/>
    <x v="6"/>
    <n v="5"/>
    <s v="PASURUAN"/>
    <s v="PROBOLINGGO"/>
    <s v="PBL"/>
    <s v="REG"/>
    <s v="AO"/>
    <x v="0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0"/>
  </r>
  <r>
    <n v="1596"/>
    <n v="1002517433"/>
    <n v="3"/>
    <x v="4"/>
    <n v="4"/>
    <s v="SEMARANG"/>
    <s v="INNER - SEMARANG JATENG UTARA"/>
    <s v="JHR"/>
    <s v="REG"/>
    <s v="AO"/>
    <x v="0"/>
    <m/>
    <s v="98 | OSS - CANCEL COMPLETE"/>
    <s v="RBS-Regional 2"/>
    <d v="2026-08-10T11:29:13"/>
    <d v="2026-08-13T10:26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s v="Kendala Pelanggan"/>
    <s v="CANCEL"/>
    <s v="JOH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1"/>
  </r>
  <r>
    <n v="1597"/>
    <n v="1002506592"/>
    <n v="3"/>
    <x v="5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</r>
  <r>
    <n v="1598"/>
    <n v="1002510709"/>
    <n v="3"/>
    <x v="3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</r>
  <r>
    <n v="1599"/>
    <n v="1002509667"/>
    <n v="3"/>
    <x v="0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</r>
  <r>
    <n v="1600"/>
    <n v="1002515583"/>
    <n v="3"/>
    <x v="3"/>
    <n v="4"/>
    <s v="PURWOKERTO"/>
    <s v="PURBALINGGA"/>
    <s v="BBT"/>
    <s v="REG"/>
    <s v="AO"/>
    <x v="0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</r>
  <r>
    <n v="1601"/>
    <n v="1002522637"/>
    <n v="3"/>
    <x v="4"/>
    <n v="4"/>
    <s v="PEKALONGAN"/>
    <s v="PEKALONGAN"/>
    <s v="KDW"/>
    <s v="REG"/>
    <s v="AO"/>
    <x v="0"/>
    <s v="1P INET"/>
    <s v="Completed (PS)"/>
    <s v="RBS-Regional 3"/>
    <d v="2026-08-12T15:28:56"/>
    <d v="2026-08-13T13:51:57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PS"/>
    <s v="KAJEN"/>
    <s v="NO ADDON"/>
    <n v="20260813"/>
    <s v="Completed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n v="2026"/>
    <n v="8"/>
    <n v="13"/>
    <d v="2026-08-13T00:00:00"/>
    <n v="-0.625"/>
    <x v="0"/>
  </r>
  <r>
    <n v="1602"/>
    <n v="1002514430"/>
    <n v="3"/>
    <x v="3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1603"/>
    <n v="1002516361"/>
    <n v="3"/>
    <x v="5"/>
    <n v="5"/>
    <s v="SINGARJA"/>
    <s v="TABANAN"/>
    <s v="TBN"/>
    <s v="REG"/>
    <s v="AO"/>
    <x v="0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</r>
  <r>
    <n v="1604"/>
    <n v="1002512024"/>
    <n v="3"/>
    <x v="3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605"/>
    <n v="1002518529"/>
    <n v="3"/>
    <x v="7"/>
    <n v="4"/>
    <s v="SOLO"/>
    <s v="INNER - SOLO JATENG TIMUR"/>
    <s v="SKH"/>
    <s v="REG"/>
    <s v="AO"/>
    <x v="0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UKOHARJO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0"/>
  </r>
  <r>
    <n v="1606"/>
    <n v="1002516650"/>
    <n v="3"/>
    <x v="0"/>
    <n v="5"/>
    <s v="MATARAM"/>
    <s v="INNER - NUSA TENGGARA"/>
    <s v="MTR"/>
    <s v="REG"/>
    <s v="AO"/>
    <x v="0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</r>
  <r>
    <n v="1607"/>
    <n v="1002509157"/>
    <n v="3"/>
    <x v="1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</r>
  <r>
    <n v="1608"/>
    <n v="1002511112"/>
    <n v="3"/>
    <x v="1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</r>
  <r>
    <n v="1609"/>
    <n v="1002522176"/>
    <n v="3"/>
    <x v="4"/>
    <n v="4"/>
    <s v="PEKALONGAN"/>
    <s v="SLAWI"/>
    <s v="BLU"/>
    <s v="REG"/>
    <s v="AO"/>
    <x v="0"/>
    <m/>
    <s v="98 | OSS - CANCEL COMPLETE"/>
    <s v="RBS-Regional 3"/>
    <d v="2026-08-12T13:39:31"/>
    <d v="2026-08-14T08:52:48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1"/>
  </r>
  <r>
    <n v="1610"/>
    <n v="1002508543"/>
    <n v="3"/>
    <x v="5"/>
    <n v="5"/>
    <s v="SINGARJA"/>
    <s v="KLUNGKUNG"/>
    <s v="CDS"/>
    <s v="REG"/>
    <s v="AO"/>
    <x v="0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</r>
  <r>
    <n v="1611"/>
    <n v="1002510278"/>
    <n v="3"/>
    <x v="2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</r>
  <r>
    <n v="1612"/>
    <n v="1002523548"/>
    <n v="3"/>
    <x v="5"/>
    <n v="5"/>
    <s v="SINGARJA"/>
    <s v="KLUNGKUNG"/>
    <s v="SMA"/>
    <s v="REG"/>
    <s v="AO"/>
    <x v="0"/>
    <m/>
    <s v="FCC - HD1A - PROGRESS"/>
    <s v="RBS-Regional 3"/>
    <d v="2026-08-13T09:50:37"/>
    <d v="2026-08-13T09:52:42"/>
    <n v="69364827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1"/>
  </r>
  <r>
    <n v="1613"/>
    <n v="1002510604"/>
    <n v="3"/>
    <x v="3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614"/>
    <n v="1002516852"/>
    <n v="3"/>
    <x v="5"/>
    <n v="5"/>
    <s v="SINGARJA"/>
    <s v="GIANYAR"/>
    <s v="GIN"/>
    <s v="REG"/>
    <s v="AO"/>
    <x v="0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0"/>
  </r>
  <r>
    <n v="1615"/>
    <n v="1002515323"/>
    <n v="3"/>
    <x v="4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</r>
  <r>
    <n v="1616"/>
    <n v="1002505808"/>
    <n v="3"/>
    <x v="0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</r>
  <r>
    <n v="1617"/>
    <n v="1002510586"/>
    <n v="3"/>
    <x v="5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</r>
  <r>
    <n v="1618"/>
    <n v="1002518299"/>
    <n v="3"/>
    <x v="2"/>
    <n v="5"/>
    <s v="KEDIRI"/>
    <s v="TULUNGAGUNG"/>
    <s v="TUL"/>
    <s v="REG"/>
    <s v="AO"/>
    <x v="0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0"/>
  </r>
  <r>
    <n v="1619"/>
    <n v="1002510009"/>
    <n v="3"/>
    <x v="7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</r>
  <r>
    <n v="1620"/>
    <n v="1002510312"/>
    <n v="3"/>
    <x v="6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</r>
  <r>
    <n v="1621"/>
    <n v="1002516466"/>
    <n v="3"/>
    <x v="6"/>
    <n v="5"/>
    <s v="SIDOARJO"/>
    <s v="INNER - JATIM TIMUR"/>
    <s v="SDN"/>
    <s v="REG"/>
    <s v="AO"/>
    <x v="0"/>
    <s v="1P INET"/>
    <s v="OSS - FALLOUT"/>
    <s v="RBS-Regional 3"/>
    <d v="2026-08-09T12:32:57"/>
    <d v="2026-08-13T14:34:03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s v="Kendala Pelanggan"/>
    <s v="FO_WFM"/>
    <s v="SIDOARJO"/>
    <s v="NO ADDON"/>
    <m/>
    <s v="Provisioning Failed|WFM|INF009036806|TIDAK TERCOVER JARINGAN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</r>
  <r>
    <n v="1622"/>
    <n v="1002513640"/>
    <n v="3"/>
    <x v="3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</r>
  <r>
    <n v="1623"/>
    <n v="1002522368"/>
    <n v="3"/>
    <x v="2"/>
    <n v="5"/>
    <s v="KEDIRI"/>
    <s v="BLITAR"/>
    <s v="BLR"/>
    <s v="REG"/>
    <s v="AO"/>
    <x v="0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X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0"/>
  </r>
  <r>
    <n v="1624"/>
    <n v="1002511891"/>
    <n v="3"/>
    <x v="1"/>
    <n v="5"/>
    <s v="SBY UTARA"/>
    <s v="MANYAR"/>
    <s v="MGO"/>
    <s v="REG"/>
    <s v="AO"/>
    <x v="0"/>
    <s v="1P INET"/>
    <s v="100 | REVOKE COMPLETED"/>
    <s v="RBS-Regional 3"/>
    <d v="2026-08-06T10:52:57"/>
    <d v="2026-08-13T09:04:12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REVOKE"/>
    <s v="MERGOYOSO"/>
    <s v="NO ADDON"/>
    <m/>
    <s v="Revoke Completed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</r>
  <r>
    <n v="1625"/>
    <n v="1002515642"/>
    <n v="3"/>
    <x v="7"/>
    <n v="4"/>
    <s v="KUDUS"/>
    <s v="BLORA"/>
    <s v="BLO"/>
    <s v="REG"/>
    <s v="AO"/>
    <x v="0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0"/>
  </r>
  <r>
    <n v="1626"/>
    <n v="1002508644"/>
    <n v="3"/>
    <x v="4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627"/>
    <n v="1002516066"/>
    <n v="3"/>
    <x v="2"/>
    <n v="5"/>
    <s v="KEDIRI"/>
    <s v="TULUNGAGUNG"/>
    <s v="CAT"/>
    <s v="REG"/>
    <s v="AO"/>
    <x v="0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</r>
  <r>
    <n v="1628"/>
    <n v="1002524555"/>
    <n v="3"/>
    <x v="6"/>
    <n v="5"/>
    <s v="SIDOARJO"/>
    <s v="MOJOKERTO"/>
    <s v="MRT"/>
    <s v="REG"/>
    <s v="AO"/>
    <x v="0"/>
    <m/>
    <s v="QC MIA - INVALID QUALITY CONTROL MIA"/>
    <s v="RBS-Regional 2"/>
    <d v="2026-08-13T14:46:56"/>
    <d v="2026-08-13T19:26:27"/>
    <n v="69365261"/>
    <m/>
    <n v="152312243274"/>
    <s v="KRI Store Mojopahit"/>
    <s v="ODP-MRT-FV/38"/>
    <m/>
    <m/>
    <m/>
    <m/>
    <n v="112.43220460000001"/>
    <n v="-7.4738848000000004"/>
    <s v="AMRBS;404252;NADHIRA AUDRIANKA;AO;1S HSI Bisnis 1:1 Internet 50Mbps (355k);KRI Store Mojopahit;PIC IQBAL 087872217552;it@karyarasaindonesia.co.id"/>
    <s v="Account Manager"/>
    <m/>
    <m/>
    <m/>
    <m/>
    <m/>
    <m/>
    <m/>
    <m/>
    <m/>
    <m/>
    <m/>
    <s v="13-08-2026 14:55:15"/>
    <m/>
    <m/>
    <s v="QC1"/>
    <s v="MOJOKERTO"/>
    <s v="NO ADDON"/>
    <m/>
    <s v="QC MIA - INVALID QUALITY CONTROL MIA - Tidak Mengunggah Identitas - dikolom identitas upload KTP dan sesuaikan TTD dengan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629"/>
    <n v="1002524852"/>
    <n v="3"/>
    <x v="7"/>
    <n v="4"/>
    <s v="KUDUS"/>
    <s v="BLORA"/>
    <s v="CEP"/>
    <s v="REG"/>
    <s v="AO"/>
    <x v="0"/>
    <s v="1P INET"/>
    <s v="MIE - SEND SURVEY"/>
    <s v="RBS-Regional 3"/>
    <d v="2026-08-13T16:04:56"/>
    <d v="2026-08-13T16:06:01"/>
    <n v="69365406"/>
    <m/>
    <n v="142552107772"/>
    <s v="PT ASRY MANDIRI SEJAHTERA Gadu"/>
    <s v="ODP-CEP-FG/030 FG/D10/030.01"/>
    <s v="WO061689137"/>
    <m/>
    <m/>
    <m/>
    <n v="111.57089000000001"/>
    <n v="-7.1166099999999997"/>
    <s v="|MB00450|MYIA-088553205785/POI/NOVIANI ARIFAH/085157955964/admiin.artha1234@gmail.com"/>
    <s v="MYIB_ASSISTANT"/>
    <m/>
    <m/>
    <m/>
    <m/>
    <m/>
    <m/>
    <m/>
    <m/>
    <s v="Management Janji"/>
    <s v="2026-08-14 13:00:00 | telp : 085157955964 M Janji : (14/08/2026) jam Pasang : 09:00 Note : hubungi pelanggan jika ingin kelokasi"/>
    <s v="FCC"/>
    <s v="13-08-2026 16:09:57"/>
    <d v="2026-08-14T13:00:00"/>
    <m/>
    <s v="SURVEY_NEW_MANJA"/>
    <s v="CEPU"/>
    <s v="NO ADDON"/>
    <m/>
    <s v="MIE - SEND SURVEY"/>
    <s v="HSI Bisnis Basic PSB 70% - 50 Mbps"/>
    <s v="INDIBIZ"/>
    <m/>
    <m/>
    <d v="2026-08-14T13:00:00"/>
    <s v="2026-08-14 13:00:00 | telp : 085157955964 M Janji : (14/08/2026) jam Pasang : 09:00 Note : hubungi pelanggan jika ingin kelokasi"/>
    <m/>
    <m/>
    <m/>
    <e v="#NUM!"/>
    <e v="#NUM!"/>
    <x v="1"/>
  </r>
  <r>
    <n v="1630"/>
    <n v="1002513130"/>
    <n v="3"/>
    <x v="7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</r>
  <r>
    <n v="1631"/>
    <n v="1002509553"/>
    <n v="3"/>
    <x v="6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</r>
  <r>
    <n v="1632"/>
    <n v="1002504477"/>
    <n v="3"/>
    <x v="7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</r>
  <r>
    <n v="1633"/>
    <n v="1002511262"/>
    <n v="3"/>
    <x v="0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</r>
  <r>
    <n v="1634"/>
    <n v="1002511662"/>
    <n v="3"/>
    <x v="6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</r>
  <r>
    <n v="1635"/>
    <n v="1002520019"/>
    <n v="3"/>
    <x v="7"/>
    <n v="4"/>
    <s v="KUDUS"/>
    <s v="KUDUS"/>
    <s v="KUD"/>
    <s v="REG"/>
    <s v="AO"/>
    <x v="0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0"/>
  </r>
  <r>
    <n v="1636"/>
    <n v="1002511320"/>
    <n v="3"/>
    <x v="2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</r>
  <r>
    <n v="1637"/>
    <n v="1002520663"/>
    <n v="3"/>
    <x v="6"/>
    <n v="5"/>
    <s v="SIDOARJO"/>
    <s v="MOJOKERTO"/>
    <s v="DLA"/>
    <s v="REG"/>
    <s v="AO"/>
    <x v="0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MOJOKERTO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0"/>
  </r>
  <r>
    <n v="1638"/>
    <n v="1002521746"/>
    <n v="3"/>
    <x v="1"/>
    <n v="5"/>
    <s v="SBY UTARA"/>
    <s v="LAMONGAN"/>
    <s v="BBA"/>
    <s v="REG"/>
    <s v="AO"/>
    <x v="0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X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0"/>
  </r>
  <r>
    <n v="1639"/>
    <n v="1002504482"/>
    <n v="3"/>
    <x v="6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</r>
  <r>
    <n v="1640"/>
    <n v="1002513511"/>
    <n v="3"/>
    <x v="6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</r>
  <r>
    <n v="1641"/>
    <n v="1002509866"/>
    <n v="3"/>
    <x v="2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</r>
  <r>
    <n v="1642"/>
    <n v="1002525290"/>
    <n v="3"/>
    <x v="2"/>
    <n v="5"/>
    <s v="MADIUN"/>
    <s v="NGAWI"/>
    <s v="NWI"/>
    <s v="REG"/>
    <s v="AO"/>
    <x v="0"/>
    <s v="1P INET"/>
    <s v="MIE - SEND SURVEY"/>
    <s v="RBS-Regional 3"/>
    <d v="2026-08-13T19:50:57"/>
    <d v="2026-08-13T19:52:01"/>
    <n v="69365554"/>
    <m/>
    <n v="152605224549"/>
    <s v="KARAOKE MELODY"/>
    <s v="ODP-NWI-FE/108 FE/D09/108.01"/>
    <s v="WO061705676"/>
    <m/>
    <m/>
    <m/>
    <n v="111.438466165642"/>
    <n v="-7.4271625193646003"/>
    <s v="|MN00264|MYIA-064827278462/POI/yudha mahendra septiawan/085338541585/yudhamahendra09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55:23"/>
    <d v="2026-08-15T08:00:00"/>
    <m/>
    <s v="SURVEY_NEW_MANJA"/>
    <s v="X"/>
    <s v="NO ADDON"/>
    <m/>
    <s v="MIE - SEND SURVEY"/>
    <s v="HSI Bisnis Promo HUT Telkom PSB 70%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1"/>
  </r>
  <r>
    <n v="1643"/>
    <n v="1002524447"/>
    <n v="3"/>
    <x v="3"/>
    <n v="4"/>
    <s v="YOGYAKARTA"/>
    <s v="INNER - YOGYA JATENG SELATAN"/>
    <s v="PGR"/>
    <s v="REG"/>
    <s v="AO"/>
    <x v="0"/>
    <m/>
    <s v="QC MIA - SEND QUALITY CONTROL MIA"/>
    <s v="RBS-Regional 2"/>
    <d v="2026-08-13T14:24:13"/>
    <d v="2026-08-14T08:48:01"/>
    <n v="69365242"/>
    <m/>
    <n v="141114227924"/>
    <s v="PT Data Prima Solusindo"/>
    <s v="ODP-PGR-FBH/074"/>
    <m/>
    <m/>
    <m/>
    <m/>
    <n v="110.36933500000001"/>
    <n v="-7.8061259999999999"/>
    <s v="AMRBS;404486;ADALYDE M JOWEY;JKT OUTER; PT Data Prima Solusindo ;Hsi inet only 100 Mbps ;Pic Harizan Farizi ; Cp 085718503440 - 082295880875 ; harizan.farizi@newconnext.com"/>
    <s v="Sales Profesional"/>
    <m/>
    <m/>
    <m/>
    <m/>
    <m/>
    <m/>
    <m/>
    <m/>
    <m/>
    <m/>
    <m/>
    <s v="13-08-2026 14:39:50"/>
    <m/>
    <m/>
    <s v="QC1"/>
    <s v="X"/>
    <s v="NO ADDON"/>
    <m/>
    <s v="QC MIA - SEND QUALITY CONTROL MI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644"/>
    <n v="1002508576"/>
    <n v="3"/>
    <x v="3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</r>
  <r>
    <n v="1645"/>
    <n v="1002521306"/>
    <n v="3"/>
    <x v="2"/>
    <n v="5"/>
    <s v="MADIUN"/>
    <s v="MADIUN"/>
    <s v="CRB"/>
    <s v="REG"/>
    <s v="AO"/>
    <x v="0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0"/>
  </r>
  <r>
    <n v="1646"/>
    <n v="1002506373"/>
    <n v="3"/>
    <x v="6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</r>
  <r>
    <n v="1647"/>
    <n v="1002509800"/>
    <n v="3"/>
    <x v="1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</r>
  <r>
    <n v="1648"/>
    <n v="1002508924"/>
    <n v="3"/>
    <x v="0"/>
    <n v="5"/>
    <s v="KUPANG"/>
    <s v="MAUMERE"/>
    <s v="MMR"/>
    <s v="REG"/>
    <s v="AO"/>
    <x v="0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</r>
  <r>
    <n v="1649"/>
    <n v="1002514486"/>
    <n v="3"/>
    <x v="3"/>
    <n v="4"/>
    <s v="PURWOKERTO"/>
    <s v="PURWOKERTO"/>
    <s v="AJB"/>
    <s v="REG"/>
    <s v="AO"/>
    <x v="0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IBARANG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</r>
  <r>
    <n v="1650"/>
    <n v="1002516979"/>
    <n v="3"/>
    <x v="4"/>
    <n v="4"/>
    <s v="PEKALONGAN"/>
    <s v="BREBES"/>
    <s v="KTM"/>
    <s v="REG"/>
    <s v="AO"/>
    <x v="0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0"/>
  </r>
  <r>
    <n v="1651"/>
    <n v="1002523123"/>
    <n v="3"/>
    <x v="1"/>
    <n v="5"/>
    <s v="MADURA"/>
    <s v="PAMEKASAN"/>
    <s v="SMP"/>
    <s v="REG"/>
    <s v="AO"/>
    <x v="0"/>
    <s v="1P INET"/>
    <s v="Completed (PS)"/>
    <s v="RBS-Regional 3"/>
    <d v="2026-08-12T18:55:56"/>
    <d v="2026-08-14T08:11:07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PS"/>
    <s v="X"/>
    <s v="NO ADDON"/>
    <n v="20260814"/>
    <s v="Completed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n v="2026"/>
    <n v="8"/>
    <n v="14"/>
    <d v="2026-08-14T00:00:00"/>
    <n v="0.375"/>
    <x v="0"/>
  </r>
  <r>
    <n v="1652"/>
    <n v="1002513643"/>
    <n v="3"/>
    <x v="4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</r>
  <r>
    <n v="1653"/>
    <n v="1002517704"/>
    <n v="3"/>
    <x v="1"/>
    <n v="5"/>
    <s v="SBY UTARA"/>
    <s v="LAMONGAN"/>
    <s v="BDG"/>
    <s v="REG"/>
    <s v="AO"/>
    <x v="0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0"/>
  </r>
  <r>
    <n v="1654"/>
    <n v="1002510546"/>
    <n v="3"/>
    <x v="0"/>
    <n v="5"/>
    <s v="KUPANG"/>
    <s v="KUPANG"/>
    <s v="KPN"/>
    <s v="REG"/>
    <s v="AO"/>
    <x v="0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</r>
  <r>
    <n v="1655"/>
    <n v="1002520038"/>
    <n v="3"/>
    <x v="3"/>
    <n v="4"/>
    <s v="PURWOKERTO"/>
    <s v="PURWOKERTO"/>
    <s v="AJB"/>
    <s v="REG"/>
    <s v="AO"/>
    <x v="0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0"/>
  </r>
  <r>
    <n v="1656"/>
    <n v="1002507969"/>
    <n v="3"/>
    <x v="3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</r>
  <r>
    <n v="1657"/>
    <n v="1002507376"/>
    <n v="3"/>
    <x v="6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</r>
  <r>
    <n v="1658"/>
    <n v="1002507748"/>
    <n v="3"/>
    <x v="2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</r>
  <r>
    <n v="1659"/>
    <n v="1002511215"/>
    <n v="3"/>
    <x v="4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</r>
  <r>
    <n v="1660"/>
    <n v="1002512141"/>
    <n v="3"/>
    <x v="1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</r>
  <r>
    <n v="1661"/>
    <n v="1002510110"/>
    <n v="3"/>
    <x v="2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</r>
  <r>
    <n v="1662"/>
    <n v="1002515872"/>
    <n v="3"/>
    <x v="2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</r>
  <r>
    <n v="1663"/>
    <n v="1002518665"/>
    <n v="3"/>
    <x v="7"/>
    <n v="4"/>
    <s v="KUDUS"/>
    <s v="KUDUS"/>
    <s v="DMA"/>
    <s v="REG"/>
    <s v="AO"/>
    <x v="0"/>
    <s v="1P INET"/>
    <s v="102 | FOLLOW UP COMPLETED"/>
    <s v="RBS-Regional 3"/>
    <d v="2026-08-10T18:08:57"/>
    <d v="2026-08-13T11:59:03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REVOKE"/>
    <s v="DEMAK"/>
    <s v="NO ADDON"/>
    <m/>
    <s v="Follow Up Revoke Completed, New Order ID : SC1002524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1"/>
  </r>
  <r>
    <n v="1664"/>
    <n v="1002524343"/>
    <n v="3"/>
    <x v="1"/>
    <n v="5"/>
    <s v="MADURA"/>
    <s v="BANGKALAN"/>
    <s v="KPP"/>
    <s v="REG"/>
    <s v="AO"/>
    <x v="0"/>
    <s v="1P INET"/>
    <s v="MIE - SEND SURVEY"/>
    <s v="RBS-Regional 3"/>
    <d v="2026-08-13T13:49:57"/>
    <d v="2026-08-13T13:52:01"/>
    <n v="69365193"/>
    <m/>
    <n v="152437905613"/>
    <s v="SMA Muhamadiyah Sampang"/>
    <s v="ODP-KPP-FC/65 FC/D03/65.01"/>
    <s v="WO061672228"/>
    <m/>
    <m/>
    <m/>
    <n v="113.15019596368001"/>
    <n v="-6.9185270793189204"/>
    <s v="MD|MYDB-20260812265148|DN00001/MN00572|SMA Muhamadiyah Sampang|085745412985"/>
    <s v="MYDIGIBIZPARTNER"/>
    <m/>
    <m/>
    <m/>
    <m/>
    <m/>
    <m/>
    <m/>
    <m/>
    <s v="Management Janji"/>
    <s v="2026-08-14 13:00:00 | Nama PIC : BAPAK BARI No HP : 085745412985 No Alternatif : - M Janji : 14/07/2026 Jam Pasang : Pagi NoteÃ‚Â :  Hubungi terlebih dahulu sebelum ke lokasi "/>
    <s v="FCC"/>
    <s v="13-08-2026 13:54:52"/>
    <d v="2026-08-14T13:00:00"/>
    <m/>
    <s v="SURVEY_NEW_MANJA"/>
    <s v="X"/>
    <s v="NETMONK"/>
    <m/>
    <s v="MIE - SEND SURVEY"/>
    <s v="HSI Bisnis Bundling Netmonk Promo 2026 PSB 70% - 300 Mbps"/>
    <s v="INDIBIZ"/>
    <m/>
    <m/>
    <d v="2026-08-14T13:00:00"/>
    <s v="2026-08-14 13:00:00 | Nama PIC : BAPAK BARI No HP : 085745412985 No Alternatif : - M Janji : 14/07/2026 Jam Pasang : Pagi NoteÃ‚Â :  Hubungi terlebih dahulu sebelum ke lokasi "/>
    <m/>
    <m/>
    <m/>
    <e v="#NUM!"/>
    <e v="#NUM!"/>
    <x v="1"/>
  </r>
  <r>
    <n v="1665"/>
    <n v="1002513948"/>
    <n v="3"/>
    <x v="2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</r>
  <r>
    <n v="1666"/>
    <n v="1002523134"/>
    <n v="3"/>
    <x v="4"/>
    <n v="4"/>
    <s v="PEKALONGAN"/>
    <s v="TEGAL"/>
    <s v="TEG"/>
    <s v="REG"/>
    <s v="AO"/>
    <x v="0"/>
    <m/>
    <s v="Completed (PS)"/>
    <s v="RBS-Regional 3"/>
    <d v="2026-08-12T19:09:53"/>
    <d v="2026-08-13T15:34:22"/>
    <n v="69364652"/>
    <m/>
    <n v="142212126213"/>
    <s v="SPBU KS Tubun Tegal"/>
    <s v="ODP-TEG-FT/016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n v="2026"/>
    <n v="8"/>
    <n v="13"/>
    <d v="2026-08-13T00:00:00"/>
    <n v="-1.3333333333357587"/>
    <x v="0"/>
  </r>
  <r>
    <n v="1667"/>
    <n v="1002515707"/>
    <n v="3"/>
    <x v="1"/>
    <n v="5"/>
    <s v="SBY UTARA"/>
    <s v="GRESIK"/>
    <s v="BPG"/>
    <s v="REG"/>
    <s v="AO"/>
    <x v="0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</r>
  <r>
    <n v="1668"/>
    <n v="1002505943"/>
    <n v="3"/>
    <x v="6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</r>
  <r>
    <n v="1669"/>
    <n v="1002514433"/>
    <n v="3"/>
    <x v="7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</r>
  <r>
    <n v="1670"/>
    <n v="1002512848"/>
    <n v="3"/>
    <x v="3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671"/>
    <n v="1002505486"/>
    <n v="3"/>
    <x v="5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</r>
  <r>
    <n v="1672"/>
    <n v="1002507513"/>
    <n v="3"/>
    <x v="4"/>
    <n v="4"/>
    <s v="PEKALONGAN"/>
    <s v="TEGAL"/>
    <s v="TEG"/>
    <s v="REG"/>
    <s v="AO"/>
    <x v="0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</r>
  <r>
    <n v="1673"/>
    <n v="1002507753"/>
    <n v="3"/>
    <x v="7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</r>
  <r>
    <n v="1674"/>
    <n v="1002504618"/>
    <n v="3"/>
    <x v="1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</r>
  <r>
    <n v="1675"/>
    <n v="1002518717"/>
    <n v="3"/>
    <x v="1"/>
    <n v="5"/>
    <s v="SBY UTARA"/>
    <s v="TANDES"/>
    <s v="TNS"/>
    <s v="REG"/>
    <s v="AO"/>
    <x v="0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0"/>
  </r>
  <r>
    <n v="1676"/>
    <n v="1002511235"/>
    <n v="3"/>
    <x v="1"/>
    <n v="5"/>
    <s v="SBY UTARA"/>
    <s v="KENJERAN"/>
    <s v="KPS"/>
    <s v="REG"/>
    <s v="AO"/>
    <x v="0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</r>
  <r>
    <n v="1677"/>
    <n v="1002509994"/>
    <n v="3"/>
    <x v="0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</r>
  <r>
    <n v="1678"/>
    <n v="1002520649"/>
    <n v="3"/>
    <x v="5"/>
    <n v="5"/>
    <s v="SINGARJA"/>
    <s v="GIANYAR"/>
    <s v="GIN"/>
    <s v="REG"/>
    <s v="AO"/>
    <x v="0"/>
    <m/>
    <s v="7 | OSS - PROVISIONING ISSUED"/>
    <s v="RBS-Regional 3"/>
    <d v="2026-08-11T16:08:36"/>
    <d v="2026-08-14T08:07:29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m/>
    <m/>
    <m/>
    <e v="#NUM!"/>
    <e v="#NUM!"/>
    <x v="1"/>
  </r>
  <r>
    <n v="1679"/>
    <n v="1002516370"/>
    <n v="3"/>
    <x v="2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</r>
  <r>
    <n v="1680"/>
    <n v="1002505735"/>
    <n v="3"/>
    <x v="2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</r>
  <r>
    <n v="1681"/>
    <n v="1002524893"/>
    <n v="3"/>
    <x v="6"/>
    <n v="5"/>
    <s v="PASURUAN"/>
    <s v="PROBOLINGGO"/>
    <s v="KRZ"/>
    <s v="REG"/>
    <s v="AO"/>
    <x v="0"/>
    <m/>
    <s v="MIE - SEND SURVEY"/>
    <s v="RBS-Regional 3"/>
    <d v="2026-08-13T16:17:03"/>
    <d v="2026-08-13T19:48:17"/>
    <n v="69365411"/>
    <m/>
    <n v="152509216253"/>
    <s v="PT WALI SONGO (SPBU 5467209 SEMAMPIR)"/>
    <s v="ODP-KRZ-FF/24"/>
    <s v="WO061705629"/>
    <m/>
    <m/>
    <m/>
    <n v="113.4004104"/>
    <n v="-7.7616335000000003"/>
    <s v="|MN01068|/PT WALI SONGO (SPBU 5467209 SEMAMPIR)/WINBACK 2.0 HSI B2B (1:2) 50MBPS 320RB PSB DISC 70%//walisongo_pt@ymail.com/SYAMSUDDIN/85347646825"/>
    <s v="Sales Force DBS"/>
    <m/>
    <m/>
    <m/>
    <m/>
    <m/>
    <m/>
    <m/>
    <m/>
    <s v="Management Janji"/>
    <s v="2026-08-15 08:00:00|Nama Pic : BP SYAMSUDDIN No Hp Pic : 085347646825 Jam Pemasangan : 08:00 - 12.00 Tanggal Pemasangan : JUMAT 14 AGUSTUS 2026 Info Tambahan : Hubungi pelanggan sebelum datang ke lokasi|40961370|MYDITA"/>
    <s v="FCC"/>
    <s v="13-08-2026 16:25:51"/>
    <d v="2026-08-15T08:00:00"/>
    <m/>
    <s v="SURVEY_NEW_MANJA"/>
    <s v="KRAKS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SYAMSUDDIN No Hp Pic : 085347646825 Jam Pemasangan : 08:00 - 12.00 Tanggal Pemasangan : JUMAT 14 AGUSTUS 2026 Info Tambahan : Hubungi pelanggan sebelum datang ke lokasi|40961370|MYDITA"/>
    <m/>
    <m/>
    <m/>
    <e v="#NUM!"/>
    <e v="#NUM!"/>
    <x v="1"/>
  </r>
  <r>
    <n v="1682"/>
    <n v="1002511457"/>
    <n v="3"/>
    <x v="5"/>
    <n v="5"/>
    <s v="DENPASAR"/>
    <s v="UBUNG"/>
    <s v="SMY"/>
    <s v="REG"/>
    <s v="AO"/>
    <x v="0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</r>
  <r>
    <n v="1683"/>
    <n v="1002514736"/>
    <n v="3"/>
    <x v="7"/>
    <n v="4"/>
    <s v="KUDUS"/>
    <s v="KUDUS"/>
    <s v="DMA"/>
    <s v="REG"/>
    <s v="AO"/>
    <x v="0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1684"/>
    <n v="1002516175"/>
    <n v="3"/>
    <x v="5"/>
    <n v="5"/>
    <s v="DENPASAR"/>
    <s v="SANUR"/>
    <s v="SAU"/>
    <s v="REG"/>
    <s v="AO"/>
    <x v="0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1685"/>
    <n v="1002505386"/>
    <n v="3"/>
    <x v="6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</r>
  <r>
    <n v="1686"/>
    <n v="1002517422"/>
    <n v="3"/>
    <x v="4"/>
    <n v="4"/>
    <s v="SEMARANG"/>
    <s v="INNER - SEMARANG JATENG UTARA"/>
    <s v="SMT"/>
    <s v="REG"/>
    <s v="AO"/>
    <x v="0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0"/>
  </r>
  <r>
    <n v="1687"/>
    <n v="1002504315"/>
    <n v="3"/>
    <x v="0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688"/>
    <n v="1002514536"/>
    <n v="3"/>
    <x v="3"/>
    <n v="4"/>
    <s v="YOGYAKARTA"/>
    <s v="INNER - YOGYA JATENG SELATAN"/>
    <s v="KGD"/>
    <s v="REG"/>
    <s v="AO"/>
    <x v="0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</r>
  <r>
    <n v="1689"/>
    <n v="1002511361"/>
    <n v="3"/>
    <x v="2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</r>
  <r>
    <n v="1690"/>
    <n v="1002514504"/>
    <n v="3"/>
    <x v="5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</r>
  <r>
    <n v="1691"/>
    <n v="1002519315"/>
    <n v="3"/>
    <x v="3"/>
    <n v="4"/>
    <s v="YOGYAKARTA"/>
    <s v="INNER - YOGYA JATENG SELATAN"/>
    <s v="KGD"/>
    <s v="REG"/>
    <s v="AO"/>
    <x v="0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0"/>
  </r>
  <r>
    <n v="1692"/>
    <n v="1002522559"/>
    <n v="3"/>
    <x v="5"/>
    <n v="5"/>
    <s v="SINGARJA"/>
    <s v="GIANYAR"/>
    <s v="GIN"/>
    <s v="REG"/>
    <s v="AO"/>
    <x v="0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ANYA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0"/>
  </r>
  <r>
    <n v="1693"/>
    <n v="1002520758"/>
    <n v="3"/>
    <x v="7"/>
    <n v="4"/>
    <s v="KUDUS"/>
    <s v="PURWODADI"/>
    <s v="PWB"/>
    <s v="REG"/>
    <s v="AO"/>
    <x v="0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0"/>
  </r>
  <r>
    <n v="1694"/>
    <n v="1002514667"/>
    <n v="3"/>
    <x v="3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</r>
  <r>
    <n v="1695"/>
    <n v="1002511939"/>
    <n v="3"/>
    <x v="2"/>
    <n v="5"/>
    <s v="MALANG"/>
    <s v="KEPANJEN"/>
    <s v="SWJ"/>
    <s v="REG"/>
    <s v="AO"/>
    <x v="0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1696"/>
    <n v="1002512969"/>
    <n v="3"/>
    <x v="7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</r>
  <r>
    <n v="1697"/>
    <n v="1002516387"/>
    <n v="3"/>
    <x v="7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</r>
  <r>
    <n v="1698"/>
    <n v="1002514892"/>
    <n v="3"/>
    <x v="1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1699"/>
    <n v="1002515315"/>
    <n v="3"/>
    <x v="1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</r>
  <r>
    <n v="1700"/>
    <n v="1002523372"/>
    <n v="3"/>
    <x v="7"/>
    <n v="4"/>
    <s v="SOLO"/>
    <s v="INNER - SOLO JATENG TIMUR"/>
    <s v="KRT"/>
    <s v="REG"/>
    <s v="AO"/>
    <x v="0"/>
    <m/>
    <s v="MIE - SEND SURVEY"/>
    <s v="RBS-Regional 3"/>
    <d v="2026-08-13T09:01:46"/>
    <d v="2026-08-13T12:58:01"/>
    <n v="69364750"/>
    <m/>
    <n v="142505404880"/>
    <s v="PT Solo Kulina Utama (R&amp;B Grill Solo)"/>
    <s v="ODP-KRT-FEC/084"/>
    <s v="WO061664009"/>
    <m/>
    <m/>
    <m/>
    <n v="110.81119342783001"/>
    <n v="-7.5612883064343199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09:10:25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Waktu pemasangan : 13 agustus 2026 Jam pemasangan : 08.00 - 12.00 Info Tambahan : Hubungi pelanggan dulu sebelum ke lokasi terimakasih |40951377|MYDITA"/>
    <m/>
    <m/>
    <m/>
    <e v="#NUM!"/>
    <e v="#NUM!"/>
    <x v="1"/>
  </r>
  <r>
    <n v="1701"/>
    <n v="1002514648"/>
    <n v="3"/>
    <x v="1"/>
    <n v="5"/>
    <s v="SBY UTARA"/>
    <s v="GRESIK"/>
    <s v="SDY"/>
    <s v="REG"/>
    <s v="AO"/>
    <x v="0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</r>
  <r>
    <n v="1702"/>
    <n v="1002505220"/>
    <n v="3"/>
    <x v="3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</r>
  <r>
    <n v="1703"/>
    <n v="1002523039"/>
    <n v="3"/>
    <x v="2"/>
    <n v="5"/>
    <s v="MALANG"/>
    <s v="BATU"/>
    <s v="NTG"/>
    <s v="REG"/>
    <s v="AO"/>
    <x v="0"/>
    <s v="1P INET"/>
    <s v="7 | OSS - PROVISIONING ISSUED"/>
    <s v="RBS-Regional 3"/>
    <d v="2026-08-12T17:26:56"/>
    <d v="2026-08-13T15:31:27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PI"/>
    <s v="BATU"/>
    <s v="NO ADDON"/>
    <m/>
    <s v="Provisioning Issued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1"/>
  </r>
  <r>
    <n v="1704"/>
    <n v="1002511781"/>
    <n v="3"/>
    <x v="0"/>
    <n v="5"/>
    <s v="KUPANG"/>
    <s v="MAUMERE"/>
    <s v="LRT"/>
    <s v="REG"/>
    <s v="AO"/>
    <x v="0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1705"/>
    <n v="1002516608"/>
    <n v="3"/>
    <x v="4"/>
    <n v="4"/>
    <s v="PEKALONGAN"/>
    <s v="BREBES"/>
    <s v="KTM"/>
    <s v="REG"/>
    <s v="AO"/>
    <x v="0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0"/>
  </r>
  <r>
    <n v="1706"/>
    <n v="1002514770"/>
    <n v="3"/>
    <x v="2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</r>
  <r>
    <n v="1707"/>
    <n v="1002522854"/>
    <n v="3"/>
    <x v="0"/>
    <n v="5"/>
    <s v="MATARAM"/>
    <s v="SUMBAWA"/>
    <s v="MLK"/>
    <s v="REG"/>
    <s v="AO"/>
    <x v="0"/>
    <s v="1P INET"/>
    <s v="7 | OSS - PROVISIONING ISSUED"/>
    <s v="RBS-Regional 3"/>
    <d v="2026-08-12T16:22:56"/>
    <d v="2026-08-13T15:31:12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PI"/>
    <s v="SUMBAWA BARAT"/>
    <s v="NO ADDON"/>
    <m/>
    <s v="Provisioning Issued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1"/>
  </r>
  <r>
    <n v="1708"/>
    <n v="1002515473"/>
    <n v="3"/>
    <x v="1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</r>
  <r>
    <n v="1709"/>
    <n v="1002515673"/>
    <n v="3"/>
    <x v="2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</r>
  <r>
    <n v="1710"/>
    <n v="1002518881"/>
    <n v="3"/>
    <x v="4"/>
    <n v="4"/>
    <s v="SEMARANG"/>
    <s v="UNGARAN"/>
    <s v="WNJ"/>
    <s v="REG"/>
    <s v="AO"/>
    <x v="0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X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0"/>
  </r>
  <r>
    <n v="1711"/>
    <n v="1002514403"/>
    <n v="3"/>
    <x v="2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</r>
  <r>
    <n v="1712"/>
    <n v="1002521270"/>
    <n v="3"/>
    <x v="7"/>
    <n v="4"/>
    <s v="KUDUS"/>
    <s v="PURWODADI"/>
    <s v="TRO"/>
    <s v="REG"/>
    <s v="AO"/>
    <x v="0"/>
    <s v="1P INET"/>
    <s v="Completed (PS)"/>
    <s v="RBS-Regional 3"/>
    <d v="2026-08-12T08:46:56"/>
    <d v="2026-08-13T22:27:58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n v="2026"/>
    <n v="8"/>
    <n v="13"/>
    <d v="2026-08-13T00:00:00"/>
    <n v="-0.33333333333575865"/>
    <x v="0"/>
  </r>
  <r>
    <n v="1713"/>
    <n v="1002512195"/>
    <n v="3"/>
    <x v="5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</r>
  <r>
    <n v="1714"/>
    <n v="1002519473"/>
    <n v="3"/>
    <x v="6"/>
    <n v="5"/>
    <s v="SIDOARJO"/>
    <s v="INNER - JATIM TIMUR"/>
    <s v="TUN"/>
    <s v="REG"/>
    <s v="AO"/>
    <x v="0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1"/>
  </r>
  <r>
    <n v="1715"/>
    <n v="1002525242"/>
    <n v="3"/>
    <x v="7"/>
    <n v="4"/>
    <s v="SOLO"/>
    <s v="BOYOLALI"/>
    <s v="BYL"/>
    <s v="REG"/>
    <s v="AO"/>
    <x v="0"/>
    <s v="1P INET"/>
    <s v="MIE - SEND SURVEY"/>
    <s v="RBS-Regional 3"/>
    <d v="2026-08-13T19:07:56"/>
    <d v="2026-08-13T19:10:01"/>
    <n v="69365536"/>
    <m/>
    <n v="143553212500"/>
    <s v="SPPG Boyolali Gladagsari Kaligentong"/>
    <s v="ODP-BYL-FH/002 FH/D01/002.01"/>
    <s v="WO061703358"/>
    <m/>
    <m/>
    <m/>
    <n v="110.541811"/>
    <n v="-7.4504390000000003"/>
    <s v="|MN00372|MYIA-061998966550/POI/Kukuh Nurcahyo/085900032123/sppggladagsarikaligentong@gmail.com"/>
    <s v="MYIB_ASSISTANT"/>
    <m/>
    <m/>
    <m/>
    <m/>
    <m/>
    <m/>
    <m/>
    <m/>
    <s v="Management Janji"/>
    <s v="2026-08-15 08:00:00 | Nama Pic : BP KUKUH No Hp Pic : 085900032123 Jam Pemasangan : 08:00 - 12.00 Tanggal Pemasangan : JUMAT 14 AGUSTUS 2026 Info Tambahan : Hubungi pelanggan sebelum datang ke lokasi"/>
    <s v="FCC"/>
    <s v="13-08-2026 19:10:02"/>
    <d v="2026-08-15T08:00:00"/>
    <m/>
    <s v="SURVEY_NEW_MANJA"/>
    <s v="BOYOLALI"/>
    <s v="NO ADDON"/>
    <m/>
    <s v="MIE - SEND SURVEY"/>
    <s v="HSI Bisnis Promo HUT Telkom PSB 70% - 100 Mbps Dual Band"/>
    <s v="INDIBIZ"/>
    <m/>
    <m/>
    <d v="2026-08-15T08:00:00"/>
    <s v="2026-08-15 08:00:00 | Nama Pic : BP KUKUH No Hp Pic : 085900032123 Jam Pemasangan : 08:00 - 12.00 Tanggal Pemasangan : JUMAT 14 AGUSTUS 2026 Info Tambahan : Hubungi pelanggan sebelum datang ke lokasi"/>
    <m/>
    <m/>
    <m/>
    <e v="#NUM!"/>
    <e v="#NUM!"/>
    <x v="1"/>
  </r>
  <r>
    <n v="1716"/>
    <n v="1002508987"/>
    <n v="3"/>
    <x v="1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717"/>
    <n v="1002524252"/>
    <n v="3"/>
    <x v="3"/>
    <n v="4"/>
    <s v="MAGELANG"/>
    <s v="KEBUMEN"/>
    <s v="KTW"/>
    <s v="REG"/>
    <s v="AO"/>
    <x v="0"/>
    <s v="1P INET"/>
    <s v="MIE - SEND SURVEY"/>
    <s v="RBS-Regional 3"/>
    <d v="2026-08-13T13:25:56"/>
    <d v="2026-08-13T13:28:04"/>
    <n v="69365150"/>
    <m/>
    <n v="141176104629"/>
    <s v="SMP IT AL FURQAN AMBAL"/>
    <s v="ODP-KTW-FAD/056 FAD/D03/056.01"/>
    <s v="WO061669804"/>
    <m/>
    <m/>
    <m/>
    <n v="109.7312804"/>
    <n v="-7.7212239999999897"/>
    <s v="|MN00664|MYIA-026012716239/POI/Meilia Puspita Utama/0895325669755/meiliapuspitautama@gmail.com"/>
    <s v="MYIB_ASSISTANT"/>
    <m/>
    <m/>
    <m/>
    <m/>
    <m/>
    <m/>
    <m/>
    <m/>
    <s v="Management Janji"/>
    <s v="2026-08-14 13:00:00 | Nama Pic : IBU MEILIA No Hp Pic : 0895325669755 Jam Pemasangan : 08:00 - 12.00 Tanggal Pemasangan : JUMAT 14 AGUSTUS 2026 Info Tambahan : Hubungi pelanggan sebelum datang ke lokasi"/>
    <s v="FCC"/>
    <s v="13-08-2026 13:39:51"/>
    <d v="2026-08-14T13:00:00"/>
    <m/>
    <s v="SURVEY_NEW_MANJA"/>
    <s v="X"/>
    <s v="NO ADDON"/>
    <m/>
    <s v="MIE - SEND SURVEY"/>
    <s v="HSI Bisnis Promo HUT Telkom PSB 70% - 150 Mbps"/>
    <s v="INDIBIZ"/>
    <m/>
    <m/>
    <d v="2026-08-14T13:00:00"/>
    <s v="2026-08-14 13:00:00 | Nama Pic : IBU MEILIA No Hp Pic : 0895325669755 Jam Pemasangan : 08:00 - 12.00 Tanggal Pemasangan : JUMAT 14 AGUSTUS 2026 Info Tambahan : Hubungi pelanggan sebelum datang ke lokasi"/>
    <m/>
    <m/>
    <m/>
    <e v="#NUM!"/>
    <e v="#NUM!"/>
    <x v="1"/>
  </r>
  <r>
    <n v="1718"/>
    <n v="1002510416"/>
    <n v="3"/>
    <x v="5"/>
    <n v="5"/>
    <s v="DENPASAR"/>
    <s v="JIMBARAN"/>
    <s v="JBR"/>
    <s v="REG"/>
    <s v="AO"/>
    <x v="0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719"/>
    <n v="1002515891"/>
    <n v="3"/>
    <x v="2"/>
    <n v="5"/>
    <s v="KEDIRI"/>
    <s v="TULUNGAGUNG"/>
    <s v="TUL"/>
    <s v="REG"/>
    <s v="AO"/>
    <x v="0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0"/>
  </r>
  <r>
    <n v="1720"/>
    <n v="1002519234"/>
    <n v="3"/>
    <x v="3"/>
    <n v="4"/>
    <s v="MAGELANG"/>
    <s v="KEBUMEN"/>
    <s v="KAK"/>
    <s v="REG"/>
    <s v="AO"/>
    <x v="0"/>
    <s v="1P INET"/>
    <s v="102 | FOLLOW UP COMPLETED"/>
    <s v="RBS-Regional 3"/>
    <d v="2026-08-11T10:19:56"/>
    <d v="2026-08-13T12:42:2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REVOKE"/>
    <s v="GOMBONG"/>
    <s v="NO ADDON"/>
    <m/>
    <s v="Follow Up Revoke Completed, New Order ID : SC1002524126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1"/>
  </r>
  <r>
    <n v="1721"/>
    <n v="1002504523"/>
    <n v="3"/>
    <x v="7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</r>
  <r>
    <n v="1722"/>
    <n v="1002504535"/>
    <n v="3"/>
    <x v="2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</r>
  <r>
    <n v="1723"/>
    <n v="1002509901"/>
    <n v="3"/>
    <x v="1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</r>
  <r>
    <n v="1724"/>
    <n v="1002509255"/>
    <n v="3"/>
    <x v="3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1725"/>
    <n v="1002512038"/>
    <n v="3"/>
    <x v="3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</r>
  <r>
    <n v="1726"/>
    <n v="1002521825"/>
    <n v="3"/>
    <x v="6"/>
    <n v="5"/>
    <s v="JEMBER"/>
    <s v="BANYUWANGI"/>
    <s v="BWG"/>
    <s v="REG"/>
    <s v="AO"/>
    <x v="0"/>
    <s v="1P INET"/>
    <s v="Completed (PS)"/>
    <s v="RBS-Regional 3"/>
    <d v="2026-08-12T11:34:57"/>
    <d v="2026-08-13T17:49:30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PS"/>
    <s v="BANYUWANGI"/>
    <s v="NO ADDON"/>
    <n v="20260813"/>
    <s v="Completed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0"/>
  </r>
  <r>
    <n v="1727"/>
    <n v="1002519528"/>
    <n v="3"/>
    <x v="6"/>
    <n v="5"/>
    <s v="SIDOARJO"/>
    <s v="PASURUAN"/>
    <s v="PWS"/>
    <s v="REG"/>
    <s v="AO"/>
    <x v="0"/>
    <s v="1P INET"/>
    <s v="OSS - FALLOUT"/>
    <s v="RBS-Regional 3"/>
    <d v="2026-08-11T11:25:56"/>
    <d v="2026-08-13T14:32:03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s v="Kendala Pelanggan"/>
    <s v="FO_WFM"/>
    <s v="PANDAAN"/>
    <s v="NO ADDON"/>
    <m/>
    <s v="Provisioning Failed|WFM|INF009036796|CANCEL PELANGG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1"/>
  </r>
  <r>
    <n v="1728"/>
    <n v="1002516335"/>
    <n v="3"/>
    <x v="1"/>
    <n v="5"/>
    <s v="MADURA"/>
    <s v="BANGKALAN"/>
    <s v="OMB"/>
    <s v="REG"/>
    <s v="AO"/>
    <x v="0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0"/>
  </r>
  <r>
    <n v="1729"/>
    <n v="1002521996"/>
    <n v="3"/>
    <x v="3"/>
    <n v="4"/>
    <s v="MAGELANG"/>
    <s v="MUNTILAN"/>
    <s v="MUN"/>
    <s v="REG"/>
    <s v="AO"/>
    <x v="0"/>
    <m/>
    <s v="MIE - SEND SURVEY"/>
    <s v="RBS-Regional 3"/>
    <d v="2026-08-12T12:32:38"/>
    <d v="2026-08-13T11:34:02"/>
    <n v="69364158"/>
    <m/>
    <n v="141146114825"/>
    <s v="SMK MUHAMMADIYAH 2 MUNTILAN"/>
    <s v="ODP-MUN-FAH/027"/>
    <s v="WO061655051"/>
    <m/>
    <m/>
    <m/>
    <n v="110.283558490874"/>
    <n v="-7.5742070200745797"/>
    <s v="AMRBS ; 920111 ; AM ; BINDA ANISSA ; TREG3 ; MAGELANG ; PSB 1S HSI  BISNIS 1:1 50 MB; 081210166085 NOVIC SETIAJI PANUNTUN;  smkmuh2muntilan@gmail.com"/>
    <s v="Account Manager"/>
    <m/>
    <m/>
    <m/>
    <m/>
    <m/>
    <m/>
    <m/>
    <m/>
    <s v="Management Janji"/>
    <s v="2026-08-15 08:00:00|Nama Pic : BP NOVI No Hp Pic : 081210166085 Jam Pemasangan : 08:00 - 12.00 Tanggal Pemasangan : JUMAT 14 AGUSTUS 2026 Info Tambahan : Hubungi pelanggan sebelum datang ke lokasi|40961370|MYDITA"/>
    <s v="FCC"/>
    <d v="2026-12-08T12:39:53"/>
    <d v="2026-08-15T08:00:00"/>
    <m/>
    <s v="SURVEY_NEW_MANJA"/>
    <s v="MUNTIL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NOVI No Hp Pic : 081210166085 Jam Pemasangan : 08:00 - 12.00 Tanggal Pemasangan : JUMAT 14 AGUSTUS 2026 Info Tambahan : Hubungi pelanggan sebelum datang ke lokasi|40961370|MYDITA"/>
    <m/>
    <m/>
    <m/>
    <e v="#NUM!"/>
    <e v="#NUM!"/>
    <x v="1"/>
  </r>
  <r>
    <n v="1730"/>
    <n v="1002515843"/>
    <n v="3"/>
    <x v="2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</r>
  <r>
    <n v="1731"/>
    <n v="1002504919"/>
    <n v="3"/>
    <x v="1"/>
    <n v="5"/>
    <s v="MADURA"/>
    <s v="BANGKALAN"/>
    <s v="BKL"/>
    <s v="REG"/>
    <s v="AO"/>
    <x v="0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</r>
  <r>
    <n v="1732"/>
    <n v="1002518170"/>
    <n v="3"/>
    <x v="4"/>
    <n v="4"/>
    <s v="PEKALONGAN"/>
    <s v="PEKALONGAN"/>
    <s v="KDW"/>
    <s v="REG"/>
    <s v="AO"/>
    <x v="0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AJEN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0"/>
  </r>
  <r>
    <n v="1733"/>
    <n v="1002514471"/>
    <n v="3"/>
    <x v="0"/>
    <n v="5"/>
    <s v="MATARAM"/>
    <s v="SUMBAWA"/>
    <s v="SBW"/>
    <s v="REG"/>
    <s v="AO"/>
    <x v="0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</r>
  <r>
    <n v="1734"/>
    <n v="1002520600"/>
    <n v="3"/>
    <x v="3"/>
    <n v="4"/>
    <s v="YOGYAKARTA"/>
    <s v="INNER - YOGYA JATENG SELATAN"/>
    <s v="PGR"/>
    <s v="REG"/>
    <s v="AO"/>
    <x v="0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0"/>
  </r>
  <r>
    <n v="1735"/>
    <n v="1002523063"/>
    <n v="3"/>
    <x v="1"/>
    <n v="5"/>
    <s v="MADURA"/>
    <s v="BANGKALAN"/>
    <s v="KPP"/>
    <s v="REG"/>
    <s v="AO"/>
    <x v="0"/>
    <m/>
    <s v="CC - HD1A - INPROGRESS UNCONTACTED"/>
    <s v="RBS-Regional 3"/>
    <d v="2026-08-12T17:54:28"/>
    <d v="2026-08-14T07:53:04"/>
    <n v="69364590"/>
    <m/>
    <n v="152437905608"/>
    <s v="YAYASAN AN NUR SOKOBANAH MADURA"/>
    <s v="ODP-KPP-FG/12"/>
    <m/>
    <m/>
    <m/>
    <m/>
    <n v="113.39064620000001"/>
    <n v="-6.9106610999999996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FCC"/>
    <s v="X"/>
    <s v="NETMONK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736"/>
    <n v="1002514383"/>
    <n v="3"/>
    <x v="4"/>
    <n v="4"/>
    <s v="PEKALONGAN"/>
    <s v="SLAWI"/>
    <s v="SLW"/>
    <s v="REG"/>
    <s v="AO"/>
    <x v="0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737"/>
    <n v="1002516595"/>
    <n v="3"/>
    <x v="1"/>
    <n v="5"/>
    <s v="MADURA"/>
    <s v="PAMEKASAN"/>
    <s v="ABT"/>
    <s v="REG"/>
    <s v="AO"/>
    <x v="0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0"/>
  </r>
  <r>
    <n v="1738"/>
    <n v="1002509390"/>
    <n v="3"/>
    <x v="5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</r>
  <r>
    <n v="1739"/>
    <n v="1002517694"/>
    <n v="3"/>
    <x v="0"/>
    <n v="5"/>
    <s v="MATARAM"/>
    <s v="LOMBOK TIMUR UTARA"/>
    <s v="MBG"/>
    <s v="REG"/>
    <s v="AO"/>
    <x v="0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0"/>
  </r>
  <r>
    <n v="1740"/>
    <n v="1002510331"/>
    <n v="3"/>
    <x v="3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</r>
  <r>
    <n v="1741"/>
    <n v="1002521229"/>
    <n v="3"/>
    <x v="5"/>
    <n v="5"/>
    <s v="DENPASAR"/>
    <s v="UBUNG"/>
    <s v="UBN"/>
    <s v="REG"/>
    <s v="AO"/>
    <x v="0"/>
    <m/>
    <s v="Completed (PS)"/>
    <s v="RBS-Regional 1"/>
    <d v="2026-08-12T08:34:04"/>
    <d v="2026-08-13T19:04:28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PS"/>
    <s v="UBUNG"/>
    <s v="NETMONK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n v="2026"/>
    <n v="8"/>
    <n v="13"/>
    <d v="2026-08-13T00:00:00"/>
    <n v="-0.54166666666424135"/>
    <x v="0"/>
  </r>
  <r>
    <n v="1742"/>
    <n v="1002505610"/>
    <n v="3"/>
    <x v="0"/>
    <n v="5"/>
    <s v="MATARAM"/>
    <s v="LOMBOK TIMUR UTARA"/>
    <s v="SGG"/>
    <s v="REG"/>
    <s v="AO"/>
    <x v="0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1"/>
  </r>
  <r>
    <n v="1743"/>
    <n v="1002519567"/>
    <n v="3"/>
    <x v="2"/>
    <n v="5"/>
    <s v="KEDIRI"/>
    <s v="KEDIRI"/>
    <s v="PAE"/>
    <s v="REG"/>
    <s v="AO"/>
    <x v="0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0"/>
  </r>
  <r>
    <n v="1744"/>
    <n v="1002519670"/>
    <n v="3"/>
    <x v="3"/>
    <n v="4"/>
    <s v="YOGYAKARTA"/>
    <s v="INNER - YOGYA JATENG SELATAN"/>
    <s v="PGR"/>
    <s v="REG"/>
    <s v="AO"/>
    <x v="0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X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0"/>
  </r>
  <r>
    <n v="1745"/>
    <n v="1002515442"/>
    <n v="3"/>
    <x v="3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</r>
  <r>
    <n v="1746"/>
    <n v="1002520779"/>
    <n v="3"/>
    <x v="5"/>
    <n v="5"/>
    <s v="DENPASAR"/>
    <s v="JIMBARAN"/>
    <s v="JBR"/>
    <s v="REG"/>
    <s v="AO"/>
    <x v="0"/>
    <m/>
    <s v="Completed (PS)"/>
    <s v="RBS-Regional 3"/>
    <d v="2026-08-11T16:42:04"/>
    <d v="2026-08-14T08:08:37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PS"/>
    <s v="JIMBARAN NUSA DUA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n v="2026"/>
    <n v="8"/>
    <n v="14"/>
    <d v="2026-08-14T00:00:00"/>
    <n v="1.375"/>
    <x v="2"/>
  </r>
  <r>
    <n v="1747"/>
    <n v="1002519132"/>
    <n v="3"/>
    <x v="0"/>
    <n v="5"/>
    <s v="MATARAM"/>
    <s v="INNER - NUSA TENGGARA"/>
    <s v="SWE"/>
    <s v="REG"/>
    <s v="AO"/>
    <x v="0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X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1"/>
  </r>
  <r>
    <n v="1748"/>
    <n v="1002506617"/>
    <n v="3"/>
    <x v="4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1749"/>
    <n v="1002512590"/>
    <n v="3"/>
    <x v="6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</r>
  <r>
    <n v="1750"/>
    <n v="1002524821"/>
    <n v="3"/>
    <x v="4"/>
    <n v="4"/>
    <s v="SEMARANG"/>
    <s v="INNER - SEMARANG JATENG UTARA"/>
    <s v="JHR"/>
    <s v="REG"/>
    <s v="AO"/>
    <x v="0"/>
    <s v="1P INET"/>
    <s v="MIE - SEND SURVEY"/>
    <s v="RBS-Regional 3"/>
    <d v="2026-08-13T15:56:56"/>
    <d v="2026-08-13T15:58:01"/>
    <n v="69365385"/>
    <m/>
    <n v="142406122745"/>
    <s v="Neka Semarang Hasanudin"/>
    <s v="ODP-JHR-FV/053 FV/D04/053.01"/>
    <s v="WO061688292"/>
    <m/>
    <m/>
    <m/>
    <n v="110.41121200000001"/>
    <n v="-6.965319"/>
    <s v="|MN02054|MYIA-053522459126/POI/Ayu putri angreani kusanto/08990794495/anext213@gmail.com"/>
    <s v="MYIB_ASSISTANT"/>
    <m/>
    <m/>
    <m/>
    <m/>
    <m/>
    <m/>
    <m/>
    <m/>
    <s v="Management Janji"/>
    <s v="2026-08-14 13:00:00 | Nama : BU AYU PUTRI ANGREANI KUSANTO No Hp : 08990794495 No Alt :  Tgl Pemasangan : 14 Agustus 2026 Interval : PAGI  Note : Hubungi pelanggan terlebih dahulu"/>
    <s v="FCC"/>
    <s v="13-08-2026 16:09:57"/>
    <d v="2026-08-14T13:00:00"/>
    <m/>
    <s v="SURVEY_NEW_MANJA"/>
    <s v="JOHAR"/>
    <s v="NO ADDON"/>
    <m/>
    <s v="MIE - SEND SURVEY"/>
    <s v="HSI Bisnis Promo HUT Telkom PSB 70% - 50 Mbps"/>
    <s v="INDIBIZ"/>
    <m/>
    <m/>
    <d v="2026-08-14T13:00:00"/>
    <s v="2026-08-14 13:00:00 | Nama : BU AYU PUTRI ANGREANI KUSANTO No Hp : 08990794495 No Alt :  Tgl Pemasangan : 14 Agustus 2026 Interval : PAGI  Note : Hubungi pelanggan terlebih dahulu"/>
    <m/>
    <m/>
    <m/>
    <e v="#NUM!"/>
    <e v="#NUM!"/>
    <x v="1"/>
  </r>
  <r>
    <n v="1751"/>
    <n v="1002519431"/>
    <n v="3"/>
    <x v="4"/>
    <n v="4"/>
    <s v="SEMARANG"/>
    <s v="INNER - SEMARANG JATENG UTARA"/>
    <s v="MJP"/>
    <s v="REG"/>
    <s v="AO"/>
    <x v="0"/>
    <m/>
    <s v="MIE - SEND SURVEY"/>
    <s v="RBS-Regional 3"/>
    <d v="2026-08-11T11:11:34"/>
    <d v="2026-08-13T16:18:02"/>
    <n v="69363089"/>
    <m/>
    <n v="142410346078"/>
    <s v="DUTA PATRADAYA"/>
    <s v="ODP-MJP-FAP/045"/>
    <s v="WO061690853"/>
    <m/>
    <m/>
    <m/>
    <n v="110.4559172"/>
    <n v="-6.9881637000000003"/>
    <s v="AMRBS;403099;TREG4;MUHAMMAD MASTUR;081226139781;CP Felix Yulisar;081325325171;PAKET 1S INET 100 MBPS (669.000);DUTA PATRADAYA;input by tito    "/>
    <s v="Account Manager"/>
    <m/>
    <m/>
    <m/>
    <m/>
    <m/>
    <m/>
    <m/>
    <m/>
    <s v="Management Janji"/>
    <s v="2026-08-14 15:00:00|Nama PIC : Felix No HP : 081325325171 Alt :  M Janji : 14/08/2026 Jam Pasang : 08.00  - 13:00  NoteÃ‚Â :  hubungi terlebih dahulu sebelum ke lokasi, terima kasih.|40981184|MYDITA"/>
    <s v="FCC"/>
    <d v="2026-11-08T11:40:03"/>
    <d v="2026-08-14T15:00:00"/>
    <m/>
    <s v="SURVEY_NEW_MANJA"/>
    <s v="MAJAPAHIT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Felix No HP : 081325325171 Alt :  M Janji : 14/08/2026 Jam Pasang : 08.00  - 13:00  NoteÃ‚Â :  hubungi terlebih dahulu sebelum ke lokasi, terima kasih.|40981184|MYDITA"/>
    <m/>
    <m/>
    <m/>
    <e v="#NUM!"/>
    <e v="#NUM!"/>
    <x v="1"/>
  </r>
  <r>
    <n v="1752"/>
    <n v="1002519942"/>
    <n v="3"/>
    <x v="2"/>
    <n v="5"/>
    <s v="MALANG"/>
    <s v="KEPANJEN"/>
    <s v="GDG"/>
    <s v="REG"/>
    <s v="AO"/>
    <x v="0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0"/>
  </r>
  <r>
    <n v="1753"/>
    <n v="1002512367"/>
    <n v="3"/>
    <x v="1"/>
    <n v="5"/>
    <s v="SBY SELATAN"/>
    <s v="KETINTANG"/>
    <s v="WRU"/>
    <s v="REG"/>
    <s v="AO"/>
    <x v="0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</r>
  <r>
    <n v="1754"/>
    <n v="1002520790"/>
    <n v="3"/>
    <x v="4"/>
    <n v="4"/>
    <s v="SEMARANG"/>
    <s v="SALATIGA"/>
    <s v="SLI"/>
    <s v="REG"/>
    <s v="AO"/>
    <x v="0"/>
    <s v="1P INET"/>
    <s v="Completed (PS)"/>
    <s v="RBS-Regional 3"/>
    <d v="2026-08-11T16:43:57"/>
    <d v="2026-08-13T11:26:11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S"/>
    <s v="X"/>
    <s v="NO ADDON"/>
    <n v="20260813"/>
    <s v="Completed"/>
    <s v="HSI Bisnis Promo HUT Telkom PSB 70% - 100 Mbps"/>
    <s v="INDIBIZ"/>
    <m/>
    <m/>
    <d v="2026-08-12T13:00:00"/>
    <s v="2026-08-12 13:00:00 | M Janji : (12/08/2026) jam Pasang : 09:00 Note : hubungi pelanggan jika ingin kelokasi"/>
    <n v="2026"/>
    <n v="8"/>
    <n v="13"/>
    <d v="2026-08-13T00:00:00"/>
    <n v="0.45833333333575865"/>
    <x v="0"/>
  </r>
  <r>
    <n v="1755"/>
    <n v="1002517004"/>
    <n v="3"/>
    <x v="6"/>
    <n v="5"/>
    <s v="SIDOARJO"/>
    <s v="INNER - JATIM TIMUR"/>
    <s v="SDA"/>
    <s v="REG"/>
    <s v="AO"/>
    <x v="0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0"/>
  </r>
  <r>
    <n v="1756"/>
    <n v="1002505514"/>
    <n v="3"/>
    <x v="5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</r>
  <r>
    <n v="1757"/>
    <n v="1002518831"/>
    <n v="3"/>
    <x v="4"/>
    <n v="4"/>
    <s v="SEMARANG"/>
    <s v="KENDAL"/>
    <s v="WLR"/>
    <s v="REG"/>
    <s v="AO"/>
    <x v="0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ELERI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0"/>
  </r>
  <r>
    <n v="1758"/>
    <n v="1002505152"/>
    <n v="3"/>
    <x v="5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</r>
  <r>
    <n v="1759"/>
    <n v="1002517175"/>
    <n v="3"/>
    <x v="2"/>
    <n v="5"/>
    <s v="MADIUN"/>
    <s v="MADIUN"/>
    <s v="MSP"/>
    <s v="REG"/>
    <s v="AO"/>
    <x v="0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0"/>
  </r>
  <r>
    <n v="1760"/>
    <n v="1002509689"/>
    <n v="3"/>
    <x v="6"/>
    <n v="5"/>
    <s v="PASURUAN"/>
    <s v="PASURUAN"/>
    <s v="PSN"/>
    <s v="REG"/>
    <s v="AO"/>
    <x v="0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</r>
  <r>
    <n v="1761"/>
    <n v="1002505549"/>
    <n v="3"/>
    <x v="5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</r>
  <r>
    <n v="1762"/>
    <n v="1002522993"/>
    <n v="3"/>
    <x v="1"/>
    <n v="5"/>
    <s v="SBY UTARA"/>
    <s v="GRESIK"/>
    <s v="GSK"/>
    <s v="REG"/>
    <s v="AO"/>
    <x v="0"/>
    <s v="1P INET"/>
    <s v="MIA - INVALID SURVEY"/>
    <s v="RBS-Regional 3"/>
    <d v="2026-08-12T17:02:58"/>
    <d v="2026-08-13T12:05:15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SURVEY_NEW_MANJA"/>
    <s v="GRESIK"/>
    <s v="NO ADDON"/>
    <m/>
    <s v="MIE - INVALID SURVEY - Tidak Ada ODP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1"/>
  </r>
  <r>
    <n v="1763"/>
    <n v="1002515372"/>
    <n v="3"/>
    <x v="1"/>
    <n v="5"/>
    <s v="SBY UTARA"/>
    <s v="KENJERAN"/>
    <s v="KPS"/>
    <s v="REG"/>
    <s v="AO"/>
    <x v="0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APASAN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</r>
  <r>
    <n v="1764"/>
    <n v="1002512942"/>
    <n v="3"/>
    <x v="7"/>
    <n v="4"/>
    <s v="KUDUS"/>
    <s v="PATI"/>
    <s v="PAT"/>
    <s v="REG"/>
    <s v="AO"/>
    <x v="0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1765"/>
    <n v="1002525143"/>
    <n v="3"/>
    <x v="1"/>
    <n v="5"/>
    <s v="SBY UTARA"/>
    <s v="LAMONGAN"/>
    <s v="BBA"/>
    <s v="REG"/>
    <s v="AO"/>
    <x v="0"/>
    <s v="1P INET"/>
    <s v="MIE - SEND SURVEY"/>
    <s v="RBS-Regional 3"/>
    <d v="2026-08-13T17:38:56"/>
    <d v="2026-08-13T17:40:02"/>
    <n v="69365507"/>
    <m/>
    <n v="152441211305"/>
    <s v="SPBU 54.622.11"/>
    <s v="ODP-BBA-FAL/32 FAL/D03/32.01"/>
    <s v="WO061697722"/>
    <m/>
    <m/>
    <m/>
    <n v="112.163845114409"/>
    <n v="-7.1419518986506301"/>
    <s v="MD|MYDB-20260813265253|DD00001/MN01781|SPBU 54.622.11|082299819676"/>
    <s v="MYDIGIBIZPARTNER"/>
    <m/>
    <m/>
    <m/>
    <m/>
    <m/>
    <m/>
    <m/>
    <m/>
    <s v="Management Janji"/>
    <s v="2026-08-14 15:00:00 | Waktu pemasangan : 14 agustus 2026 Jam pemasangan : 08.00 - 12.00 Info Tambahan : Hubungi pelanggan dulu sebelum ke lokasi terimakasih "/>
    <s v="FCC"/>
    <s v="13-08-2026 17:39:49"/>
    <d v="2026-08-14T15:00:00"/>
    <m/>
    <s v="SURVEY_NEW_MANJA"/>
    <s v="X"/>
    <s v="NO ADDON"/>
    <m/>
    <s v="MIE - SEND SURVEY"/>
    <s v="HSI Bisnis Promo HUT Telkom PSB 70% - 50 Mbps"/>
    <s v="INDIBIZ"/>
    <m/>
    <m/>
    <d v="2026-08-14T15:00:00"/>
    <s v="2026-08-14 15:00:00 | Waktu pemasangan : 14 agustus 2026 Jam pemasangan : 08.00 - 12.00 Info Tambahan : Hubungi pelanggan dulu sebelum ke lokasi terimakasih "/>
    <m/>
    <m/>
    <m/>
    <e v="#NUM!"/>
    <e v="#NUM!"/>
    <x v="1"/>
  </r>
  <r>
    <n v="1766"/>
    <n v="1002505636"/>
    <n v="3"/>
    <x v="6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</r>
  <r>
    <n v="1767"/>
    <n v="1002509584"/>
    <n v="3"/>
    <x v="6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</r>
  <r>
    <n v="1768"/>
    <n v="1002505798"/>
    <n v="3"/>
    <x v="0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</r>
  <r>
    <n v="1769"/>
    <n v="1002515525"/>
    <n v="3"/>
    <x v="5"/>
    <n v="5"/>
    <s v="DENPASAR"/>
    <s v="SANUR"/>
    <s v="TOP"/>
    <s v="REG"/>
    <s v="AO"/>
    <x v="0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0"/>
  </r>
  <r>
    <n v="1770"/>
    <n v="1002504880"/>
    <n v="3"/>
    <x v="6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1771"/>
    <n v="1002524255"/>
    <n v="3"/>
    <x v="4"/>
    <n v="4"/>
    <s v="SEMARANG"/>
    <s v="INNER - SEMARANG JATENG UTARA"/>
    <s v="JHR"/>
    <s v="REG"/>
    <s v="AO"/>
    <x v="0"/>
    <m/>
    <s v="Completed (PS)"/>
    <s v="RBS-Regional 3"/>
    <d v="2026-08-13T13:29:04"/>
    <d v="2026-08-13T13:58:48"/>
    <n v="69362727"/>
    <m/>
    <n v="142406122738"/>
    <s v="ERABLUE ABIMANYU"/>
    <s v="ODP-JHR-FZ/105"/>
    <s v="WO061670785"/>
    <m/>
    <m/>
    <m/>
    <n v="110.41323853"/>
    <n v="-6.9748945000000004"/>
    <s v="|MN02713|MYIA-050676802290/POI/HASBIBINTARO SHIDDIQ/081249549394/nextperdanaone@gmail.com"/>
    <s v="MYDIGIBIZPARTNER"/>
    <m/>
    <m/>
    <m/>
    <m/>
    <m/>
    <m/>
    <m/>
    <m/>
    <s v="Management Janji"/>
    <s v="2026-08-11 13:00:00 | Waktu pemasnagan : 11 Agustus 2026  Jam pemasangan : 08.00 - 12.00  Mohon hubungi pelanggan sebelum ke lokasi   Terima kasih"/>
    <s v="FCC"/>
    <s v="13-08-2026 13:39:51"/>
    <m/>
    <m/>
    <s v="PS"/>
    <s v="JOHAR"/>
    <s v="NO ADDON"/>
    <n v="2026081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3T07:00:00"/>
    <s v="2026-08-11 13:00:00 | Waktu pemasnagan : 11 Agustus 2026  Jam pemasangan : 08.00 - 12.00  Mohon hubungi pelanggan sebelum ke lokasi   Terima kasih"/>
    <n v="2026"/>
    <n v="8"/>
    <n v="13"/>
    <d v="2026-08-13T00:00:00"/>
    <n v="-0.29166666666424135"/>
    <x v="0"/>
  </r>
  <r>
    <n v="1772"/>
    <n v="1002511091"/>
    <n v="3"/>
    <x v="6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</r>
  <r>
    <n v="1773"/>
    <n v="1002524076"/>
    <n v="3"/>
    <x v="0"/>
    <n v="5"/>
    <s v="MATARAM"/>
    <s v="INNER - NUSA TENGGARA"/>
    <s v="MTR"/>
    <s v="REG"/>
    <s v="AO"/>
    <x v="0"/>
    <s v="1P INET"/>
    <s v="Completed (PS)"/>
    <s v="RBS-Regional 3"/>
    <d v="2026-08-13T12:19:57"/>
    <d v="2026-08-13T19:19:04"/>
    <n v="69365060"/>
    <m/>
    <n v="172601796978"/>
    <s v="MR STEAK HOUSE &amp; ROOFTOP SANDIK"/>
    <s v="ODP-MTR-FDJ/34 FDJ/D04/34.01"/>
    <s v="WO061659907"/>
    <m/>
    <m/>
    <m/>
    <n v="116.08535740000001"/>
    <n v="-8.5393690000000007"/>
    <s v="|MC40311|MYIA-046163664758/POI/Ameliyah Hasan/081977868888/akunptanugerahameliasentosa@gmail.com"/>
    <s v="MYIB_ASSISTANT"/>
    <m/>
    <m/>
    <m/>
    <m/>
    <m/>
    <m/>
    <m/>
    <m/>
    <s v="Management Janji"/>
    <s v="2026-08-14 13:00:00 | M Janji : (14/08/2026) jam Pasang :pagi 08:00 Note : hubungi pelanggan jika ingin kelokasi"/>
    <s v="FCC"/>
    <s v="13-08-2026 12:25:00"/>
    <d v="2026-08-14T13:00:00"/>
    <m/>
    <s v="PS"/>
    <s v="X"/>
    <s v="NO ADDON"/>
    <n v="20260813"/>
    <s v="Completed"/>
    <s v="HSI Bisnis Basic Promo HUT Telkom PSB 70% - 50 Mbps"/>
    <s v="INDIBIZ"/>
    <m/>
    <m/>
    <d v="2026-08-14T13:00:00"/>
    <s v="2026-08-14 13:00:00 | M Janji : (14/08/2026) jam Pasang :pagi 08:00 Note : hubungi pelanggan jika ingin kelokasi"/>
    <n v="2026"/>
    <n v="8"/>
    <n v="13"/>
    <d v="2026-08-13T00:00:00"/>
    <n v="-1.5416666666642413"/>
    <x v="0"/>
  </r>
  <r>
    <n v="1774"/>
    <n v="1002516288"/>
    <n v="3"/>
    <x v="1"/>
    <n v="5"/>
    <s v="SBY UTARA"/>
    <s v="GRESIK"/>
    <s v="SDY"/>
    <s v="REG"/>
    <s v="AO"/>
    <x v="0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0"/>
  </r>
  <r>
    <n v="1775"/>
    <n v="1002519267"/>
    <n v="3"/>
    <x v="1"/>
    <n v="5"/>
    <s v="SBY UTARA"/>
    <s v="TANDES"/>
    <s v="KNN"/>
    <s v="REG"/>
    <s v="AO"/>
    <x v="0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</r>
  <r>
    <n v="1776"/>
    <n v="1002519859"/>
    <n v="3"/>
    <x v="3"/>
    <n v="4"/>
    <s v="MAGELANG"/>
    <s v="PURWOREJJO"/>
    <s v="PWJ"/>
    <s v="REG"/>
    <s v="AO"/>
    <x v="0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0"/>
  </r>
  <r>
    <n v="1777"/>
    <n v="1002516440"/>
    <n v="3"/>
    <x v="4"/>
    <n v="4"/>
    <s v="PEKALONGAN"/>
    <s v="SLAWI"/>
    <s v="BLU"/>
    <s v="REG"/>
    <s v="AO"/>
    <x v="0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1778"/>
    <n v="1002515666"/>
    <n v="3"/>
    <x v="1"/>
    <n v="5"/>
    <s v="SBY UTARA"/>
    <s v="GRESIK"/>
    <s v="BPG"/>
    <s v="REG"/>
    <s v="AO"/>
    <x v="0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</r>
  <r>
    <n v="1779"/>
    <n v="1002524600"/>
    <n v="3"/>
    <x v="3"/>
    <n v="4"/>
    <s v="YOGYAKARTA"/>
    <s v="INNER - YOGYA JATENG SELATAN"/>
    <s v="PGR"/>
    <s v="REG"/>
    <s v="AO"/>
    <x v="0"/>
    <m/>
    <s v="Completed (PS)"/>
    <s v="RBS-Regional 3"/>
    <d v="2026-08-13T14:58:36"/>
    <d v="2026-08-13T16:21:49"/>
    <n v="69364787"/>
    <n v="2745060358"/>
    <n v="141114227925"/>
    <s v="MATARAM VILLA JOGJA / LANGKAH BERSAMA PROPERTY"/>
    <s v="ODP-PGR-FAX/073"/>
    <s v="WO061680459"/>
    <m/>
    <m/>
    <m/>
    <n v="110.35768299999999"/>
    <n v="-7.8096459999999999"/>
    <s v="|MC80054|MYIA-032362016126/POI/A ISYAD KAMALI/081615640174/mataramvillajogja@gmail.com"/>
    <s v="Sales Profesional"/>
    <m/>
    <m/>
    <m/>
    <m/>
    <m/>
    <m/>
    <m/>
    <m/>
    <s v="Management Janji"/>
    <s v="2026-08-14 08:00:00 | telp : 081615640174  M Janji : (14/08/2026)  jam Pasang : 09:00  Note : hubungi pelanggan jika ingin kelokasi"/>
    <s v="FCC"/>
    <s v="13-08-2026 15:10:25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4 08:00:00 | telp : 081615640174  M Janji : (14/08/2026)  jam Pasang : 09:00  Note : hubungi pelanggan jika ingin kelokasi"/>
    <n v="2026"/>
    <n v="8"/>
    <n v="13"/>
    <d v="2026-08-13T00:00:00"/>
    <n v="-0.29166666666424135"/>
    <x v="0"/>
  </r>
  <r>
    <n v="1780"/>
    <n v="1002509018"/>
    <n v="3"/>
    <x v="3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1781"/>
    <n v="1002506125"/>
    <n v="3"/>
    <x v="6"/>
    <n v="5"/>
    <s v="SIDOARJO"/>
    <s v="INNER - JATIM TIMUR"/>
    <s v="GDA"/>
    <s v="REG"/>
    <s v="AO"/>
    <x v="0"/>
    <m/>
    <s v="102 | FOLLOW UP COMPLETED"/>
    <s v="RBS-Regional 3"/>
    <d v="2026-08-03T13:38:17"/>
    <d v="2026-08-13T14:56:56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s v="Kendala Pelanggan"/>
    <s v="REVOKE"/>
    <s v="GEDANGAN"/>
    <s v="NO ADDON"/>
    <m/>
    <s v="Follow Up Revoke Completed, New Order ID : SC1002524596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1"/>
  </r>
  <r>
    <n v="1782"/>
    <n v="1002519133"/>
    <n v="3"/>
    <x v="7"/>
    <n v="4"/>
    <s v="KUDUS"/>
    <s v="BLORA"/>
    <s v="CEP"/>
    <s v="REG"/>
    <s v="AO"/>
    <x v="0"/>
    <s v="1P INET"/>
    <s v="Completed (PS)"/>
    <s v="RBS-Regional 3"/>
    <d v="2026-08-11T09:55:57"/>
    <d v="2026-08-13T14:12:38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PS"/>
    <s v="CEPU"/>
    <s v="NO ADDON"/>
    <n v="20260813"/>
    <s v="Completed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n v="2026"/>
    <n v="8"/>
    <n v="13"/>
    <d v="2026-08-13T00:00:00"/>
    <n v="0.66666666666424135"/>
    <x v="0"/>
  </r>
  <r>
    <n v="1783"/>
    <n v="1002511392"/>
    <n v="3"/>
    <x v="2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</r>
  <r>
    <n v="1784"/>
    <n v="1002514010"/>
    <n v="3"/>
    <x v="7"/>
    <n v="4"/>
    <s v="KUDUS"/>
    <s v="KUDUS"/>
    <s v="KUD"/>
    <s v="REG"/>
    <s v="AO"/>
    <x v="0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</r>
  <r>
    <n v="1785"/>
    <n v="1002514402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</r>
  <r>
    <n v="1786"/>
    <n v="1002518643"/>
    <n v="3"/>
    <x v="3"/>
    <n v="4"/>
    <s v="YOGYAKARTA"/>
    <s v="INNER - YOGYA JATENG SELATAN"/>
    <s v="KBU"/>
    <s v="REG"/>
    <s v="AO"/>
    <x v="0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1"/>
  </r>
  <r>
    <n v="1787"/>
    <n v="1002516468"/>
    <n v="3"/>
    <x v="2"/>
    <n v="5"/>
    <s v="MALANG"/>
    <s v="BATU"/>
    <s v="BTU"/>
    <s v="REG"/>
    <s v="AO"/>
    <x v="0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</r>
  <r>
    <n v="1788"/>
    <n v="1002509826"/>
    <n v="3"/>
    <x v="5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1789"/>
    <n v="1002522576"/>
    <n v="3"/>
    <x v="7"/>
    <n v="4"/>
    <s v="KUDUS"/>
    <s v="PURWODADI"/>
    <s v="GDO"/>
    <s v="REG"/>
    <s v="AO"/>
    <x v="0"/>
    <s v="1P INET"/>
    <s v="Completed (PS)"/>
    <s v="RBS-Regional 3"/>
    <d v="2026-08-12T15:13:56"/>
    <d v="2026-08-13T16:00:12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PS"/>
    <s v="GUBUG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0"/>
  </r>
  <r>
    <n v="1790"/>
    <n v="1002510296"/>
    <n v="3"/>
    <x v="0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</r>
  <r>
    <n v="1791"/>
    <n v="1002506573"/>
    <n v="3"/>
    <x v="4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</r>
  <r>
    <n v="1792"/>
    <n v="1002519252"/>
    <n v="3"/>
    <x v="2"/>
    <n v="5"/>
    <s v="MALANG"/>
    <s v="BATU"/>
    <s v="KPO"/>
    <s v="REG"/>
    <s v="AO"/>
    <x v="0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0"/>
  </r>
  <r>
    <n v="1793"/>
    <n v="1002506384"/>
    <n v="3"/>
    <x v="2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</r>
  <r>
    <n v="1794"/>
    <n v="1002523645"/>
    <n v="3"/>
    <x v="6"/>
    <n v="5"/>
    <s v="SIDOARJO"/>
    <s v="JOMBANG"/>
    <s v="MOJ"/>
    <s v="REG"/>
    <s v="AO"/>
    <x v="0"/>
    <m/>
    <s v="Completed (PS)"/>
    <s v="RBS-Regional 3"/>
    <d v="2026-08-13T10:12:59"/>
    <d v="2026-08-13T16:21:15"/>
    <n v="69364869"/>
    <m/>
    <n v="152319208887"/>
    <s v="SMA NEGERI MOJOAGUNG U/ AULA"/>
    <s v="ODP-MOJ-FE/86"/>
    <s v="WO061655301"/>
    <m/>
    <m/>
    <m/>
    <n v="112.3318879"/>
    <n v="-7.5733056000000003"/>
    <s v="|MN01463|/SMA NEGERI MOJOAGUNG U/ AULA/WINBACK 2.0 HSI B2B (1:1) 50MBPS 355RB PSB DISC 70%/smun1mojoagung@yahoo.com/NANANG RUDIAWAN/85648993223"/>
    <s v="Sales Force DBS"/>
    <m/>
    <m/>
    <m/>
    <m/>
    <m/>
    <m/>
    <m/>
    <m/>
    <s v="Management Janji"/>
    <s v="2026-08-14 08:00:00|M Janji : (Jumat/14/Agustus/2026) jam Pasang : 09:00 Note : hubungi pelanggan jika ingin kelokasi|40900827|MYDITA"/>
    <s v="FCC"/>
    <s v="13-08-2026 10:39:50"/>
    <d v="2026-08-14T08:00:00"/>
    <m/>
    <s v="PS"/>
    <s v="JOMBA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08:00:00"/>
    <s v="2026-08-14 08:00:00|M Janji : (Jumat/14/Agustus/2026) jam Pasang : 09:00 Note : hubungi pelanggan jika ingin kelokasi|40900827|MYDITA"/>
    <n v="2026"/>
    <n v="8"/>
    <n v="13"/>
    <d v="2026-08-13T00:00:00"/>
    <n v="-1.3333333333357587"/>
    <x v="0"/>
  </r>
  <r>
    <n v="1795"/>
    <n v="1002520964"/>
    <n v="3"/>
    <x v="3"/>
    <n v="4"/>
    <s v="YOGYAKARTA"/>
    <s v="INNER - YOGYA JATENG SELATAN"/>
    <s v="KEN"/>
    <s v="REG"/>
    <s v="AO"/>
    <x v="0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TUNGA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0"/>
  </r>
  <r>
    <n v="1796"/>
    <n v="1002507520"/>
    <n v="3"/>
    <x v="3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</r>
  <r>
    <n v="1797"/>
    <n v="1002509469"/>
    <n v="3"/>
    <x v="5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</r>
  <r>
    <n v="1798"/>
    <n v="1002504930"/>
    <n v="3"/>
    <x v="4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1799"/>
    <n v="1002514224"/>
    <n v="3"/>
    <x v="6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</r>
  <r>
    <n v="1800"/>
    <n v="1002524253"/>
    <n v="3"/>
    <x v="0"/>
    <n v="5"/>
    <s v="MATARAM"/>
    <s v="BIMA"/>
    <s v="DMP"/>
    <s v="REG"/>
    <s v="AO"/>
    <x v="0"/>
    <m/>
    <s v="QC MIA - INVALID QUALITY CONTROL MIA"/>
    <s v="RBS-Regional 3"/>
    <d v="2026-08-13T13:27:34"/>
    <d v="2026-08-14T08:12:01"/>
    <n v="69365151"/>
    <m/>
    <n v="172611786212"/>
    <s v="SPBU 54 842 03"/>
    <s v="ODP-DMP-FAA/131"/>
    <m/>
    <m/>
    <m/>
    <m/>
    <n v="118.431922"/>
    <n v="-8.5391399999999997"/>
    <s v="RBS|HSI|TREG3|AO|SPBU 54 842 03|Bambang Wahyudin MN02363|081239482000|Indibiz 50 Mbps "/>
    <s v="Sales Profesional"/>
    <m/>
    <m/>
    <m/>
    <m/>
    <m/>
    <m/>
    <m/>
    <m/>
    <m/>
    <m/>
    <m/>
    <s v="13-08-2026 13:39:51"/>
    <m/>
    <m/>
    <s v="QC1"/>
    <s v="DOMPU"/>
    <s v="NO ADDON"/>
    <m/>
    <s v="QC MIA - INVALID QUALITY CONTROL MIA - Tidak Mengunggah Foto Lokasi Instalasi Tampak Depan Menyeluruh - mohon upload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801"/>
    <n v="1002522048"/>
    <n v="3"/>
    <x v="7"/>
    <n v="4"/>
    <s v="KUDUS"/>
    <s v="PURWODADI"/>
    <s v="WRO"/>
    <s v="REG"/>
    <s v="AO"/>
    <x v="0"/>
    <s v="1P INET"/>
    <s v="7 | OSS - PROVISIONING ISSUED"/>
    <s v="RBS-Regional 3"/>
    <d v="2026-08-12T12:54:06"/>
    <d v="2026-08-13T13:06:43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I"/>
    <s v="WIROSARI"/>
    <s v="NETMONK"/>
    <m/>
    <s v="Provisioning Issued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1"/>
  </r>
  <r>
    <n v="1802"/>
    <n v="1002523731"/>
    <n v="3"/>
    <x v="7"/>
    <n v="4"/>
    <s v="KUDUS"/>
    <s v="REMBANG"/>
    <s v="RBN"/>
    <s v="REG"/>
    <s v="AO"/>
    <x v="0"/>
    <s v="1P INET"/>
    <s v="MIE - SEND SURVEY"/>
    <s v="RBS-Regional 3"/>
    <d v="2026-08-13T10:33:57"/>
    <d v="2026-08-13T10:36:01"/>
    <n v="69364892"/>
    <m/>
    <n v="142570111871"/>
    <s v="SMA NEGERI 1 SULANG"/>
    <s v="ODP-RBN-FJ/075 FJ/D02/075.01"/>
    <s v="WO061648686"/>
    <m/>
    <m/>
    <m/>
    <n v="111.388127"/>
    <n v="-6.8077810000000003"/>
    <s v="|MC60037|MYIA-027301623967/POI/MUHAMAD KHOIRUL AMIN/08985416560/gufly90@gmail.com"/>
    <s v="MYIB_ASSISTANT"/>
    <m/>
    <m/>
    <m/>
    <m/>
    <m/>
    <m/>
    <m/>
    <m/>
    <s v="Management Janji"/>
    <s v="2026-08-15 13:00:00 | Nama : BP MUHAMAD KHOIRUL AMIN No Hp : 08985416560 No Alt :  Tgl Pemasangan : 14 Agustus 2026 Interval : PAGI  Note : Hubungi pelanggan terlebih dahulu"/>
    <s v="FCC"/>
    <s v="13-08-2026 10:39:50"/>
    <d v="2026-08-15T13:00:00"/>
    <m/>
    <s v="SURVEY_NEW_MANJA"/>
    <s v="REMBANG"/>
    <s v="NO ADDON"/>
    <m/>
    <s v="MIE - SEND SURVEY"/>
    <s v="HSI Bisnis Promo HUT Telkom PSB 70% - 300 Mbps"/>
    <s v="INDIBIZ"/>
    <m/>
    <m/>
    <d v="2026-08-15T13:00:00"/>
    <s v="2026-08-15 13:00:00 | Nama : BP MUHAMAD KHOIRUL AMIN No Hp : 08985416560 No Alt :  Tgl Pemasangan : 14 Agustus 2026 Interval : PAGI  Note : Hubungi pelanggan terlebih dahulu"/>
    <m/>
    <m/>
    <m/>
    <e v="#NUM!"/>
    <e v="#NUM!"/>
    <x v="1"/>
  </r>
  <r>
    <n v="1803"/>
    <n v="1002518279"/>
    <n v="3"/>
    <x v="0"/>
    <n v="5"/>
    <s v="KUPANG"/>
    <s v="LABOAN BAJO"/>
    <s v="RTE"/>
    <s v="REG"/>
    <s v="AO"/>
    <x v="0"/>
    <s v="1P INET"/>
    <s v="Completed (PS)"/>
    <s v="RBS-Regional 3"/>
    <d v="2026-08-10T15:25:58"/>
    <d v="2026-08-13T15:21:40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S"/>
    <s v="X"/>
    <s v="NO ADDON"/>
    <n v="20260813"/>
    <s v="Complet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n v="2026"/>
    <n v="8"/>
    <n v="13"/>
    <d v="2026-08-13T00:00:00"/>
    <n v="1.4583333333357587"/>
    <x v="2"/>
  </r>
  <r>
    <n v="1804"/>
    <n v="1002516285"/>
    <n v="3"/>
    <x v="6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</r>
  <r>
    <n v="1805"/>
    <n v="1002521889"/>
    <n v="3"/>
    <x v="6"/>
    <n v="5"/>
    <s v="JEMBER"/>
    <s v="SITUBONDO"/>
    <s v="MLD"/>
    <s v="REG"/>
    <s v="AO"/>
    <x v="0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SITUBONDO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0"/>
  </r>
  <r>
    <n v="1806"/>
    <n v="1002516520"/>
    <n v="3"/>
    <x v="3"/>
    <n v="4"/>
    <s v="PURWOKERTO"/>
    <s v="CILACAP"/>
    <s v="SDJ"/>
    <s v="REG"/>
    <s v="AO"/>
    <x v="0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0"/>
  </r>
  <r>
    <n v="1807"/>
    <n v="1002522971"/>
    <n v="3"/>
    <x v="1"/>
    <n v="5"/>
    <s v="SBY UTARA"/>
    <s v="MANYAR"/>
    <s v="MGO"/>
    <s v="REG"/>
    <s v="AO"/>
    <x v="0"/>
    <s v="1P INET"/>
    <s v="8 | OSS - PONR"/>
    <s v="RBS-Regional 3"/>
    <d v="2026-08-12T16:53:58"/>
    <d v="2026-08-13T18:03:00"/>
    <n v="69364515"/>
    <m/>
    <n v="152413167656"/>
    <s v="PT SURYA AUTO GLOBAL"/>
    <s v="ODP-DMO-FBJ/18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ACT_COM"/>
    <s v="MERGOYOSO"/>
    <s v="NO ADDON"/>
    <m/>
    <s v="PONR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1"/>
  </r>
  <r>
    <n v="1808"/>
    <n v="1002505700"/>
    <n v="3"/>
    <x v="7"/>
    <n v="4"/>
    <s v="SOLO"/>
    <s v="INNER - SOLO JATENG TIMUR"/>
    <s v="KRT"/>
    <s v="REG"/>
    <s v="AO"/>
    <x v="0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</r>
  <r>
    <n v="1809"/>
    <n v="1002520854"/>
    <n v="3"/>
    <x v="6"/>
    <n v="5"/>
    <s v="SIDOARJO"/>
    <s v="INNER - JATIM TIMUR"/>
    <s v="KRN"/>
    <s v="REG"/>
    <s v="AO"/>
    <x v="0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IA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0"/>
  </r>
  <r>
    <n v="1810"/>
    <n v="1002522843"/>
    <n v="3"/>
    <x v="2"/>
    <n v="5"/>
    <s v="MADIUN"/>
    <s v="BOJONEGORO"/>
    <s v="BJN"/>
    <s v="REG"/>
    <s v="AO"/>
    <x v="0"/>
    <s v="1P INET"/>
    <s v="Completed (PS)"/>
    <s v="RBS-Regional 3"/>
    <d v="2026-08-12T16:19:57"/>
    <d v="2026-08-13T14:35:34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PS"/>
    <s v="X"/>
    <s v="NO ADDON"/>
    <n v="20260813"/>
    <s v="Completed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n v="2026"/>
    <n v="8"/>
    <n v="13"/>
    <d v="2026-08-13T00:00:00"/>
    <n v="-1.625"/>
    <x v="0"/>
  </r>
  <r>
    <n v="1811"/>
    <n v="1002505398"/>
    <n v="3"/>
    <x v="0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</r>
  <r>
    <n v="1812"/>
    <n v="1002525169"/>
    <n v="3"/>
    <x v="1"/>
    <n v="5"/>
    <s v="MADURA"/>
    <s v="BANGKALAN"/>
    <s v="KPP"/>
    <s v="REG"/>
    <s v="AO"/>
    <x v="0"/>
    <s v="1P INET"/>
    <s v="MIE - SEND SURVEY"/>
    <s v="RBS-Regional 3"/>
    <d v="2026-08-13T18:02:57"/>
    <d v="2026-08-13T18:04:01"/>
    <n v="69365513"/>
    <m/>
    <n v="152437905615"/>
    <s v="Warung sembako madura An-Nur"/>
    <s v="ODP-KPP-FAF/05 FAF/D03/05.01"/>
    <s v="WO061699649"/>
    <m/>
    <m/>
    <m/>
    <n v="113.212201930582"/>
    <n v="-6.8978129848316403"/>
    <s v="MD|MYDB-20260813265258|DN00001/MN00572|Warung sembako madura An-Nur|085334870667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8:25:15"/>
    <d v="2026-08-14T15:00:00"/>
    <m/>
    <s v="SURVEY_NEW_MANJA"/>
    <s v="X"/>
    <s v="NO ADDON"/>
    <m/>
    <s v="MIE - SEND SURVEY"/>
    <s v="HSI Bisnis Promo HUT Telkom PSB 70% - 100 Mbps"/>
    <s v="INDIBIZ"/>
    <m/>
    <m/>
    <d v="2026-08-14T15:00:00"/>
    <s v="2026-08-14 15:00:00 | M Janji : (14/08/2026) jam Pasang :pagi / siang  Note : hubungi pelanggan jika ingin kelokasi"/>
    <m/>
    <m/>
    <m/>
    <e v="#NUM!"/>
    <e v="#NUM!"/>
    <x v="1"/>
  </r>
  <r>
    <n v="1813"/>
    <n v="1002513991"/>
    <n v="3"/>
    <x v="0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</r>
  <r>
    <n v="1814"/>
    <n v="1002517590"/>
    <n v="3"/>
    <x v="4"/>
    <n v="4"/>
    <s v="PEKALONGAN"/>
    <s v="SLAWI"/>
    <s v="SLW"/>
    <s v="REG"/>
    <s v="AO"/>
    <x v="0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1"/>
  </r>
  <r>
    <n v="1815"/>
    <n v="1002521375"/>
    <n v="3"/>
    <x v="4"/>
    <n v="4"/>
    <s v="PEKALONGAN"/>
    <s v="SLAWI"/>
    <s v="ADW"/>
    <s v="REG"/>
    <s v="AO"/>
    <x v="0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IWERNA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0"/>
  </r>
  <r>
    <n v="1816"/>
    <n v="1002510598"/>
    <n v="3"/>
    <x v="5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</r>
  <r>
    <n v="1817"/>
    <n v="1002511623"/>
    <n v="3"/>
    <x v="3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818"/>
    <n v="1002509821"/>
    <n v="3"/>
    <x v="6"/>
    <n v="5"/>
    <s v="SIDOARJO"/>
    <s v="INNER - JATIM TIMUR"/>
    <s v="KRN"/>
    <s v="REG"/>
    <s v="AO"/>
    <x v="0"/>
    <m/>
    <s v="102 | FOLLOW UP COMPLETED"/>
    <s v="RBS-Regional 3"/>
    <d v="2026-08-05T09:47:09"/>
    <d v="2026-08-14T09:09:53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6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819"/>
    <n v="1002516799"/>
    <n v="3"/>
    <x v="1"/>
    <n v="5"/>
    <s v="MADURA"/>
    <s v="BANGKALAN"/>
    <s v="OMB"/>
    <s v="REG"/>
    <s v="AO"/>
    <x v="0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0"/>
  </r>
  <r>
    <n v="1820"/>
    <n v="1002525297"/>
    <n v="3"/>
    <x v="1"/>
    <n v="5"/>
    <s v="SBY SELATAN"/>
    <s v="MANYAR"/>
    <s v="MYR"/>
    <s v="REG"/>
    <s v="AO"/>
    <x v="0"/>
    <m/>
    <s v="100 | REVOKE COMPLETED"/>
    <s v="RBS-Regional 3"/>
    <d v="2026-08-13T20:04:25"/>
    <d v="2026-08-14T08:29:28"/>
    <n v="69361781"/>
    <m/>
    <n v="152303248561"/>
    <s v="PT ROYAL TATA VISINDO"/>
    <s v="ODP-MYR-FJV/05"/>
    <s v="WO061706579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3-08-2026 20:10:16"/>
    <m/>
    <s v="Kendala Pelanggan"/>
    <s v="REVOKE"/>
    <s v="MANYA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5:00:00 | Nama PIC:  bu novia  No HP: 085738296680  Alt:  Tanggal: 12/8/2026  Jam Pasang: Sore  Note: Hubungi sebelum ke lokasi, terimakasih."/>
    <m/>
    <m/>
    <m/>
    <e v="#NUM!"/>
    <e v="#NUM!"/>
    <x v="1"/>
  </r>
  <r>
    <n v="1821"/>
    <n v="1002507239"/>
    <n v="3"/>
    <x v="6"/>
    <n v="5"/>
    <s v="SIDOARJO"/>
    <s v="MOJOKERTO"/>
    <s v="MJS"/>
    <s v="REG"/>
    <s v="AO"/>
    <x v="0"/>
    <m/>
    <s v="OSS - FALLOUT"/>
    <s v="RBS-Regional 3"/>
    <d v="2026-08-04T10:05:13"/>
    <d v="2026-08-13T15:32:19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s v="Kendala Pelanggan"/>
    <s v="FO_WFM"/>
    <s v="MOJOKERTO"/>
    <s v="NO ADDON"/>
    <m/>
    <s v="Provisioning Failed|WFM|INF009037473|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</r>
  <r>
    <n v="1822"/>
    <n v="1002517668"/>
    <n v="3"/>
    <x v="2"/>
    <n v="5"/>
    <s v="MALANG"/>
    <s v="BATU"/>
    <s v="BLB"/>
    <s v="REG"/>
    <s v="AO"/>
    <x v="0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0"/>
  </r>
  <r>
    <n v="1823"/>
    <n v="1002509462"/>
    <n v="3"/>
    <x v="2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</r>
  <r>
    <n v="1824"/>
    <n v="1002510594"/>
    <n v="3"/>
    <x v="3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1825"/>
    <n v="1002504602"/>
    <n v="3"/>
    <x v="6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</r>
  <r>
    <n v="1826"/>
    <n v="1002521935"/>
    <n v="3"/>
    <x v="2"/>
    <n v="5"/>
    <s v="MALANG"/>
    <s v="BATU"/>
    <s v="BLB"/>
    <s v="REG"/>
    <s v="AO"/>
    <x v="0"/>
    <s v="1P INET"/>
    <s v="Completed (PS)"/>
    <s v="RBS-Regional 3"/>
    <d v="2026-08-12T12:01:56"/>
    <d v="2026-08-13T13:48:47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BLIMBING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0"/>
  </r>
  <r>
    <n v="1827"/>
    <n v="1002515938"/>
    <n v="3"/>
    <x v="2"/>
    <n v="5"/>
    <s v="KEDIRI"/>
    <s v="NGANJUK"/>
    <s v="NJK"/>
    <s v="REG"/>
    <s v="AO"/>
    <x v="0"/>
    <s v="1P INET"/>
    <s v="100 | REVOKE COMPLETED"/>
    <s v="RBS-Regional 3"/>
    <d v="2026-08-08T13:16:58"/>
    <d v="2026-08-13T10:01:01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REVOKE"/>
    <s v="X"/>
    <s v="NO ADDON"/>
    <m/>
    <s v="Revoke Completed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</r>
  <r>
    <n v="1828"/>
    <n v="1002519992"/>
    <n v="3"/>
    <x v="1"/>
    <n v="5"/>
    <s v="MADURA"/>
    <s v="BANGKALAN"/>
    <s v="ARB"/>
    <s v="REG"/>
    <s v="AO"/>
    <x v="0"/>
    <s v="1P INET"/>
    <s v="102 | FOLLOW UP COMPLETED"/>
    <s v="RBS-Regional 3"/>
    <d v="2026-08-11T13:49:57"/>
    <d v="2026-08-14T08:46:29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s v="Kendala Pelanggan"/>
    <s v="REVOKE"/>
    <s v="X"/>
    <s v="NO ADDON"/>
    <m/>
    <s v="Follow Up Revoke Completed, New Order ID : SC1002525496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1"/>
  </r>
  <r>
    <n v="1829"/>
    <n v="1002513629"/>
    <n v="3"/>
    <x v="2"/>
    <n v="5"/>
    <s v="MALANG"/>
    <s v="KEPANJEN"/>
    <s v="KLJ"/>
    <s v="REG"/>
    <s v="AO"/>
    <x v="0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</r>
  <r>
    <n v="1830"/>
    <n v="1002510870"/>
    <n v="3"/>
    <x v="6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</r>
  <r>
    <n v="1831"/>
    <n v="1002522693"/>
    <n v="3"/>
    <x v="7"/>
    <n v="4"/>
    <s v="KUDUS"/>
    <s v="PURWODADI"/>
    <s v="PWB"/>
    <s v="REG"/>
    <s v="AO"/>
    <x v="0"/>
    <s v="1P INET"/>
    <s v="Completed (PS)"/>
    <s v="RBS-Regional 3"/>
    <d v="2026-08-12T15:41:57"/>
    <d v="2026-08-14T07:51:48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PS"/>
    <s v="X"/>
    <s v="NO ADDON"/>
    <n v="20260814"/>
    <s v="Completed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n v="2026"/>
    <n v="8"/>
    <n v="14"/>
    <d v="2026-08-14T00:00:00"/>
    <n v="0.375"/>
    <x v="0"/>
  </r>
  <r>
    <n v="1832"/>
    <n v="1002525257"/>
    <n v="3"/>
    <x v="1"/>
    <n v="5"/>
    <s v="SBY UTARA"/>
    <s v="KENJERAN"/>
    <s v="KPS"/>
    <s v="REG"/>
    <s v="AO"/>
    <x v="0"/>
    <s v="1P INET"/>
    <s v="MIE - SEND SURVEY"/>
    <s v="RBS-Regional 3"/>
    <d v="2026-08-13T19:22:58"/>
    <d v="2026-08-13T19:24:01"/>
    <n v="69365540"/>
    <m/>
    <n v="152404213619"/>
    <s v="Ulva Riani fashion"/>
    <s v="ODP-KBL-FV/40 FV/D05/40.01"/>
    <s v="WO061704040"/>
    <m/>
    <m/>
    <m/>
    <n v="112.7727143"/>
    <n v="-7.2078534000000003"/>
    <s v="|MN02435|MYIA-084707635585/POI/Ulva Riani /087851107799/ulvariani999@gmail.com"/>
    <s v="MYIB_ASSISTANT"/>
    <m/>
    <m/>
    <m/>
    <m/>
    <m/>
    <m/>
    <m/>
    <m/>
    <s v="Management Janji"/>
    <s v="2026-08-14 17:00:00 | Nama PIC : Ibu Ulva No HP : 087851107799 No Alt : - M Janji :  14 Agustus 2026 Jam Pasang : Pagi / Siang Note : hubungi pelanggan jika ingin kelokasi "/>
    <s v="FCC"/>
    <s v="13-08-2026 19:25:54"/>
    <d v="2026-08-14T17:00:00"/>
    <m/>
    <s v="SURVEY_NEW_MANJA"/>
    <s v="KAPASAN"/>
    <s v="NO ADDON"/>
    <m/>
    <s v="MIE - SEND SURVEY"/>
    <s v="HSI Bisnis Promo HUT Telkom PSB 70% - 150 Mbps"/>
    <s v="INDIBIZ"/>
    <m/>
    <m/>
    <d v="2026-08-14T17:00:00"/>
    <s v="2026-08-14 17:00:00 | Nama PIC : Ibu Ulva No HP : 087851107799 No Alt : - M Janji :  14 Agustus 2026 Jam Pasang : Pagi / Siang Note : hubungi pelanggan jika ingin kelokasi "/>
    <m/>
    <m/>
    <m/>
    <e v="#NUM!"/>
    <e v="#NUM!"/>
    <x v="1"/>
  </r>
  <r>
    <n v="1833"/>
    <n v="1002510641"/>
    <n v="3"/>
    <x v="6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</r>
  <r>
    <n v="1834"/>
    <n v="1002521548"/>
    <n v="3"/>
    <x v="1"/>
    <n v="5"/>
    <s v="MADURA"/>
    <s v="PAMEKASAN"/>
    <s v="SMP"/>
    <s v="REG"/>
    <s v="AO"/>
    <x v="0"/>
    <s v="1P INET"/>
    <s v="MIA - INVALID SURVEY"/>
    <s v="RBS-Regional 3"/>
    <d v="2026-08-12T10:19:57"/>
    <d v="2026-08-12T19:22:21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m/>
    <s v="SURVEY_NEW_MANJA"/>
    <s v="X"/>
    <s v="NO ADDON"/>
    <m/>
    <s v="MIE - INVALID SURVEY - Kendala Jalur/Rute Tarikan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1"/>
  </r>
  <r>
    <n v="1835"/>
    <n v="1002505175"/>
    <n v="3"/>
    <x v="0"/>
    <n v="5"/>
    <s v="MATARAM"/>
    <s v="LOMBOK BARAT TENGAH"/>
    <s v="PRY"/>
    <s v="REG"/>
    <s v="AO"/>
    <x v="0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</r>
  <r>
    <n v="1836"/>
    <n v="1002524116"/>
    <n v="3"/>
    <x v="7"/>
    <n v="4"/>
    <s v="SOLO"/>
    <s v="INNER - SOLO JATENG TIMUR"/>
    <s v="MSO"/>
    <s v="REG"/>
    <s v="AO"/>
    <x v="0"/>
    <s v="1P INET"/>
    <s v="MIA - INVALID SURVEY"/>
    <s v="RBS-Regional 3"/>
    <d v="2026-08-13T12:35:57"/>
    <d v="2026-08-13T18:35:43"/>
    <n v="69365080"/>
    <m/>
    <n v="142566102464"/>
    <s v="NEKA NUSUKAN SOLO"/>
    <s v="ODP-MSO-F09/004 FCL/F09/004.01"/>
    <s v="WO061661624"/>
    <m/>
    <m/>
    <m/>
    <n v="110.82986"/>
    <n v="-7.5509620000000002"/>
    <s v="|MN02054|MYIA-085917769935/POI/Ayu putri angreani kusanto/08990794495/anext213@gmail.com"/>
    <s v="MYIB_ASSISTANT"/>
    <m/>
    <m/>
    <m/>
    <m/>
    <m/>
    <m/>
    <m/>
    <m/>
    <s v="Management Janji"/>
    <s v="2026-08-14 15:00:00 | Nama Pic : IBU AYU No Hp Pic : 08990794495 Jam Pemasangan : 08:00 - 12.00 Tanggal Pemasangan : JUMAT 14 AGUSTUS 2026 Info Tambahan : Hubungi pelanggan sebelum datang ke lokasi"/>
    <s v="FCC"/>
    <s v="13-08-2026 12:39:48"/>
    <d v="2026-08-14T15:00:00"/>
    <m/>
    <s v="SURVEY_NEW_MANJA"/>
    <s v="SOLO PALUR"/>
    <s v="NO ADDON"/>
    <m/>
    <s v="MIE - INVALID SURVEY - Kendala Jalur/Rute Tarikan"/>
    <s v="HSI Bisnis Promo HUT Telkom PSB 70% - 50 Mbps"/>
    <s v="INDIBIZ"/>
    <m/>
    <m/>
    <d v="2026-08-14T15:00:00"/>
    <s v="2026-08-14 15:00:00 | Nama Pic : IBU AYU No Hp Pic : 08990794495 Jam Pemasangan : 08:00 - 12.00 Tanggal Pemasangan : JUMAT 14 AGUSTUS 2026 Info Tambahan : Hubungi pelanggan sebelum datang ke lokasi"/>
    <m/>
    <m/>
    <m/>
    <e v="#NUM!"/>
    <e v="#NUM!"/>
    <x v="1"/>
  </r>
  <r>
    <n v="1837"/>
    <n v="1002523679"/>
    <n v="3"/>
    <x v="7"/>
    <n v="4"/>
    <s v="KUDUS"/>
    <s v="KUDUS"/>
    <s v="KUD"/>
    <s v="REG"/>
    <s v="AO"/>
    <x v="0"/>
    <s v="1P INET"/>
    <s v="7 | OSS - PROVISIONING ISSUED"/>
    <s v="RBS-Regional 3"/>
    <d v="2026-08-13T10:19:57"/>
    <d v="2026-08-14T08:07:32"/>
    <n v="69364856"/>
    <m/>
    <n v="142401145774"/>
    <s v="SPBU 4459319 GARUNGKIDUL"/>
    <s v="ODP-KUD-FL/11 FL/D05/05.11"/>
    <s v="WO061647379"/>
    <m/>
    <m/>
    <m/>
    <n v="110.796919"/>
    <n v="-6.8085009999999997"/>
    <s v="|MN01414|MYIA-071581173500/POI/CHAFIF FAUZI/087746466646/spbu4459319.gk@gmail.com"/>
    <s v="MYIB_ASSISTANT"/>
    <m/>
    <m/>
    <m/>
    <m/>
    <m/>
    <m/>
    <m/>
    <m/>
    <s v="Management Janji"/>
    <s v="2026-08-14 08:00:00 | Nama PIC : CHAFIF FAUZI No HP : 087746466646 Alt :  M Janji : 14/08/2026 Jam Pasang : 08.00  - 13:00  NoteÃ‚Â :  hubungi terlebih dahulu sebelum ke lokasi, terima kasih."/>
    <s v="FCC"/>
    <s v="13-08-2026 10:39:50"/>
    <d v="2026-08-14T08:00:00"/>
    <m/>
    <s v="PI"/>
    <s v="X"/>
    <s v="NO ADDON"/>
    <m/>
    <s v="Provisioning Issued"/>
    <s v="HSI Bisnis Promo HUT Telkom PSB 70% - 75 Mbps"/>
    <s v="INDIBIZ"/>
    <m/>
    <m/>
    <d v="2026-08-14T08:00:00"/>
    <s v="2026-08-14 08:00:00 | Nama PIC : CHAFIF FAUZI No HP : 087746466646 Alt :  M Janji : 14/08/2026 Jam Pasang : 08.00  - 13:00  NoteÃ‚Â :  hubungi terlebih dahulu sebelum ke lokasi, terima kasih."/>
    <m/>
    <m/>
    <m/>
    <e v="#NUM!"/>
    <e v="#NUM!"/>
    <x v="1"/>
  </r>
  <r>
    <n v="1838"/>
    <n v="1002517919"/>
    <n v="3"/>
    <x v="0"/>
    <n v="5"/>
    <s v="MATARAM"/>
    <s v="SUMBAWA"/>
    <s v="EMP"/>
    <s v="REG"/>
    <s v="AO"/>
    <x v="0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1839"/>
    <n v="1002521582"/>
    <n v="3"/>
    <x v="3"/>
    <n v="4"/>
    <s v="MAGELANG"/>
    <s v="TEMANGGUNG"/>
    <s v="PRN"/>
    <s v="REG"/>
    <s v="AO"/>
    <x v="0"/>
    <s v="1P INET"/>
    <s v="Completed (PS)"/>
    <s v="RBS-Regional 3"/>
    <d v="2026-08-12T10:31:57"/>
    <d v="2026-08-13T16:04:13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S"/>
    <s v="PARAKAN"/>
    <s v="NO ADDON"/>
    <n v="20260813"/>
    <s v="Complet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n v="2026"/>
    <n v="8"/>
    <n v="13"/>
    <d v="2026-08-13T00:00:00"/>
    <n v="-0.33333333333575865"/>
    <x v="0"/>
  </r>
  <r>
    <n v="1840"/>
    <n v="1002522469"/>
    <n v="3"/>
    <x v="7"/>
    <n v="4"/>
    <s v="KUDUS"/>
    <s v="PURWODADI"/>
    <s v="WRO"/>
    <s v="REG"/>
    <s v="AO"/>
    <x v="0"/>
    <s v="1P INET"/>
    <s v="Completed (PS)"/>
    <s v="RBS-Regional 3"/>
    <d v="2026-08-12T14:46:58"/>
    <d v="2026-08-13T22:28:03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PS"/>
    <s v="WIROSARI"/>
    <s v="NO ADDON"/>
    <n v="20260813"/>
    <s v="Completed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n v="2026"/>
    <n v="8"/>
    <n v="13"/>
    <d v="2026-08-13T00:00:00"/>
    <n v="-0.625"/>
    <x v="0"/>
  </r>
  <r>
    <n v="1841"/>
    <n v="1002506084"/>
    <n v="3"/>
    <x v="4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</r>
  <r>
    <n v="1842"/>
    <n v="1002516503"/>
    <n v="3"/>
    <x v="1"/>
    <n v="5"/>
    <s v="SBY UTARA"/>
    <s v="LAMONGAN"/>
    <s v="BDG"/>
    <s v="REG"/>
    <s v="AO"/>
    <x v="0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X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1"/>
  </r>
  <r>
    <n v="1843"/>
    <n v="1002516261"/>
    <n v="3"/>
    <x v="4"/>
    <n v="4"/>
    <s v="SEMARANG"/>
    <s v="SALATIGA"/>
    <s v="SLI"/>
    <s v="REG"/>
    <s v="AO"/>
    <x v="0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0"/>
  </r>
  <r>
    <n v="1844"/>
    <n v="1002516553"/>
    <n v="3"/>
    <x v="4"/>
    <n v="4"/>
    <s v="SEMARANG"/>
    <s v="UNGARAN"/>
    <s v="ABR"/>
    <s v="REG"/>
    <s v="AO"/>
    <x v="0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0"/>
  </r>
  <r>
    <n v="1845"/>
    <n v="1002518384"/>
    <n v="3"/>
    <x v="5"/>
    <n v="5"/>
    <s v="SINGARJA"/>
    <s v="GIANYAR"/>
    <s v="GIN"/>
    <s v="REG"/>
    <s v="AO"/>
    <x v="0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ANYAR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1"/>
  </r>
  <r>
    <n v="1846"/>
    <n v="1002506059"/>
    <n v="3"/>
    <x v="0"/>
    <n v="5"/>
    <s v="KUPANG"/>
    <s v="MAUMERE"/>
    <s v="LRT"/>
    <s v="REG"/>
    <s v="AO"/>
    <x v="0"/>
    <s v="1P INET"/>
    <s v="Completed (PS)"/>
    <s v="RBS-Regional 3"/>
    <d v="2026-08-03T13:13:58"/>
    <d v="2026-08-13T09:01:18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S"/>
    <s v="X"/>
    <s v="NO ADDON"/>
    <n v="20260813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13"/>
    <d v="2026-08-13T00:00:00"/>
    <n v="8.4583333333357587"/>
    <x v="2"/>
  </r>
  <r>
    <n v="1847"/>
    <n v="1002517768"/>
    <n v="3"/>
    <x v="2"/>
    <n v="5"/>
    <s v="MADIUN"/>
    <s v="BOJONEGORO"/>
    <s v="BJN"/>
    <s v="REG"/>
    <s v="AO"/>
    <x v="0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0"/>
  </r>
  <r>
    <n v="1848"/>
    <n v="1002509971"/>
    <n v="3"/>
    <x v="2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</r>
  <r>
    <n v="1849"/>
    <n v="1002516329"/>
    <n v="3"/>
    <x v="4"/>
    <n v="4"/>
    <s v="PEKALONGAN"/>
    <s v="BATANG"/>
    <s v="BTG"/>
    <s v="REG"/>
    <s v="AO"/>
    <x v="0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0"/>
  </r>
  <r>
    <n v="1850"/>
    <n v="1002520788"/>
    <n v="3"/>
    <x v="3"/>
    <n v="4"/>
    <s v="MAGELANG"/>
    <s v="MUNTILAN"/>
    <s v="MUN"/>
    <s v="REG"/>
    <s v="AO"/>
    <x v="0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TILA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0"/>
  </r>
  <r>
    <n v="1851"/>
    <n v="1002517826"/>
    <n v="3"/>
    <x v="1"/>
    <n v="5"/>
    <s v="SBY UTARA"/>
    <s v="TANDES"/>
    <s v="LKI"/>
    <s v="REG"/>
    <s v="AO"/>
    <x v="0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0"/>
  </r>
  <r>
    <n v="1852"/>
    <n v="1002510520"/>
    <n v="3"/>
    <x v="5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</r>
  <r>
    <n v="1853"/>
    <n v="1002504476"/>
    <n v="3"/>
    <x v="3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</r>
  <r>
    <n v="1854"/>
    <n v="1002508918"/>
    <n v="3"/>
    <x v="3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</r>
  <r>
    <n v="1855"/>
    <n v="1002525287"/>
    <n v="3"/>
    <x v="2"/>
    <n v="5"/>
    <s v="MALANG"/>
    <s v="BATU"/>
    <s v="NTG"/>
    <s v="REG"/>
    <s v="AO"/>
    <x v="0"/>
    <s v="1P INET"/>
    <s v="MIE - SEND SURVEY"/>
    <s v="RBS-Regional 3"/>
    <d v="2026-08-13T19:46:56"/>
    <d v="2026-08-13T19:48:01"/>
    <n v="69365569"/>
    <m/>
    <n v="152724202007"/>
    <s v="ELVI COSMETIC"/>
    <s v="ODP-NTG-FF/09 FF/D02/09.01"/>
    <s v="WO061705491"/>
    <m/>
    <m/>
    <m/>
    <n v="112.375826463103"/>
    <n v="-7.8894573340773402"/>
    <s v="MD|MYDB-20260813265270|SC20017/MC20200|ELVI COSMETIC|6285746659730"/>
    <s v="MYDIGIBIZPARTNER"/>
    <m/>
    <m/>
    <m/>
    <m/>
    <m/>
    <m/>
    <m/>
    <m/>
    <s v="Management Janji"/>
    <s v="2026-08-15 08:00:00 | Nama PIC : Bp Edi No HP : 085746659730 No Alt : - M Janji :  15 Agustus 2026 Jam Pasang : Pagi / Siang Note : hubungi pelanggan jika ingin kelokasi "/>
    <s v="FCC"/>
    <s v="13-08-2026 19:55:23"/>
    <d v="2026-08-15T08:00:00"/>
    <m/>
    <s v="SURVEY_NEW_MANJA"/>
    <s v="BATU"/>
    <s v="NETMONK"/>
    <m/>
    <s v="MIE - SEND SURVEY"/>
    <s v="HSI Bisnis Bundling Netmonk PSB 70% Promo - 300 Mbps"/>
    <s v="INDIBIZ"/>
    <m/>
    <m/>
    <d v="2026-08-15T08:00:00"/>
    <s v="2026-08-15 08:00:00 | Nama PIC : Bp Edi No HP : 085746659730 No Alt : - M Janji :  15 Agustus 2026 Jam Pasang : Pagi / Siang Note : hubungi pelanggan jika ingin kelokasi "/>
    <m/>
    <m/>
    <m/>
    <e v="#NUM!"/>
    <e v="#NUM!"/>
    <x v="1"/>
  </r>
  <r>
    <n v="1856"/>
    <n v="1002508311"/>
    <n v="3"/>
    <x v="4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</r>
  <r>
    <n v="1857"/>
    <n v="1002515908"/>
    <n v="3"/>
    <x v="1"/>
    <n v="5"/>
    <s v="MADURA"/>
    <s v="PAMEKASAN"/>
    <s v="WRP"/>
    <s v="REG"/>
    <s v="AO"/>
    <x v="0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858"/>
    <n v="1002520804"/>
    <n v="3"/>
    <x v="1"/>
    <n v="5"/>
    <s v="SBY UTARA"/>
    <s v="LAMONGAN"/>
    <s v="BDG"/>
    <s v="REG"/>
    <s v="AO"/>
    <x v="0"/>
    <m/>
    <s v="Completed (PS)"/>
    <s v="RBS-Regional 3"/>
    <d v="2026-08-11T16:47:59"/>
    <d v="2026-08-13T12:27:38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3"/>
    <d v="2026-08-13T00:00:00"/>
    <n v="0.375"/>
    <x v="0"/>
  </r>
  <r>
    <n v="1859"/>
    <n v="1002505119"/>
    <n v="3"/>
    <x v="1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</r>
  <r>
    <n v="1860"/>
    <n v="1002511692"/>
    <n v="3"/>
    <x v="4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</r>
  <r>
    <n v="1861"/>
    <n v="1002517119"/>
    <n v="3"/>
    <x v="7"/>
    <n v="4"/>
    <s v="SOLO"/>
    <s v="WONOGIRI"/>
    <s v="WNG"/>
    <s v="REG"/>
    <s v="AO"/>
    <x v="0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0"/>
  </r>
  <r>
    <n v="1862"/>
    <n v="1002505511"/>
    <n v="3"/>
    <x v="6"/>
    <n v="5"/>
    <s v="SIDOARJO"/>
    <s v="MOJOKERTO"/>
    <s v="MIP"/>
    <s v="REG"/>
    <s v="AO"/>
    <x v="0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</r>
  <r>
    <n v="1863"/>
    <n v="1002522567"/>
    <n v="3"/>
    <x v="1"/>
    <n v="5"/>
    <s v="SBY UTARA"/>
    <s v="MANYAR"/>
    <s v="MGO"/>
    <s v="REG"/>
    <s v="AO"/>
    <x v="0"/>
    <s v="1P INET"/>
    <s v="Completed (PS)"/>
    <s v="RBS-Regional 3"/>
    <d v="2026-08-12T15:11:56"/>
    <d v="2026-08-13T14:49:06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PS"/>
    <s v="MERGOYOSO"/>
    <s v="NO ADDON"/>
    <n v="20260813"/>
    <s v="Completed"/>
    <s v="HSI Bisnis Promo HUT Telkom PSB 70% - 50 Mbps"/>
    <s v="INDIBIZ"/>
    <m/>
    <m/>
    <d v="2026-08-15T08:00:00"/>
    <s v="2026-08-15 08:00:00 |  M Janji : (13/AGUSTUS/2026) jam Pasang : 09:00 Note : hubungi pelanggan jika ingin kelokasi"/>
    <n v="2026"/>
    <n v="8"/>
    <n v="13"/>
    <d v="2026-08-13T00:00:00"/>
    <n v="-2.3333333333357587"/>
    <x v="0"/>
  </r>
  <r>
    <n v="1864"/>
    <n v="1002521565"/>
    <n v="3"/>
    <x v="2"/>
    <n v="5"/>
    <s v="KEDIRI"/>
    <s v="NGANJUK"/>
    <s v="GON"/>
    <s v="REG"/>
    <s v="AO"/>
    <x v="0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0"/>
  </r>
  <r>
    <n v="1865"/>
    <n v="1002505528"/>
    <n v="3"/>
    <x v="0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</r>
  <r>
    <n v="1866"/>
    <n v="1002525309"/>
    <n v="3"/>
    <x v="6"/>
    <n v="5"/>
    <s v="PASURUAN"/>
    <s v="PROBOLINGGO"/>
    <s v="PBL"/>
    <s v="REG"/>
    <s v="AO"/>
    <x v="0"/>
    <m/>
    <s v="MIE - SEND SURVEY"/>
    <s v="RBS-Regional 3"/>
    <d v="2026-08-13T20:36:43"/>
    <d v="2026-08-14T08:28:01"/>
    <n v="69365557"/>
    <m/>
    <n v="152505340835"/>
    <s v="PT NARCISSE ABADI JAYA"/>
    <s v="ODP-PBL-FM/27"/>
    <s v="WO061717961"/>
    <m/>
    <m/>
    <m/>
    <n v="113.2125588"/>
    <n v="-7.7469384999999997"/>
    <s v="|MN01068|/PT NARCISSE ABADI JAYA/WINBACK 2.0 HSI B2B (1:2) 50MBPS 320RB PSB DISC 70%//rafifbz193@gmail.com/MUHAMMAD RAFIF/82132431944"/>
    <s v="Sales Force DBS"/>
    <m/>
    <m/>
    <m/>
    <m/>
    <m/>
    <m/>
    <m/>
    <m/>
    <s v="Management Janji"/>
    <s v="2026-08-15 08:00:00|Waktu pemasangan : 15 agustus 2026 Jam pemasangan : 08.00 - 12.00 Info Tambahan : Hubungi pelanggan dulu sebelum ke lokasi terimakasih  |40971401|MYDITA"/>
    <s v="FCC"/>
    <s v="13-08-2026 20:40:07"/>
    <d v="2026-08-15T08:00:00"/>
    <m/>
    <s v="SURVEY_NEW_MANJA"/>
    <s v="PROBOLINGGO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8:00:00"/>
    <s v="2026-08-15 08:00:00|Waktu pemasangan : 15 agustus 2026 Jam pemasangan : 08.00 - 12.00 Info Tambahan : Hubungi pelanggan dulu sebelum ke lokasi terimakasih  |40971401|MYDITA"/>
    <m/>
    <m/>
    <m/>
    <e v="#NUM!"/>
    <e v="#NUM!"/>
    <x v="1"/>
  </r>
  <r>
    <n v="1867"/>
    <n v="1002515487"/>
    <n v="3"/>
    <x v="2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</r>
  <r>
    <n v="1868"/>
    <n v="1002518055"/>
    <n v="3"/>
    <x v="4"/>
    <n v="4"/>
    <s v="SEMARANG"/>
    <s v="KENDAL"/>
    <s v="KDL"/>
    <s v="REG"/>
    <s v="AO"/>
    <x v="0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0"/>
  </r>
  <r>
    <n v="1869"/>
    <n v="1002519531"/>
    <n v="3"/>
    <x v="2"/>
    <n v="5"/>
    <s v="KEDIRI"/>
    <s v="KEDIRI"/>
    <s v="MJT"/>
    <s v="REG"/>
    <s v="AO"/>
    <x v="0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1"/>
  </r>
  <r>
    <n v="1870"/>
    <n v="1002517716"/>
    <n v="3"/>
    <x v="0"/>
    <n v="5"/>
    <s v="MATARAM"/>
    <s v="SUMBAWA"/>
    <s v="SBW"/>
    <s v="REG"/>
    <s v="AO"/>
    <x v="0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0"/>
  </r>
  <r>
    <n v="1871"/>
    <n v="1002518080"/>
    <n v="3"/>
    <x v="3"/>
    <n v="4"/>
    <s v="YOGYAKARTA"/>
    <s v="GUNUNG KIDUL"/>
    <s v="WNS"/>
    <s v="REG"/>
    <s v="AO"/>
    <x v="0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0"/>
  </r>
  <r>
    <n v="1872"/>
    <n v="1002519636"/>
    <n v="3"/>
    <x v="4"/>
    <n v="4"/>
    <s v="SEMARANG"/>
    <s v="KENDAL"/>
    <s v="SKR"/>
    <s v="REG"/>
    <s v="AO"/>
    <x v="0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X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0"/>
  </r>
  <r>
    <n v="1873"/>
    <n v="1002516070"/>
    <n v="3"/>
    <x v="0"/>
    <n v="5"/>
    <s v="MATARAM"/>
    <s v="INNER - NUSA TENGGARA"/>
    <s v="SWE"/>
    <s v="REG"/>
    <s v="AO"/>
    <x v="0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0"/>
  </r>
  <r>
    <n v="1874"/>
    <n v="1002509817"/>
    <n v="3"/>
    <x v="5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1875"/>
    <n v="1002520915"/>
    <n v="3"/>
    <x v="3"/>
    <n v="4"/>
    <s v="PURWOKERTO"/>
    <s v="PURBALINGGA"/>
    <s v="PBG"/>
    <s v="REG"/>
    <s v="AO"/>
    <x v="0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X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0"/>
  </r>
  <r>
    <n v="1876"/>
    <n v="1002521917"/>
    <n v="3"/>
    <x v="2"/>
    <n v="5"/>
    <s v="KEDIRI"/>
    <s v="NGANJUK"/>
    <s v="KTS"/>
    <s v="REG"/>
    <s v="AO"/>
    <x v="0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0"/>
  </r>
  <r>
    <n v="1877"/>
    <n v="1002507657"/>
    <n v="3"/>
    <x v="3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878"/>
    <n v="1002516125"/>
    <n v="3"/>
    <x v="1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879"/>
    <n v="1002517877"/>
    <n v="3"/>
    <x v="1"/>
    <n v="5"/>
    <s v="MADURA"/>
    <s v="BANGKALAN"/>
    <s v="KML"/>
    <s v="REG"/>
    <s v="AO"/>
    <x v="0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1"/>
  </r>
  <r>
    <n v="1880"/>
    <n v="1002510620"/>
    <n v="3"/>
    <x v="4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881"/>
    <n v="1002512917"/>
    <n v="3"/>
    <x v="3"/>
    <n v="4"/>
    <s v="MAGELANG"/>
    <s v="MUNTILAN"/>
    <s v="MUN"/>
    <s v="REG"/>
    <s v="AO"/>
    <x v="0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</r>
  <r>
    <n v="1882"/>
    <n v="1002514524"/>
    <n v="3"/>
    <x v="6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</r>
  <r>
    <n v="1883"/>
    <n v="1002506069"/>
    <n v="3"/>
    <x v="4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</r>
  <r>
    <n v="1884"/>
    <n v="1002521286"/>
    <n v="3"/>
    <x v="1"/>
    <n v="5"/>
    <s v="SBY SELATAN"/>
    <s v="KETINTANG"/>
    <s v="RKT"/>
    <s v="REG"/>
    <s v="AO"/>
    <x v="0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UNGKU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1"/>
  </r>
  <r>
    <n v="1885"/>
    <n v="1002520322"/>
    <n v="3"/>
    <x v="5"/>
    <n v="5"/>
    <s v="DENPASAR"/>
    <s v="SANUR"/>
    <s v="TOP"/>
    <s v="REG"/>
    <s v="AO"/>
    <x v="0"/>
    <s v="1P INET"/>
    <s v="102 | FOLLOW UP COMPLETED"/>
    <s v="RBS-Regional 3"/>
    <d v="2026-08-11T15:01:56"/>
    <d v="2026-08-13T11:14:15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HPATI SUKAWATI"/>
    <s v="PIJAR"/>
    <m/>
    <s v="Follow Up Revoke Completed, New Order ID : SC1002523864"/>
    <s v="HSI Bisnis Bundling Pijar Sekolah PSB 70% Promo - 75 Mbps"/>
    <s v="INDIBIZ"/>
    <m/>
    <m/>
    <d v="2026-08-12T13:00:00"/>
    <s v="2026-08-12 13:00:00 | 2026-08-12 13:00"/>
    <m/>
    <m/>
    <m/>
    <e v="#NUM!"/>
    <e v="#NUM!"/>
    <x v="1"/>
  </r>
  <r>
    <n v="1886"/>
    <n v="1002515754"/>
    <n v="3"/>
    <x v="4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</r>
  <r>
    <n v="1887"/>
    <n v="1002524137"/>
    <n v="3"/>
    <x v="7"/>
    <n v="4"/>
    <s v="KUDUS"/>
    <s v="JEPARA"/>
    <s v="BAN"/>
    <s v="REG"/>
    <s v="AO"/>
    <x v="0"/>
    <s v="1P INET"/>
    <s v="MIE - SEND SURVEY"/>
    <s v="RBS-Regional 3"/>
    <d v="2026-08-13T12:46:57"/>
    <d v="2026-08-13T12:48:01"/>
    <n v="69365107"/>
    <m/>
    <n v="142507105358"/>
    <s v="MAS MATHALIBUL HUDA"/>
    <s v="ODP-BAN-FB/069 FB/D06/069.01"/>
    <s v="WO061662796"/>
    <m/>
    <m/>
    <m/>
    <n v="110.705963"/>
    <n v="-6.527628"/>
    <s v="|MC60115|MYIA-000126828186/POI/AZIZ MUMTAZA/082341907099/malidamlonggo@outlook.co.id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54:45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</r>
  <r>
    <n v="1888"/>
    <n v="1002523987"/>
    <n v="3"/>
    <x v="7"/>
    <n v="4"/>
    <s v="SOLO"/>
    <s v="SRAGEN"/>
    <s v="SRG"/>
    <s v="REG"/>
    <s v="AO"/>
    <x v="0"/>
    <m/>
    <s v="Completed (PS)"/>
    <s v="RBS-Regional 3"/>
    <d v="2026-08-13T11:44:12"/>
    <d v="2026-08-13T14:07:49"/>
    <n v="69363186"/>
    <m/>
    <n v="146565009939"/>
    <s v="DAPUR MBG BIRRU"/>
    <s v="ODP-SRG-FH/110"/>
    <s v="WO061656421"/>
    <m/>
    <m/>
    <m/>
    <n v="111.023400771312"/>
    <n v="-7.4191231067782004"/>
    <s v="|MN01811|MYIA-019499952721/POI/SRI LESTARI/085293863420/sri074766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3-08-2026 11:54:51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0"/>
  </r>
  <r>
    <n v="1889"/>
    <n v="1002523151"/>
    <n v="3"/>
    <x v="6"/>
    <n v="5"/>
    <s v="SIDOARJO"/>
    <s v="MOJOKERTO"/>
    <s v="DLA"/>
    <s v="REG"/>
    <s v="AO"/>
    <x v="0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MOJOKERTO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0"/>
  </r>
  <r>
    <n v="1890"/>
    <n v="1002521162"/>
    <n v="3"/>
    <x v="7"/>
    <n v="4"/>
    <s v="SOLO"/>
    <s v="WONOGIRI"/>
    <s v="JSO"/>
    <s v="REG"/>
    <s v="AO"/>
    <x v="0"/>
    <s v="1P INET"/>
    <s v="Completed (PS)"/>
    <s v="RBS-Regional 3"/>
    <d v="2026-08-12T07:55:57"/>
    <d v="2026-08-13T12:53:00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0"/>
  </r>
  <r>
    <n v="1891"/>
    <n v="1002521412"/>
    <n v="3"/>
    <x v="6"/>
    <n v="5"/>
    <s v="JEMBER"/>
    <s v="BONDOWOSO"/>
    <s v="BOW"/>
    <s v="REG"/>
    <s v="AO"/>
    <x v="0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NDOWOSO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0"/>
  </r>
  <r>
    <n v="1892"/>
    <n v="1002522962"/>
    <n v="3"/>
    <x v="0"/>
    <n v="5"/>
    <s v="MATARAM"/>
    <s v="BIMA"/>
    <s v="SIL"/>
    <s v="REG"/>
    <s v="AO"/>
    <x v="0"/>
    <s v="1P INET"/>
    <s v="7 | OSS - PROVISIONING ISSUED"/>
    <s v="RBS-Regional 3"/>
    <d v="2026-08-12T16:50:56"/>
    <d v="2026-08-13T13:10:01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m/>
    <s v="PI"/>
    <s v="BIMA BARAT"/>
    <s v="NETMONK"/>
    <m/>
    <s v="Provisioning Issued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1"/>
  </r>
  <r>
    <n v="1893"/>
    <n v="1002520803"/>
    <n v="3"/>
    <x v="2"/>
    <n v="5"/>
    <s v="MADIUN"/>
    <s v="TUBAN"/>
    <s v="TNZ"/>
    <s v="REG"/>
    <s v="AO"/>
    <x v="0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0"/>
  </r>
  <r>
    <n v="1894"/>
    <n v="1002517831"/>
    <n v="3"/>
    <x v="6"/>
    <n v="5"/>
    <s v="SIDOARJO"/>
    <s v="JOMBANG"/>
    <s v="MOJ"/>
    <s v="REG"/>
    <s v="AO"/>
    <x v="0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0"/>
  </r>
  <r>
    <n v="1895"/>
    <n v="1002523281"/>
    <n v="3"/>
    <x v="1"/>
    <n v="5"/>
    <s v="SBY UTARA"/>
    <s v="GRESIK"/>
    <s v="BPG"/>
    <s v="REG"/>
    <s v="AO"/>
    <x v="0"/>
    <s v="1P INET"/>
    <s v="OSS - FALLOUT"/>
    <s v="RBS-Regional 3"/>
    <d v="2026-08-13T08:20:56"/>
    <d v="2026-08-13T13:46:24"/>
    <n v="69364695"/>
    <m/>
    <n v="152443206927"/>
    <s v="SMA BANI HASYIM RUANG LAB"/>
    <s v="ODP-BPG-FE/36 FE/D06/36.01"/>
    <s v="WO061636427"/>
    <m/>
    <m/>
    <m/>
    <n v="112.520283535122"/>
    <n v="-7.25108374661413"/>
    <s v="MD|MYDB-20260812265052|DN00001/MN02100|SMA BANI HASYIM RUANG LAB|082245257078"/>
    <s v="MYDIGIBIZPARTNER"/>
    <m/>
    <m/>
    <m/>
    <m/>
    <m/>
    <m/>
    <m/>
    <m/>
    <s v="Management Janji"/>
    <s v="2026-08-14 08:00:00 | Nama : BP YAZID (KETUA LAB) No Hp : 082245257078 No Alt :  Tgl Pemasangan : 14 Agustus 2026 Interval : PAGI  Note : Hubungi pelanggan terlebih dahulu"/>
    <s v="FCC"/>
    <s v="13-08-2026 08:25:29"/>
    <d v="2026-08-14T08:00:00"/>
    <s v="Kendala Pelanggan"/>
    <s v="FO_WFM"/>
    <s v="NON-HERO GRESIK"/>
    <s v="NO ADDON"/>
    <m/>
    <s v="Provisioning Failed|WFM|INF009036340|PP_-7.261618,112.4985729_PP PEL H1-3 TGL 14 Agustus 2026, Sekolahan sudah tutup minta be"/>
    <s v="HSI Bisnis Promo HUT Telkom PSB 70% - 100 Mbps"/>
    <s v="INDIBIZ"/>
    <m/>
    <m/>
    <d v="2026-08-14T08:00:00"/>
    <s v="2026-08-14 08:00:00 | Nama : BP YAZID (KETUA LAB) No Hp : 082245257078 No Alt :  Tgl Pemasangan : 14 Agustus 2026 Interval : PAGI  Note : Hubungi pelanggan terlebih dahulu"/>
    <m/>
    <m/>
    <m/>
    <e v="#NUM!"/>
    <e v="#NUM!"/>
    <x v="1"/>
  </r>
  <r>
    <n v="1896"/>
    <n v="1002516220"/>
    <n v="3"/>
    <x v="1"/>
    <n v="5"/>
    <s v="SBY UTARA"/>
    <s v="GRESIK"/>
    <s v="KDE"/>
    <s v="REG"/>
    <s v="AO"/>
    <x v="0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</r>
  <r>
    <n v="1897"/>
    <n v="1002509419"/>
    <n v="3"/>
    <x v="0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</r>
  <r>
    <n v="1898"/>
    <n v="1002523127"/>
    <n v="3"/>
    <x v="3"/>
    <n v="4"/>
    <s v="PURWOKERTO"/>
    <s v="BANJARNEGARA"/>
    <s v="BJR"/>
    <s v="REG"/>
    <s v="AO"/>
    <x v="0"/>
    <s v="1P INET"/>
    <s v="MIE - SEND SURVEY"/>
    <s v="RBS-Regional 3"/>
    <d v="2026-08-12T19:01:57"/>
    <d v="2026-08-12T19:04:01"/>
    <n v="69364631"/>
    <m/>
    <n v="146372102619"/>
    <s v="MTS NEGERI 2 BANJARNEGARA"/>
    <s v="ODP-BJR-FF/052 FF/D04/052.01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m/>
    <m/>
    <m/>
    <e v="#NUM!"/>
    <e v="#NUM!"/>
    <x v="1"/>
  </r>
  <r>
    <n v="1899"/>
    <n v="1002509358"/>
    <n v="3"/>
    <x v="3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</r>
  <r>
    <n v="1900"/>
    <n v="1002511370"/>
    <n v="3"/>
    <x v="4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901"/>
    <n v="1002504246"/>
    <n v="3"/>
    <x v="6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</r>
  <r>
    <n v="1902"/>
    <n v="1002520325"/>
    <n v="3"/>
    <x v="1"/>
    <n v="5"/>
    <s v="SBY UTARA"/>
    <s v="TANDES"/>
    <s v="KNN"/>
    <s v="REG"/>
    <s v="AO"/>
    <x v="0"/>
    <m/>
    <s v="8 | OSS - PONR"/>
    <s v="RBS-Regional 2"/>
    <d v="2026-08-11T15:04:36"/>
    <d v="2026-08-13T12:33:56"/>
    <n v="69363504"/>
    <m/>
    <n v="152412248834"/>
    <s v="Kos Puri alea 3"/>
    <s v="ODP-TDS-FLA/08"/>
    <s v="WO061552544"/>
    <m/>
    <m/>
    <m/>
    <n v="112.63370999999999"/>
    <n v="-7.2799224999999996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ACT_COM"/>
    <s v="KANDANG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m/>
    <m/>
    <m/>
    <e v="#NUM!"/>
    <e v="#NUM!"/>
    <x v="1"/>
  </r>
  <r>
    <n v="1903"/>
    <n v="1002515505"/>
    <n v="3"/>
    <x v="0"/>
    <n v="5"/>
    <s v="KUPANG"/>
    <s v="LABOAN BAJO"/>
    <s v="LBO"/>
    <s v="REG"/>
    <s v="AO"/>
    <x v="0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0"/>
  </r>
  <r>
    <n v="1904"/>
    <n v="1002511552"/>
    <n v="3"/>
    <x v="6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</r>
  <r>
    <n v="1905"/>
    <n v="1002524807"/>
    <n v="3"/>
    <x v="3"/>
    <n v="4"/>
    <s v="YOGYAKARTA"/>
    <s v="INNER - YOGYA JATENG SELATAN"/>
    <s v="KGD"/>
    <s v="REG"/>
    <s v="AO"/>
    <x v="0"/>
    <s v="1P INET"/>
    <s v="MIE - SEND SURVEY"/>
    <s v="RBS-Regional 3"/>
    <d v="2026-08-13T15:52:56"/>
    <d v="2026-08-13T15:54:22"/>
    <n v="69365381"/>
    <m/>
    <n v="143132123287"/>
    <s v="NEKA GEDONG KUNING YOGYA"/>
    <s v="ODP-KGD-FBF/056"/>
    <s v="WO061687557"/>
    <m/>
    <m/>
    <m/>
    <n v="110.40227899999999"/>
    <n v="-7.8095129999999999"/>
    <s v="|MN02054|MYIA-049177742743/POI/Ayu putri angreani kusanto/08990794495/anext213@gmail.com"/>
    <s v="MYIB_ASSISTANT"/>
    <m/>
    <m/>
    <m/>
    <m/>
    <m/>
    <m/>
    <m/>
    <m/>
    <s v="Management Janji"/>
    <s v="2026-08-14 15:00:00 | Nama : BU AYU PUTRI ANGREANI KUSANTO No Hp : 08990794495 No Alt :  Tgl Pemasangan : 14 Agustus 2026 Interval : PAGI  Note : Hubungi pelanggan terlebih dahulu"/>
    <s v="FCC"/>
    <s v="13-08-2026 15:55:16"/>
    <d v="2026-08-14T15:00:00"/>
    <m/>
    <s v="SURVEY_NEW_MANJA"/>
    <s v="KOTAGEDE"/>
    <s v="NO ADDON"/>
    <m/>
    <s v="MIE - SEND SURVEY"/>
    <s v="HSI Bisnis Promo HUT Telkom PSB 70% - 50 Mbps"/>
    <s v="INDIBIZ"/>
    <m/>
    <m/>
    <d v="2026-08-14T15:00:00"/>
    <s v="2026-08-14 15:00:00 | Nama : BU AYU PUTRI ANGREANI KUSANTO No Hp : 08990794495 No Alt :  Tgl Pemasangan : 14 Agustus 2026 Interval : PAGI  Note : Hubungi pelanggan terlebih dahulu"/>
    <m/>
    <m/>
    <m/>
    <e v="#NUM!"/>
    <e v="#NUM!"/>
    <x v="1"/>
  </r>
  <r>
    <n v="1906"/>
    <n v="1002510626"/>
    <n v="3"/>
    <x v="5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</r>
  <r>
    <n v="1907"/>
    <n v="1002516532"/>
    <n v="3"/>
    <x v="7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</r>
  <r>
    <n v="1908"/>
    <n v="1002524244"/>
    <n v="3"/>
    <x v="6"/>
    <n v="5"/>
    <s v="PASURUAN"/>
    <s v="PROBOLINGGO"/>
    <s v="LCE"/>
    <s v="REG"/>
    <s v="AO"/>
    <x v="0"/>
    <m/>
    <s v="Completed (PS)"/>
    <s v="RBS-Regional 3"/>
    <d v="2026-08-13T13:25:42"/>
    <d v="2026-08-13T20:51:34"/>
    <n v="69365167"/>
    <m/>
    <n v="152511206429"/>
    <s v="WARUNG BIRU"/>
    <s v="ODP-LCE-FC/40"/>
    <s v="WO061675620"/>
    <m/>
    <m/>
    <m/>
    <n v="113.2275696"/>
    <n v="-7.8509503"/>
    <s v="|MN01316 |/WARUNG BIRU/WINBACK 2.0 HSI B2B (1:1) 50MBPS 355RB PSB DISC 70%/Terdywahyu13@gmail.com/TEDDY WAHYU RAMADHAN/895352605400"/>
    <s v="Sales Force DBS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13:39:51"/>
    <d v="2026-08-14T13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3"/>
    <d v="2026-08-13T00:00:00"/>
    <n v="-1.5416666666642413"/>
    <x v="0"/>
  </r>
  <r>
    <n v="1909"/>
    <n v="1002514350"/>
    <n v="3"/>
    <x v="3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</r>
  <r>
    <n v="1910"/>
    <n v="1002524860"/>
    <n v="3"/>
    <x v="2"/>
    <n v="5"/>
    <s v="KEDIRI"/>
    <s v="KEDIRI"/>
    <s v="MJT"/>
    <s v="REG"/>
    <s v="AO"/>
    <x v="0"/>
    <s v="1P INET"/>
    <s v="Completed (PS)"/>
    <s v="RBS-Regional 3"/>
    <d v="2026-08-13T16:07:56"/>
    <d v="2026-08-13T20:15:20"/>
    <n v="69365409"/>
    <m/>
    <n v="152640225890"/>
    <s v="SPBU 54.641.37"/>
    <s v="ODP-MJT-FAC/54"/>
    <s v="WO061689587"/>
    <m/>
    <m/>
    <m/>
    <n v="112.000259"/>
    <n v="-7.7883120000000003"/>
    <s v="|MN00418|MYIA-074663237498/POI/WIDHI NURTI HASMORO/085707625447/ngampelspbu37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6:09:57"/>
    <d v="2026-08-14T15:00:00"/>
    <m/>
    <s v="PS"/>
    <s v="NGADILUWIH"/>
    <s v="NO ADDON"/>
    <n v="20260813"/>
    <s v="Completed"/>
    <s v="HSI Bisnis Promo HUT Telkom PSB 70% - 50 Mbps"/>
    <s v="INDIBIZ"/>
    <m/>
    <m/>
    <d v="2026-08-14T15:00:00"/>
    <s v="2026-08-14 15:00:00 | M Janji : (14/08/2026) jam Pasang :pagi / siang  Note : hubungi pelanggan jika ingin kelokasi"/>
    <n v="2026"/>
    <n v="8"/>
    <n v="13"/>
    <d v="2026-08-13T00:00:00"/>
    <n v="-1.625"/>
    <x v="0"/>
  </r>
  <r>
    <n v="1911"/>
    <n v="1002508118"/>
    <n v="3"/>
    <x v="6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</r>
  <r>
    <n v="1912"/>
    <n v="1002505841"/>
    <n v="3"/>
    <x v="6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</r>
  <r>
    <n v="1913"/>
    <n v="1002514688"/>
    <n v="3"/>
    <x v="7"/>
    <n v="4"/>
    <s v="KUDUS"/>
    <s v="BLORA"/>
    <s v="BLO"/>
    <s v="REG"/>
    <s v="AO"/>
    <x v="0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0"/>
  </r>
  <r>
    <n v="1914"/>
    <n v="1002504858"/>
    <n v="3"/>
    <x v="5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</r>
  <r>
    <n v="1915"/>
    <n v="1002522422"/>
    <n v="3"/>
    <x v="2"/>
    <n v="5"/>
    <s v="KEDIRI"/>
    <s v="KEDIRI"/>
    <s v="NDL"/>
    <s v="REG"/>
    <s v="AO"/>
    <x v="0"/>
    <s v="1P INET"/>
    <s v="Completed (PS)"/>
    <s v="RBS-Regional 3"/>
    <d v="2026-08-12T14:32:57"/>
    <d v="2026-08-13T21:08:46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PS"/>
    <s v="NGADILUWIH"/>
    <s v="NO ADDON"/>
    <n v="20260813"/>
    <s v="Completed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n v="2026"/>
    <n v="8"/>
    <n v="13"/>
    <d v="2026-08-13T00:00:00"/>
    <n v="-0.54166666666424135"/>
    <x v="0"/>
  </r>
  <r>
    <n v="1916"/>
    <n v="1002506450"/>
    <n v="3"/>
    <x v="2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</r>
  <r>
    <n v="1917"/>
    <n v="1002524946"/>
    <n v="3"/>
    <x v="3"/>
    <n v="4"/>
    <s v="PURWOKERTO"/>
    <s v="CILACAP"/>
    <s v="KRY"/>
    <s v="REG"/>
    <s v="AO"/>
    <x v="0"/>
    <s v="1P INET"/>
    <s v="MIE - SEND SURVEY"/>
    <s v="RBS-Regional 3"/>
    <d v="2026-08-13T16:28:56"/>
    <d v="2026-08-13T16:30:02"/>
    <n v="69365438"/>
    <m/>
    <n v="143385101153"/>
    <s v="MADRASAH TSANAWIYAH WATHONNIYAH ISLAMIYYAH"/>
    <s v="ODP-KRY-FK/013"/>
    <s v="WO061691901"/>
    <m/>
    <m/>
    <m/>
    <n v="109.287919"/>
    <n v="-7.597664"/>
    <s v="|MC00213|MYIA-030862619542/POI/SUNARYO/085743156716/mtsmwi@yahoo.com"/>
    <s v="MYIB_ASSISTANT"/>
    <m/>
    <m/>
    <m/>
    <m/>
    <m/>
    <m/>
    <m/>
    <m/>
    <s v="Management Janji"/>
    <s v="2026-08-15 13:00:00 | Nama PIC : bapak sunaryo No HP : 085743156716 No Alternatif : M Janji : 14/07/2026 Jam Pasang : Pagi NoteÃ‚Â :  Hubungi terlebih dahulu sebelum ke lokasi "/>
    <s v="FCC"/>
    <s v="13-08-2026 16:39:58"/>
    <d v="2026-08-15T13:00:00"/>
    <m/>
    <s v="SURVEY_NEW_MANJA"/>
    <s v="KROYA"/>
    <s v="NO ADDON"/>
    <m/>
    <s v="MIE - SEND SURVEY"/>
    <s v="HSI Bisnis Promo HUT Telkom PSB 70% - 150 Mbps"/>
    <s v="INDIBIZ"/>
    <m/>
    <m/>
    <d v="2026-08-15T13:00:00"/>
    <s v="2026-08-15 13:00:00 | Nama PIC : bapak sunaryo No HP : 085743156716 No Alternatif : M Janji : 14/07/2026 Jam Pasang : Pagi NoteÃ‚Â :  Hubungi terlebih dahulu sebelum ke lokasi "/>
    <m/>
    <m/>
    <m/>
    <e v="#NUM!"/>
    <e v="#NUM!"/>
    <x v="1"/>
  </r>
  <r>
    <n v="1918"/>
    <n v="1002505089"/>
    <n v="3"/>
    <x v="6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</r>
  <r>
    <n v="1919"/>
    <n v="1002508331"/>
    <n v="3"/>
    <x v="3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920"/>
    <n v="1002523621"/>
    <n v="3"/>
    <x v="5"/>
    <n v="5"/>
    <s v="SINGARJA"/>
    <s v="KLUNGKUNG"/>
    <s v="SMA"/>
    <s v="REG"/>
    <s v="AO"/>
    <x v="0"/>
    <m/>
    <s v="FCC - HD1A - PROGRESS"/>
    <s v="RBS-Regional 3"/>
    <d v="2026-08-13T10:07:59"/>
    <d v="2026-08-13T10:09:16"/>
    <n v="69364846"/>
    <m/>
    <m/>
    <s v="Lumbung Umaluah Villa"/>
    <m/>
    <m/>
    <m/>
    <m/>
    <m/>
    <n v="115.43560858128301"/>
    <n v="-8.4663902846285595"/>
    <s v="|MN02750|/CP NI NYOMAN SULADRI/082340669469/lumbungumaluah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1970-01-01T00:00:00"/>
    <d v="1970-01-01T00:00:00"/>
    <m/>
    <m/>
    <m/>
    <e v="#NUM!"/>
    <e v="#NUM!"/>
    <x v="1"/>
  </r>
  <r>
    <n v="1921"/>
    <n v="1002504356"/>
    <n v="3"/>
    <x v="6"/>
    <n v="5"/>
    <s v="SIDOARJO"/>
    <s v="INNER - JATIM TIMUR"/>
    <s v="SDA"/>
    <s v="REG"/>
    <s v="AO"/>
    <x v="0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922"/>
    <n v="1002517486"/>
    <n v="3"/>
    <x v="7"/>
    <n v="4"/>
    <s v="SOLO"/>
    <s v="INNER - SOLO JATENG TIMUR"/>
    <s v="MSO"/>
    <s v="REG"/>
    <s v="AO"/>
    <x v="0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0"/>
  </r>
  <r>
    <n v="1923"/>
    <n v="1002510390"/>
    <n v="3"/>
    <x v="1"/>
    <n v="5"/>
    <s v="MADURA"/>
    <s v="PAMEKASAN"/>
    <s v="SMP"/>
    <s v="REG"/>
    <s v="AO"/>
    <x v="0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</r>
  <r>
    <n v="1924"/>
    <n v="1002509116"/>
    <n v="3"/>
    <x v="1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925"/>
    <n v="1002517802"/>
    <n v="3"/>
    <x v="2"/>
    <n v="5"/>
    <s v="KEDIRI"/>
    <s v="KEDIRI"/>
    <s v="PAE"/>
    <s v="REG"/>
    <s v="AO"/>
    <x v="0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0"/>
  </r>
  <r>
    <n v="1926"/>
    <n v="1002519366"/>
    <n v="3"/>
    <x v="4"/>
    <n v="4"/>
    <s v="PEKALONGAN"/>
    <s v="BREBES"/>
    <s v="BKA"/>
    <s v="REG"/>
    <s v="AO"/>
    <x v="0"/>
    <m/>
    <s v="CC - HD1A - INPROGRESS UNCONTACTED"/>
    <s v="RBS-Regional 3"/>
    <d v="2026-08-11T10:52:34"/>
    <d v="2026-08-13T14:09:55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FCC"/>
    <s v="X"/>
    <s v="NO ADDON"/>
    <m/>
    <s v="UNCONTACTED : Mail Box - Memo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927"/>
    <n v="1002510259"/>
    <n v="3"/>
    <x v="4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928"/>
    <n v="1002511732"/>
    <n v="3"/>
    <x v="2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</r>
  <r>
    <n v="1929"/>
    <n v="1002508832"/>
    <n v="3"/>
    <x v="5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</r>
  <r>
    <n v="1930"/>
    <n v="1002520618"/>
    <n v="3"/>
    <x v="4"/>
    <n v="4"/>
    <s v="SEMARANG"/>
    <s v="KENDAL"/>
    <s v="KDL"/>
    <s v="REG"/>
    <s v="AO"/>
    <x v="0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X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0"/>
  </r>
  <r>
    <n v="1931"/>
    <n v="1002523266"/>
    <n v="3"/>
    <x v="1"/>
    <n v="5"/>
    <s v="SBY UTARA"/>
    <s v="GRESIK"/>
    <s v="SDY"/>
    <s v="REG"/>
    <s v="AO"/>
    <x v="0"/>
    <m/>
    <s v="OSS - FALLOUT"/>
    <s v="RBS-Regional 3"/>
    <d v="2026-08-13T08:11:51"/>
    <d v="2026-08-13T18:39:35"/>
    <n v="69364688"/>
    <m/>
    <n v="152451212018"/>
    <s v="WD KOPI"/>
    <s v="ODP-SDY-FA/78"/>
    <s v="WO061641600"/>
    <m/>
    <m/>
    <m/>
    <n v="112.4532281"/>
    <n v="-6.8895689999999998"/>
    <s v="|MN00882|/WD KOPI/NANANG MAHMUDI/081325695041/Wardokopi@gmail.com/HSI Bisnis Promo HUT Telkom (1:1) 50 Mbps (Rp 355.000) PSB Rp 150.000/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8:25:29"/>
    <d v="2026-08-14T08:00:00"/>
    <s v="Kendala Pelanggan"/>
    <s v="FO_WFM"/>
    <s v="GRESIK"/>
    <s v="NO ADDON"/>
    <m/>
    <s v="Provisioning Failed|WFM|INF009039217|PP_-7.0660582,112.5768676_Manja pelanggan minta kunjungan besok pagi. Jam 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Jam Pemasangan : 08:00 - 12.00 Tanggal Pemasangan : 14/08/2026 Info Tambahan : Hubungi pelanggan sebelum datang ke lokasi |40981184|MYDITA"/>
    <m/>
    <m/>
    <m/>
    <e v="#NUM!"/>
    <e v="#NUM!"/>
    <x v="1"/>
  </r>
  <r>
    <n v="1932"/>
    <n v="1002512661"/>
    <n v="3"/>
    <x v="2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</r>
  <r>
    <n v="1933"/>
    <n v="1002505530"/>
    <n v="3"/>
    <x v="5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1934"/>
    <n v="1002513342"/>
    <n v="3"/>
    <x v="4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</r>
  <r>
    <n v="1935"/>
    <n v="1002511287"/>
    <n v="3"/>
    <x v="4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</r>
  <r>
    <n v="1936"/>
    <n v="1002512802"/>
    <n v="3"/>
    <x v="3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937"/>
    <n v="1002512605"/>
    <n v="3"/>
    <x v="1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</r>
  <r>
    <n v="1938"/>
    <n v="1002513483"/>
    <n v="3"/>
    <x v="2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</r>
  <r>
    <n v="1939"/>
    <n v="1002525149"/>
    <n v="3"/>
    <x v="4"/>
    <n v="4"/>
    <s v="SEMARANG"/>
    <s v="KENDAL"/>
    <s v="WLR"/>
    <s v="REG"/>
    <s v="AO"/>
    <x v="0"/>
    <s v="1P INET"/>
    <s v="MIE - SEND SURVEY"/>
    <s v="RBS-Regional 3"/>
    <d v="2026-08-13T17:43:56"/>
    <d v="2026-08-13T17:46:01"/>
    <n v="69365499"/>
    <m/>
    <n v="143407106660"/>
    <s v="SMP NEGERI 1 GRINGSING ( LAB. KOMPUTER )"/>
    <s v="ODP-WLR-FF/172 FF/D10/172.01"/>
    <s v="WO061698273"/>
    <m/>
    <m/>
    <m/>
    <n v="110.039703"/>
    <n v="-6.9718260000000001"/>
    <s v="|MN02184|MYIA-084074533111/POI/TEGUH RIYANTO /089610116574/smpnegeri1gringsing@gmail.com"/>
    <s v="MYIB_ASSISTANT"/>
    <m/>
    <m/>
    <m/>
    <m/>
    <m/>
    <m/>
    <m/>
    <m/>
    <s v="Management Janji"/>
    <s v="2026-08-14 15:00:00 | Nama PIC : TEGUH RIYANTO No HP : 089610116574 Alt :  M Janji : 14/08/2026 Jam Pasang : 08.00  - 13:00  NoteÃ‚Â :  hubungi terlebih dahulu sebelum ke lokasi, terima kasih."/>
    <s v="FCC"/>
    <s v="13-08-2026 17:55:20"/>
    <d v="2026-08-14T15:00:00"/>
    <m/>
    <s v="SURVEY_NEW_MANJA"/>
    <s v="WELERI"/>
    <s v="NO ADDON"/>
    <m/>
    <s v="MIE - SEND SURVEY"/>
    <s v="HSI Bisnis Basic Promo HUT Telkom PSB 70% - 300 Mbps"/>
    <s v="INDIBIZ"/>
    <m/>
    <m/>
    <d v="2026-08-14T15:00:00"/>
    <s v="2026-08-14 15:00:00 | Nama PIC : TEGUH RIYANTO No HP : 089610116574 Alt :  M Janji : 14/08/2026 Jam Pasang : 08.00  - 13:00  NoteÃ‚Â :  hubungi terlebih dahulu sebelum ke lokasi, terima kasih."/>
    <m/>
    <m/>
    <m/>
    <e v="#NUM!"/>
    <e v="#NUM!"/>
    <x v="1"/>
  </r>
  <r>
    <n v="1940"/>
    <n v="1002518496"/>
    <n v="3"/>
    <x v="4"/>
    <n v="4"/>
    <s v="PEKALONGAN"/>
    <s v="BREBES"/>
    <s v="KTM"/>
    <s v="REG"/>
    <s v="AO"/>
    <x v="0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0"/>
  </r>
  <r>
    <n v="1941"/>
    <n v="1002515937"/>
    <n v="3"/>
    <x v="2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</r>
  <r>
    <n v="1942"/>
    <n v="1002524387"/>
    <n v="3"/>
    <x v="3"/>
    <n v="4"/>
    <s v="YOGYAKARTA"/>
    <s v="INNER - YOGYA JATENG SELATAN"/>
    <s v="PGR"/>
    <s v="REG"/>
    <s v="AO"/>
    <x v="0"/>
    <m/>
    <s v="MYCX - SEND OPEN PAPERLESS"/>
    <s v="RBS-Regional 2"/>
    <d v="2026-08-13T14:12:03"/>
    <d v="2026-08-13T14:14:05"/>
    <n v="69365202"/>
    <m/>
    <n v="141114227923"/>
    <s v="PT Data Prima Solusindo"/>
    <s v="ODP-PGR-FBH/074"/>
    <m/>
    <m/>
    <m/>
    <m/>
    <n v="110.36933500000001"/>
    <n v="-7.8061259999999999"/>
    <s v="AMRBS;404486;ADALYDE M JOWEY;JKT OUTER; PT Data Prima Solusindo ;Hsi inet only 100 Mbps ;Pic Harizan Farizi ; Cp 085718503440 - 082295880875  ;  harizan.farizi@newconnext.com"/>
    <s v="Amex"/>
    <m/>
    <m/>
    <m/>
    <m/>
    <m/>
    <m/>
    <m/>
    <m/>
    <m/>
    <m/>
    <m/>
    <s v="13-08-2026 14:39:5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943"/>
    <n v="1002511810"/>
    <n v="3"/>
    <x v="6"/>
    <n v="5"/>
    <s v="SIDOARJO"/>
    <s v="INNER - JATIM TIMUR"/>
    <s v="SDA"/>
    <s v="REG"/>
    <s v="AO"/>
    <x v="0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</r>
  <r>
    <n v="1944"/>
    <n v="1002510441"/>
    <n v="3"/>
    <x v="0"/>
    <n v="5"/>
    <s v="KUPANG"/>
    <s v="KUPANG"/>
    <s v="KPN"/>
    <s v="REG"/>
    <s v="AO"/>
    <x v="0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</r>
  <r>
    <n v="1945"/>
    <n v="1002505443"/>
    <n v="3"/>
    <x v="5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</r>
  <r>
    <n v="1946"/>
    <n v="1002520546"/>
    <n v="3"/>
    <x v="6"/>
    <n v="5"/>
    <s v="SIDOARJO"/>
    <s v="PASURUAN"/>
    <s v="GEM"/>
    <s v="REG"/>
    <s v="AO"/>
    <x v="0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0"/>
  </r>
  <r>
    <n v="1947"/>
    <n v="1002524032"/>
    <n v="3"/>
    <x v="4"/>
    <n v="4"/>
    <s v="PEKALONGAN"/>
    <s v="BATANG"/>
    <s v="SBA"/>
    <s v="REG"/>
    <s v="AO"/>
    <x v="0"/>
    <s v="1P INET"/>
    <s v="7 | OSS - PROVISIONING ISSUED"/>
    <s v="RBS-Regional 3"/>
    <d v="2026-08-13T11:58:57"/>
    <d v="2026-08-14T08:06:19"/>
    <n v="69365029"/>
    <m/>
    <n v="142200200894"/>
    <s v="SPBU 44-51201"/>
    <s v="ODP-SBA-FD/020 FD/D03/020.01"/>
    <s v="WO061657496"/>
    <m/>
    <m/>
    <m/>
    <n v="109.9178"/>
    <n v="-6.9767999999999999"/>
    <s v="|MC50009|MYIA-012349183725/POI/Abdul sukur/082326860369/spbu_4451201@yahoo.co.id"/>
    <s v="MYIB_ASSISTANT"/>
    <m/>
    <m/>
    <m/>
    <m/>
    <m/>
    <m/>
    <m/>
    <m/>
    <s v="Management Janji"/>
    <s v="2026-08-14 08:00:00 | Nama PIC : Fauzi No HP : 082326860369 Alt : 085642845006 M Janji : 14/08/2026 Jam Pasang : 08.00  - 13:00  NoteÃ‚Â :  hubungi terlebih dahulu sebelum ke lokasi, terima kasih."/>
    <s v="FCC"/>
    <s v="13-08-2026 12:09:47"/>
    <d v="2026-08-14T08:00:00"/>
    <m/>
    <s v="PI"/>
    <s v="SUBAH"/>
    <s v="NO ADDON"/>
    <m/>
    <s v="Provisioning Issued"/>
    <s v="HSI Bisnis Promo HUT Telkom PSB 70% - 150 Mbps"/>
    <s v="INDIBIZ"/>
    <m/>
    <m/>
    <d v="2026-08-14T08:00:00"/>
    <s v="2026-08-14 08:00:00 | Nama PIC : Fauzi No HP : 082326860369 Alt : 085642845006 M Janji : 14/08/2026 Jam Pasang : 08.00  - 13:00  NoteÃ‚Â :  hubungi terlebih dahulu sebelum ke lokasi, terima kasih."/>
    <m/>
    <m/>
    <m/>
    <e v="#NUM!"/>
    <e v="#NUM!"/>
    <x v="1"/>
  </r>
  <r>
    <n v="1948"/>
    <n v="1002507032"/>
    <n v="3"/>
    <x v="5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</r>
  <r>
    <n v="1949"/>
    <n v="1002519214"/>
    <n v="3"/>
    <x v="6"/>
    <n v="5"/>
    <s v="SIDOARJO"/>
    <s v="MOJOKERTO"/>
    <s v="MIP"/>
    <s v="REG"/>
    <s v="AO"/>
    <x v="0"/>
    <m/>
    <s v="102 | FOLLOW UP COMPLETED"/>
    <s v="RBS-Regional 3"/>
    <d v="2026-08-11T10:16:33"/>
    <d v="2026-08-13T19:25:25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s v="Kendala Pelanggan"/>
    <s v="REVOKE"/>
    <s v="MOJOKERTO"/>
    <s v="NO ADDON"/>
    <m/>
    <s v="Follow Up Revoke Completed, New Order ID : SC100252525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1"/>
  </r>
  <r>
    <n v="1950"/>
    <n v="1002506402"/>
    <n v="3"/>
    <x v="5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</r>
  <r>
    <n v="1951"/>
    <n v="1002509453"/>
    <n v="3"/>
    <x v="0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</r>
  <r>
    <n v="1952"/>
    <n v="1002518018"/>
    <n v="3"/>
    <x v="4"/>
    <n v="4"/>
    <s v="PEKALONGAN"/>
    <s v="TEGAL"/>
    <s v="TEG"/>
    <s v="REG"/>
    <s v="AO"/>
    <x v="0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0"/>
  </r>
  <r>
    <n v="1953"/>
    <n v="1002522050"/>
    <n v="3"/>
    <x v="0"/>
    <n v="5"/>
    <s v="MATARAM"/>
    <s v="INNER - NUSA TENGGARA"/>
    <s v="MTR"/>
    <s v="REG"/>
    <s v="AO"/>
    <x v="0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X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0"/>
  </r>
  <r>
    <n v="1954"/>
    <n v="1002524667"/>
    <n v="3"/>
    <x v="3"/>
    <n v="4"/>
    <s v="YOGYAKARTA"/>
    <s v="INNER - YOGYA JATENG SELATAN"/>
    <s v="KBU"/>
    <s v="REG"/>
    <s v="AO"/>
    <x v="0"/>
    <m/>
    <s v="QC MIA - INVALID QUALITY CONTROL MIA"/>
    <s v="RBS-Regional 2"/>
    <d v="2026-08-13T15:20:24"/>
    <d v="2026-08-13T19:29:02"/>
    <n v="69365340"/>
    <m/>
    <n v="146113145624"/>
    <s v="KRI Store Tugu"/>
    <s v="ODP-KBU-FDD/088"/>
    <m/>
    <m/>
    <m/>
    <m/>
    <n v="110.36676300000001"/>
    <n v="-7.7836279999999904"/>
    <s v="AMRBS;404252;NADHIRA AUDRIANKA;AO;1S HSI Bisnis 1:1 Internet 50Mbps (355k);KRI Store Tugu;PIC IQBAL 087872217552;it@karyarasaindonesia.co.id"/>
    <s v="Account Manager"/>
    <m/>
    <m/>
    <m/>
    <m/>
    <m/>
    <m/>
    <m/>
    <m/>
    <m/>
    <m/>
    <m/>
    <s v="13-08-2026 15:25:45"/>
    <m/>
    <m/>
    <s v="QC1"/>
    <s v="X"/>
    <s v="NO ADDON"/>
    <m/>
    <s v="QC MIA - INVALID QUALITY CONTROL MIA - Tanda Tangan Berbeda - Uploadkan ttd digital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955"/>
    <n v="1002516160"/>
    <n v="3"/>
    <x v="2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</r>
  <r>
    <n v="1956"/>
    <n v="1002518603"/>
    <n v="3"/>
    <x v="6"/>
    <n v="5"/>
    <s v="JEMBER"/>
    <s v="SITUBONDO"/>
    <s v="ASB"/>
    <s v="REG"/>
    <s v="AO"/>
    <x v="0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0"/>
  </r>
  <r>
    <n v="1957"/>
    <n v="1002511700"/>
    <n v="3"/>
    <x v="7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</r>
  <r>
    <n v="1958"/>
    <n v="1002518271"/>
    <n v="3"/>
    <x v="0"/>
    <n v="5"/>
    <s v="MATARAM"/>
    <s v="LOMBOK TIMUR UTARA"/>
    <s v="SEL"/>
    <s v="REG"/>
    <s v="AO"/>
    <x v="0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LOMBOK TIMU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0"/>
  </r>
  <r>
    <n v="1959"/>
    <n v="1002519891"/>
    <n v="3"/>
    <x v="1"/>
    <n v="5"/>
    <s v="MADURA"/>
    <s v="BANGKALAN"/>
    <s v="KML"/>
    <s v="REG"/>
    <s v="AO"/>
    <x v="0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1"/>
  </r>
  <r>
    <n v="1960"/>
    <n v="1002513434"/>
    <n v="3"/>
    <x v="2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</r>
  <r>
    <n v="1961"/>
    <n v="1002515061"/>
    <n v="3"/>
    <x v="4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</r>
  <r>
    <n v="1962"/>
    <n v="1002517943"/>
    <n v="3"/>
    <x v="4"/>
    <n v="4"/>
    <s v="PEKALONGAN"/>
    <s v="TEGAL"/>
    <s v="TEG"/>
    <s v="REG"/>
    <s v="AO"/>
    <x v="0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0"/>
  </r>
  <r>
    <n v="1963"/>
    <n v="1002504437"/>
    <n v="3"/>
    <x v="7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964"/>
    <n v="1002523972"/>
    <n v="3"/>
    <x v="0"/>
    <n v="5"/>
    <s v="MATARAM"/>
    <s v="BIMA"/>
    <s v="SAP"/>
    <s v="REG"/>
    <s v="AO"/>
    <x v="0"/>
    <s v="1P INET"/>
    <s v="MIE - SEND SURVEY"/>
    <s v="RBS-Regional 3"/>
    <d v="2026-08-13T11:37:56"/>
    <d v="2026-08-13T11:40:01"/>
    <n v="69365013"/>
    <m/>
    <n v="172610305726"/>
    <s v="Sangiang karya Pratama"/>
    <s v="ODP-SAP-FAA/01 FAA/D01/01.01"/>
    <s v="WO061655344"/>
    <m/>
    <m/>
    <m/>
    <n v="118.99089840000001"/>
    <n v="-8.5709488999999994"/>
    <s v="MD|MYDB-20260813265187|DN00001/MN02085|Sangiang karya Pratama|082339076557"/>
    <s v="MYDIGIBIZPARTNER"/>
    <m/>
    <m/>
    <m/>
    <m/>
    <m/>
    <m/>
    <m/>
    <m/>
    <s v="Management Janji"/>
    <s v="2026-08-14 15:00:00 | M Janji : (14 AGUSTUS 2026) jam Pasang : siang Note : hubungi pelanggan jika ingin kelokasi"/>
    <s v="FCC"/>
    <s v="13-08-2026 11:39:50"/>
    <d v="2026-08-14T15:00:00"/>
    <m/>
    <s v="SURVEY_NEW_MANJA"/>
    <s v="BIMA BARAT"/>
    <s v="NETMONK"/>
    <m/>
    <s v="MIE - SEND SURVEY"/>
    <s v="HSI Bisnis Bundling Netmonk PSB 70% - 50 Mbps"/>
    <s v="INDIBIZ"/>
    <m/>
    <m/>
    <d v="2026-08-14T15:00:00"/>
    <s v="2026-08-14 15:00:00 | M Janji : (14 AGUSTUS 2026) jam Pasang : siang Note : hubungi pelanggan jika ingin kelokasi"/>
    <m/>
    <m/>
    <m/>
    <e v="#NUM!"/>
    <e v="#NUM!"/>
    <x v="1"/>
  </r>
  <r>
    <n v="1965"/>
    <n v="1002511731"/>
    <n v="3"/>
    <x v="1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</r>
  <r>
    <n v="1966"/>
    <n v="1002514894"/>
    <n v="3"/>
    <x v="2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</r>
  <r>
    <n v="1967"/>
    <n v="1002508916"/>
    <n v="3"/>
    <x v="7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</r>
  <r>
    <n v="1968"/>
    <n v="1002514933"/>
    <n v="3"/>
    <x v="0"/>
    <n v="5"/>
    <s v="KUPANG"/>
    <s v="KUPANG"/>
    <s v="KPN"/>
    <s v="REG"/>
    <s v="AO"/>
    <x v="0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UPANG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</r>
  <r>
    <n v="1969"/>
    <n v="1002519984"/>
    <n v="3"/>
    <x v="6"/>
    <n v="5"/>
    <s v="SIDOARJO"/>
    <s v="INNER - JATIM TIMUR"/>
    <s v="SDA"/>
    <s v="REG"/>
    <s v="AO"/>
    <x v="0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IDOARJO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0"/>
  </r>
  <r>
    <n v="1970"/>
    <n v="1002505456"/>
    <n v="3"/>
    <x v="0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</r>
  <r>
    <n v="1971"/>
    <n v="1002518821"/>
    <n v="3"/>
    <x v="3"/>
    <n v="4"/>
    <s v="PURWOKERTO"/>
    <s v="PURWOKERTO"/>
    <s v="PWT"/>
    <s v="REG"/>
    <s v="AO"/>
    <x v="0"/>
    <s v="1P INET"/>
    <s v="102 | FOLLOW UP COMPLETED"/>
    <s v="RBS-Regional 3"/>
    <d v="2026-08-11T08:16:57"/>
    <d v="2026-08-13T13:07:58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s v="Kendala Teknik"/>
    <s v="REVOKE"/>
    <s v="X"/>
    <s v="NO ADDON"/>
    <m/>
    <s v="Follow Up Revoke Completed, New Order ID : SC1002524181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1"/>
  </r>
  <r>
    <n v="1972"/>
    <n v="1002517597"/>
    <n v="3"/>
    <x v="6"/>
    <n v="5"/>
    <s v="SIDOARJO"/>
    <s v="INNER - JATIM TIMUR"/>
    <s v="KRN"/>
    <s v="REG"/>
    <s v="AO"/>
    <x v="0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1"/>
  </r>
  <r>
    <n v="1973"/>
    <n v="1002512723"/>
    <n v="3"/>
    <x v="1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1974"/>
    <n v="1002524201"/>
    <n v="3"/>
    <x v="4"/>
    <n v="4"/>
    <s v="PEKALONGAN"/>
    <s v="SLAWI"/>
    <s v="ADW"/>
    <s v="REG"/>
    <s v="AO"/>
    <x v="0"/>
    <s v="1P INET"/>
    <s v="MIE - SEND SURVEY"/>
    <s v="RBS-Regional 3"/>
    <d v="2026-08-13T13:11:56"/>
    <d v="2026-08-13T13:14:01"/>
    <n v="69365129"/>
    <m/>
    <n v="146282105551"/>
    <s v="PT. SEKARJATI (SPBU MINDAKA)"/>
    <s v="ODP-ADW-FF/011 FF/D01/011.01"/>
    <s v="WO061665478"/>
    <m/>
    <m/>
    <m/>
    <n v="109.1869793"/>
    <n v="-6.9246688999999897"/>
    <s v="|MN00292|MYIA-097157995104/POI/Hadi Sucipto/085700873963/pt.sekarjati10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s v="13-08-2026 13:25:44"/>
    <d v="2026-08-14T13:00:00"/>
    <m/>
    <s v="SURVEY_NEW_MANJA"/>
    <s v="ADIWERNA"/>
    <s v="NO ADDON"/>
    <m/>
    <s v="MIE - SEND SURVEY"/>
    <s v="HSI Bisnis Promo HUT Telkom PSB 70% - 1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1"/>
  </r>
  <r>
    <n v="1975"/>
    <n v="1002509461"/>
    <n v="3"/>
    <x v="1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21730"/>
    <n v="3"/>
    <x v="0"/>
    <n v="5"/>
    <s v="MATARAM"/>
    <s v="SUMBAWA"/>
    <s v="SBW"/>
    <s v="REG"/>
    <s v="AO"/>
    <s v="NEW SALES"/>
    <s v="1P INET"/>
    <s v="Completed (PS)"/>
    <s v="RBS-Regional 3"/>
    <d v="2026-08-12T11:13:56"/>
    <d v="2026-08-13T13:46:57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S"/>
    <s v="X"/>
    <s v="NO ADDON"/>
    <n v="20260813"/>
    <s v="Completed"/>
    <s v="HSI Bisnis Promo HUT Telkom PSB 70% - 75 Mbps"/>
    <s v="INDIBIZ"/>
    <m/>
    <m/>
    <d v="2026-08-13T08:00:00"/>
    <s v="2026-08-13 08:00:00 |  M Janji : (13/AGUSTUS/2026) jam Pasang : 09:00 Note : hubungi pelanggan jika ingin kelokasi"/>
    <n v="2026"/>
    <n v="8"/>
    <n v="13"/>
    <d v="2026-08-13T00:00:00"/>
    <n v="-0.33333333333575865"/>
    <x v="0"/>
    <x v="0"/>
  </r>
  <r>
    <n v="2"/>
    <n v="1002518863"/>
    <n v="3"/>
    <x v="1"/>
    <n v="5"/>
    <s v="MADURA"/>
    <s v="BANGKALAN"/>
    <s v="BKL"/>
    <s v="REG"/>
    <s v="AO"/>
    <s v="NEW SALES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1"/>
    <x v="1"/>
  </r>
  <r>
    <n v="3"/>
    <n v="1002511325"/>
    <n v="3"/>
    <x v="2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  <x v="2"/>
  </r>
  <r>
    <n v="4"/>
    <n v="1002506693"/>
    <n v="3"/>
    <x v="3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  <x v="3"/>
  </r>
  <r>
    <n v="5"/>
    <n v="1002512289"/>
    <n v="3"/>
    <x v="4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  <x v="3"/>
  </r>
  <r>
    <n v="6"/>
    <n v="1002504852"/>
    <n v="3"/>
    <x v="0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  <x v="0"/>
  </r>
  <r>
    <n v="7"/>
    <n v="1002507635"/>
    <n v="3"/>
    <x v="3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3"/>
  </r>
  <r>
    <n v="8"/>
    <n v="1002521320"/>
    <n v="3"/>
    <x v="5"/>
    <n v="5"/>
    <s v="SINGARJA"/>
    <s v="KLUNGKUNG"/>
    <s v="SMA"/>
    <s v="REG"/>
    <s v="AO"/>
    <s v="NEW SALES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EMARAPUR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  <x v="4"/>
  </r>
  <r>
    <n v="9"/>
    <n v="1002505980"/>
    <n v="3"/>
    <x v="3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  <x v="3"/>
  </r>
  <r>
    <n v="10"/>
    <n v="1002519170"/>
    <n v="3"/>
    <x v="0"/>
    <n v="5"/>
    <s v="MATARAM"/>
    <s v="LOMBOK BARAT TENGAH"/>
    <s v="PRY"/>
    <s v="REG"/>
    <s v="AO"/>
    <s v="NEW SALES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  <x v="5"/>
  </r>
  <r>
    <n v="11"/>
    <n v="1002505392"/>
    <n v="3"/>
    <x v="1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  <x v="1"/>
  </r>
  <r>
    <n v="12"/>
    <n v="1002510478"/>
    <n v="3"/>
    <x v="3"/>
    <n v="4"/>
    <s v="YOGYAKARTA"/>
    <s v="GUNUNG KIDUL"/>
    <s v="WNS"/>
    <s v="REG"/>
    <s v="AO"/>
    <s v="NEW SALES"/>
    <s v="1P INET"/>
    <s v="CC - HD1A - INPROGRESS UNCONTACTED"/>
    <s v="RBS-Regional 3"/>
    <d v="2026-08-05T13:12:49"/>
    <d v="2026-08-11T17:58:45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lham Budhi Prasetya 40000802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  <x v="3"/>
  </r>
  <r>
    <n v="13"/>
    <n v="1002512830"/>
    <n v="3"/>
    <x v="5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  <x v="6"/>
  </r>
  <r>
    <n v="14"/>
    <n v="1002506284"/>
    <n v="3"/>
    <x v="5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  <x v="7"/>
  </r>
  <r>
    <n v="15"/>
    <n v="1002512981"/>
    <n v="3"/>
    <x v="0"/>
    <n v="5"/>
    <s v="MATARAM"/>
    <s v="BIMA"/>
    <s v="BIM"/>
    <s v="REG"/>
    <s v="AO"/>
    <s v="NEW SALES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  <x v="8"/>
  </r>
  <r>
    <n v="16"/>
    <n v="1002524692"/>
    <n v="3"/>
    <x v="1"/>
    <n v="5"/>
    <s v="SBY UTARA"/>
    <s v="GRESIK"/>
    <s v="CRM"/>
    <s v="REG"/>
    <s v="AO"/>
    <s v="NEW SALES"/>
    <m/>
    <s v="CC - HD1A - INPROGRESS UNCONTACTED"/>
    <s v="RBS-Regional 3"/>
    <d v="2026-08-13T15:24:39"/>
    <d v="2026-08-13T17:35:16"/>
    <n v="69365348"/>
    <m/>
    <n v="152446245701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25:45"/>
    <m/>
    <m/>
    <s v="FCC"/>
    <s v="NON-HERO GRESIK"/>
    <s v="NO ADDON"/>
    <m/>
    <s v="UNCONTACTED : Telepon Tidak Diangkat - RNA SOPHAN SOPYAN 40900827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9"/>
  </r>
  <r>
    <n v="17"/>
    <n v="1002513395"/>
    <n v="3"/>
    <x v="6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10"/>
  </r>
  <r>
    <n v="18"/>
    <n v="1002514787"/>
    <n v="3"/>
    <x v="6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1"/>
  </r>
  <r>
    <n v="19"/>
    <n v="1002515807"/>
    <n v="3"/>
    <x v="4"/>
    <n v="4"/>
    <s v="SEMARANG"/>
    <s v="SALATIGA"/>
    <s v="SLI"/>
    <s v="REG"/>
    <s v="AO"/>
    <s v="NEW SALES"/>
    <s v="1P INET"/>
    <s v="102 | FOLLOW UP COMPLETED"/>
    <s v="RBS-Regional 3"/>
    <d v="2026-08-08T11:22:56"/>
    <d v="2026-08-13T11:27:40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s v="Kendala Lainnya"/>
    <s v="REVOKE"/>
    <s v="X"/>
    <s v="NO ADDON"/>
    <m/>
    <s v="Follow Up Revoke Completed, New Order ID : SC1002523921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3"/>
  </r>
  <r>
    <n v="20"/>
    <n v="1002504231"/>
    <n v="3"/>
    <x v="1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  <x v="12"/>
  </r>
  <r>
    <n v="21"/>
    <n v="1002505042"/>
    <n v="3"/>
    <x v="6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  <x v="13"/>
  </r>
  <r>
    <n v="22"/>
    <n v="1002521663"/>
    <n v="3"/>
    <x v="1"/>
    <n v="5"/>
    <s v="SBY UTARA"/>
    <s v="MANYAR"/>
    <s v="MGO"/>
    <s v="REG"/>
    <s v="AO"/>
    <s v="NEW SALES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ERGOYOS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0"/>
    <x v="12"/>
  </r>
  <r>
    <n v="23"/>
    <n v="1002523002"/>
    <n v="3"/>
    <x v="2"/>
    <n v="5"/>
    <s v="MADIUN"/>
    <s v="NGAWI"/>
    <s v="GGR"/>
    <s v="REG"/>
    <s v="AO"/>
    <s v="NEW SALES"/>
    <s v="1P INET"/>
    <s v="Completed (PS)"/>
    <s v="RBS-Regional 3"/>
    <d v="2026-08-12T17:07:56"/>
    <d v="2026-08-13T13:46:37"/>
    <n v="69364564"/>
    <m/>
    <n v="152613205369"/>
    <s v="SPPG BENDO BELOTAN"/>
    <s v="ODP-GGR-FA/8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PS"/>
    <s v="MAGETAN"/>
    <s v="NO ADDON"/>
    <n v="20260813"/>
    <s v="Completed"/>
    <s v="HSI Bisnis Basic Promo HUT Telkom PSB 70% - 50 Mbps"/>
    <s v="INDIBIZ"/>
    <m/>
    <m/>
    <d v="2026-08-13T15:00:00"/>
    <s v="2026-08-13 15:00:00 |  M Janji : (13/AGUSTUS/2026) jam Pasang : 09:00 Note : hubungi pelanggan jika ingin kelokasi"/>
    <n v="2026"/>
    <n v="8"/>
    <n v="13"/>
    <d v="2026-08-13T00:00:00"/>
    <n v="-0.625"/>
    <x v="0"/>
    <x v="14"/>
  </r>
  <r>
    <n v="24"/>
    <n v="1002504677"/>
    <n v="3"/>
    <x v="0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  <x v="5"/>
  </r>
  <r>
    <n v="25"/>
    <n v="1002518131"/>
    <n v="3"/>
    <x v="7"/>
    <n v="4"/>
    <s v="KUDUS"/>
    <s v="KUDUS"/>
    <s v="KUD"/>
    <s v="REG"/>
    <s v="AO"/>
    <s v="NEW SALES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0"/>
    <x v="3"/>
  </r>
  <r>
    <n v="26"/>
    <n v="1002505426"/>
    <n v="3"/>
    <x v="1"/>
    <n v="5"/>
    <s v="SBY UTARA"/>
    <s v="GRESIK"/>
    <s v="BWN"/>
    <s v="REG"/>
    <s v="AO"/>
    <s v="NEW SALES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9"/>
  </r>
  <r>
    <n v="27"/>
    <n v="1002521030"/>
    <n v="3"/>
    <x v="3"/>
    <n v="4"/>
    <s v="PURWOKERTO"/>
    <s v="CILACAP"/>
    <s v="SDJ"/>
    <s v="REG"/>
    <s v="AO"/>
    <s v="NEW SALES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MAJENANG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0"/>
    <x v="3"/>
  </r>
  <r>
    <n v="28"/>
    <n v="1002521004"/>
    <n v="3"/>
    <x v="1"/>
    <n v="5"/>
    <s v="MADURA"/>
    <s v="PAMEKASAN"/>
    <s v="PME"/>
    <s v="REG"/>
    <s v="AO"/>
    <s v="NEW SALES"/>
    <s v="1P INET"/>
    <s v="Completed (PS)"/>
    <s v="RBS-Regional 3"/>
    <d v="2026-08-11T19:07:56"/>
    <d v="2026-08-13T15:24:41"/>
    <n v="69363748"/>
    <m/>
    <n v="152426928149"/>
    <s v="UD MAKMUR"/>
    <s v="ODP-PME-FBM/30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PS"/>
    <s v="PAMEKASAN"/>
    <s v="NO ADDON"/>
    <n v="20260813"/>
    <s v="Completed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n v="2026"/>
    <n v="8"/>
    <n v="13"/>
    <d v="2026-08-13T00:00:00"/>
    <n v="-0.33333333333575865"/>
    <x v="0"/>
    <x v="1"/>
  </r>
  <r>
    <n v="29"/>
    <n v="1002520274"/>
    <n v="3"/>
    <x v="1"/>
    <n v="5"/>
    <s v="SBY UTARA"/>
    <s v="MANYAR"/>
    <s v="MGO"/>
    <s v="REG"/>
    <s v="AO"/>
    <s v="NEW SALES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0"/>
    <x v="12"/>
  </r>
  <r>
    <n v="30"/>
    <n v="1002519026"/>
    <n v="3"/>
    <x v="3"/>
    <n v="4"/>
    <s v="PURWOKERTO"/>
    <s v="PURWOKERTO"/>
    <s v="PWT"/>
    <s v="REG"/>
    <s v="AO"/>
    <s v="NEW SALES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0"/>
    <x v="3"/>
  </r>
  <r>
    <n v="31"/>
    <n v="1002512185"/>
    <n v="3"/>
    <x v="4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3"/>
  </r>
  <r>
    <n v="32"/>
    <n v="1002506762"/>
    <n v="3"/>
    <x v="3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  <x v="3"/>
  </r>
  <r>
    <n v="33"/>
    <n v="1002524002"/>
    <n v="3"/>
    <x v="2"/>
    <n v="5"/>
    <s v="KEDIRI"/>
    <s v="KEDIRI"/>
    <s v="PAE"/>
    <s v="REG"/>
    <s v="AO"/>
    <s v="NEW SALES"/>
    <s v="1P INET"/>
    <s v="7 | OSS - PROVISIONING ISSUED"/>
    <s v="RBS-Regional 3"/>
    <d v="2026-08-13T11:49:56"/>
    <d v="2026-08-14T08:09:18"/>
    <n v="69364994"/>
    <m/>
    <n v="152639219492"/>
    <s v="Maju Hardware Xiaomi Pare"/>
    <s v="ODP-PAE-FAH/24 FAH/D03/24.01"/>
    <s v="WO061656549"/>
    <m/>
    <m/>
    <m/>
    <n v="112.1890429"/>
    <n v="-7.7657989999999897"/>
    <s v="|MN02145|MYIA-084652962840/POI/IWAN SETIAWAN/085735553535/it.majuhardware@gmail.com"/>
    <s v="MYIB_ASSISTANT"/>
    <m/>
    <m/>
    <m/>
    <m/>
    <m/>
    <m/>
    <m/>
    <m/>
    <s v="Management Janji"/>
    <s v="2026-08-14 08:00:00 | Tanggal pemasangan: 14/08/2026 Jam pemasangan : pagi / siang Info Tambahan : Hubungi pelanggan dulu sebelum ke lokasi terima kasih."/>
    <s v="FCC"/>
    <s v="13-08-2026 11:54:51"/>
    <d v="2026-08-14T08:00:00"/>
    <m/>
    <s v="PI"/>
    <s v="PARE"/>
    <s v="NO ADDON"/>
    <m/>
    <s v="Provisioning Issued"/>
    <s v="HSI Bisnis Promo HUT Telkom PSB 70% - 50 Mbps"/>
    <s v="INDIBIZ"/>
    <m/>
    <m/>
    <d v="2026-08-14T08:00:00"/>
    <s v="2026-08-14 08:00:00 | Tanggal pemasangan: 14/08/2026 Jam pemasangan : pagi / siang Info Tambahan : Hubungi pelanggan dulu sebelum ke lokasi terima kasih."/>
    <m/>
    <m/>
    <m/>
    <e v="#NUM!"/>
    <e v="#NUM!"/>
    <x v="1"/>
    <x v="15"/>
  </r>
  <r>
    <n v="34"/>
    <n v="1002523704"/>
    <n v="3"/>
    <x v="4"/>
    <n v="4"/>
    <s v="SEMARANG"/>
    <s v="INNER - SEMARANG JATENG UTARA"/>
    <s v="SMT"/>
    <s v="REG"/>
    <s v="AO"/>
    <s v="NEW SALES"/>
    <s v="1P INET"/>
    <s v="7 | OSS - PROVISIONING ISSUED"/>
    <s v="RBS-Regional 3"/>
    <d v="2026-08-13T10:25:58"/>
    <d v="2026-08-14T08:06:09"/>
    <n v="69364864"/>
    <m/>
    <n v="141420144733"/>
    <s v="PT SEAIR CONTAINER LINES"/>
    <s v="ODP-SMT-FAP/068 FAP/D05/068.01"/>
    <s v="WO061647858"/>
    <m/>
    <m/>
    <m/>
    <n v="110.385223"/>
    <n v="-6.9633929999999999"/>
    <s v="|MC50018|MYIA-055551340504/POI/mr zeng xiaobo/081917319472/seaircontainerlines@gmail.com"/>
    <s v="MYIB_ASSISTANT"/>
    <m/>
    <m/>
    <m/>
    <m/>
    <m/>
    <m/>
    <m/>
    <m/>
    <s v="Management Janji"/>
    <s v="2026-08-14 08:00:00 | Jam Pemasangan : 08:00 - 12.00 Tanggal Pemasangan : 14/08/2026 Info Tambahan : Hubungi pelanggan sebelum datang ke lokasi "/>
    <s v="FCC"/>
    <s v="13-08-2026 10:39:50"/>
    <d v="2026-08-14T08:00:00"/>
    <m/>
    <s v="PI"/>
    <s v="SEMARANG TUGU"/>
    <s v="NO ADDON"/>
    <m/>
    <s v="Provisioning Issued"/>
    <s v="HSI Bisnis Khusus Winback PSB 70% - 150 Mbps"/>
    <s v="INDIBIZ"/>
    <m/>
    <m/>
    <d v="2026-08-14T08:00:00"/>
    <s v="2026-08-14 08:00:00 | Jam Pemasangan : 08:00 - 12.00 Tanggal Pemasangan : 14/08/2026 Info Tambahan : Hubungi pelanggan sebelum datang ke lokasi "/>
    <m/>
    <m/>
    <m/>
    <e v="#NUM!"/>
    <e v="#NUM!"/>
    <x v="1"/>
    <x v="3"/>
  </r>
  <r>
    <n v="35"/>
    <n v="1002515951"/>
    <n v="3"/>
    <x v="0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  <x v="16"/>
  </r>
  <r>
    <n v="36"/>
    <n v="100250624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3"/>
  </r>
  <r>
    <n v="37"/>
    <n v="1002506082"/>
    <n v="3"/>
    <x v="6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  <x v="17"/>
  </r>
  <r>
    <n v="38"/>
    <n v="1002515875"/>
    <n v="3"/>
    <x v="2"/>
    <n v="5"/>
    <s v="MALANG"/>
    <s v="BATU"/>
    <s v="SGS"/>
    <s v="REG"/>
    <s v="AO"/>
    <s v="NEW SALES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  <x v="18"/>
  </r>
  <r>
    <n v="39"/>
    <n v="1002523885"/>
    <n v="3"/>
    <x v="6"/>
    <n v="5"/>
    <s v="SIDOARJO"/>
    <s v="PASURUAN"/>
    <s v="PDA"/>
    <s v="REG"/>
    <s v="AO"/>
    <s v="NEW SALES"/>
    <m/>
    <s v="CC - HD1A - INPROGRESS UNCONTACTED"/>
    <s v="RBS-Regional 3"/>
    <d v="2026-08-13T11:16:34"/>
    <d v="2026-08-14T09:00:34"/>
    <n v="69364949"/>
    <m/>
    <n v="152741225087"/>
    <s v="SPBU 546716 KEPULUNGAN"/>
    <s v="ODP-PDA-FAP/021"/>
    <m/>
    <m/>
    <m/>
    <m/>
    <n v="112.6870014"/>
    <n v="-7.6119769000000002"/>
    <s v="|MN02332|/SPBU 546716 KEPULUNGAN/WINBACK 2.0 HSI B2B (1:1) 100MBPS 535RB PSB DISC 70%//spbu546716kepulungan@gmail.com/FAIZAL MEGA HARDIANSYAH/82228980555"/>
    <s v="Sales Force DBS"/>
    <m/>
    <m/>
    <m/>
    <m/>
    <m/>
    <m/>
    <m/>
    <m/>
    <m/>
    <m/>
    <m/>
    <s v="13-08-2026 11:25:53"/>
    <m/>
    <m/>
    <s v="FCC"/>
    <s v="PANDAAN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7"/>
  </r>
  <r>
    <n v="40"/>
    <n v="1002505964"/>
    <n v="3"/>
    <x v="2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  <x v="19"/>
  </r>
  <r>
    <n v="41"/>
    <n v="1002510808"/>
    <n v="3"/>
    <x v="2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4"/>
  </r>
  <r>
    <n v="42"/>
    <n v="1002521639"/>
    <n v="3"/>
    <x v="2"/>
    <n v="5"/>
    <s v="MADIUN"/>
    <s v="TUBAN"/>
    <s v="JTR"/>
    <s v="REG"/>
    <s v="AO"/>
    <s v="NEW SALES"/>
    <m/>
    <s v="Completed (PS)"/>
    <s v="RBS-Regional 3"/>
    <d v="2026-08-12T10:50:09"/>
    <d v="2026-08-13T14:46:45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PS"/>
    <s v="JATIROGO BANCAR"/>
    <s v="NO ADDON"/>
    <n v="20260813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n v="2026"/>
    <n v="8"/>
    <n v="13"/>
    <d v="2026-08-13T00:00:00"/>
    <n v="-1.3333333333357587"/>
    <x v="0"/>
    <x v="20"/>
  </r>
  <r>
    <n v="43"/>
    <n v="1002522544"/>
    <n v="3"/>
    <x v="7"/>
    <n v="4"/>
    <s v="SOLO"/>
    <s v="BOYOLALI"/>
    <s v="BYL"/>
    <s v="REG"/>
    <s v="AO"/>
    <s v="NEW SALES"/>
    <s v="1P INET"/>
    <s v="Completed (PS)"/>
    <s v="RBS-Regional 3"/>
    <d v="2026-08-12T15:04:57"/>
    <d v="2026-08-13T14:55:36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PS"/>
    <s v="BOYOLALI"/>
    <s v="NO ADDON"/>
    <n v="20260813"/>
    <s v="Completed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n v="2026"/>
    <n v="8"/>
    <n v="13"/>
    <d v="2026-08-13T00:00:00"/>
    <n v="-0.54166666666424135"/>
    <x v="0"/>
    <x v="3"/>
  </r>
  <r>
    <n v="44"/>
    <n v="1002515611"/>
    <n v="3"/>
    <x v="3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  <x v="3"/>
  </r>
  <r>
    <n v="45"/>
    <n v="1002509420"/>
    <n v="3"/>
    <x v="7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  <x v="3"/>
  </r>
  <r>
    <n v="46"/>
    <n v="1002511398"/>
    <n v="3"/>
    <x v="0"/>
    <n v="5"/>
    <s v="KUPANG"/>
    <s v="ENDE"/>
    <s v="END"/>
    <s v="REG"/>
    <s v="AO"/>
    <s v="NEW SALES"/>
    <s v="1P INET"/>
    <s v="OSS - FALLOUT"/>
    <s v="RBS-Regional 3"/>
    <d v="2026-08-06T07:25:57"/>
    <d v="2026-08-13T18:41:26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s v="Kendala Pelanggan"/>
    <s v="FO_WFM"/>
    <s v="ENDE"/>
    <s v="NO ADDON"/>
    <m/>
    <s v="Provisioning Failed|WFM|INF009039203|PP_-8.841788900000001,121.65054090000001_RESCHEDULE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  <x v="21"/>
  </r>
  <r>
    <n v="47"/>
    <n v="1002518788"/>
    <n v="3"/>
    <x v="7"/>
    <n v="4"/>
    <s v="KUDUS"/>
    <s v="PURWODADI"/>
    <s v="WRO"/>
    <s v="REG"/>
    <s v="AO"/>
    <s v="NEW SALES"/>
    <s v="1P INET"/>
    <s v="7 | OSS - PROVISIONING ISSUED"/>
    <s v="RBS-Regional 3"/>
    <d v="2026-08-11T07:28:57"/>
    <d v="2026-08-12T08:07:43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PI"/>
    <s v="WIROSARI"/>
    <s v="NO ADDON"/>
    <m/>
    <s v="Provisioning Issued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  <x v="3"/>
  </r>
  <r>
    <n v="48"/>
    <n v="1002506699"/>
    <n v="3"/>
    <x v="3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  <x v="3"/>
  </r>
  <r>
    <n v="49"/>
    <n v="1002517665"/>
    <n v="3"/>
    <x v="4"/>
    <n v="4"/>
    <s v="SEMARANG"/>
    <s v="INNER - SEMARANG JATENG UTARA"/>
    <s v="JHR"/>
    <s v="REG"/>
    <s v="AO"/>
    <s v="NEW SALES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0"/>
    <x v="3"/>
  </r>
  <r>
    <n v="50"/>
    <n v="1002509545"/>
    <n v="3"/>
    <x v="3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  <x v="3"/>
  </r>
  <r>
    <n v="51"/>
    <n v="1002512142"/>
    <n v="3"/>
    <x v="4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  <x v="3"/>
  </r>
  <r>
    <n v="52"/>
    <n v="1002505606"/>
    <n v="3"/>
    <x v="6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  <x v="13"/>
  </r>
  <r>
    <n v="53"/>
    <n v="1002512621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  <x v="3"/>
  </r>
  <r>
    <n v="54"/>
    <n v="1002506479"/>
    <n v="3"/>
    <x v="3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  <x v="3"/>
  </r>
  <r>
    <n v="55"/>
    <n v="1002506609"/>
    <n v="3"/>
    <x v="0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8"/>
  </r>
  <r>
    <n v="56"/>
    <n v="1002512123"/>
    <n v="3"/>
    <x v="2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  <x v="15"/>
  </r>
  <r>
    <n v="57"/>
    <n v="1002512300"/>
    <n v="3"/>
    <x v="1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  <x v="1"/>
  </r>
  <r>
    <n v="58"/>
    <n v="1002515955"/>
    <n v="3"/>
    <x v="2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  <x v="14"/>
  </r>
  <r>
    <n v="59"/>
    <n v="1002512410"/>
    <n v="3"/>
    <x v="3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  <x v="3"/>
  </r>
  <r>
    <n v="60"/>
    <n v="1002504770"/>
    <n v="3"/>
    <x v="2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  <x v="20"/>
  </r>
  <r>
    <n v="61"/>
    <n v="1002511598"/>
    <n v="3"/>
    <x v="6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  <x v="11"/>
  </r>
  <r>
    <n v="62"/>
    <n v="1002505593"/>
    <n v="3"/>
    <x v="1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  <x v="9"/>
  </r>
  <r>
    <n v="63"/>
    <n v="1002510759"/>
    <n v="3"/>
    <x v="0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  <x v="21"/>
  </r>
  <r>
    <n v="64"/>
    <n v="1002513883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  <x v="3"/>
  </r>
  <r>
    <n v="65"/>
    <n v="1002523357"/>
    <n v="3"/>
    <x v="4"/>
    <n v="4"/>
    <s v="PEKALONGAN"/>
    <s v="TEGAL"/>
    <s v="TEG"/>
    <s v="REG"/>
    <s v="AO"/>
    <s v="NEW SALES"/>
    <s v="1P INET"/>
    <s v="Completed (PS)"/>
    <s v="RBS-Regional 3"/>
    <d v="2026-08-13T08:53:56"/>
    <d v="2026-08-13T13:36:25"/>
    <n v="69364734"/>
    <m/>
    <n v="142212126727"/>
    <s v="SPBU MATARAM 44.521.21"/>
    <s v="ODP-TEG-FAB/045 FAB/D08/045.01"/>
    <s v="WO061638041"/>
    <m/>
    <m/>
    <m/>
    <n v="109.1086719"/>
    <n v="-6.8707487"/>
    <s v="MD|MYDB-20260812265161|DN00001/MN00347|SPBU MATARAM 44.521.21|08997043431"/>
    <s v="MYDIGIBIZPARTNER"/>
    <m/>
    <m/>
    <m/>
    <m/>
    <m/>
    <m/>
    <m/>
    <m/>
    <s v="Management Janji"/>
    <s v="2026-08-14 08:00:00 | telp : 08997043431 M Janji : (14/08/2026) jam Pasang : 09:00 Note : hubungi pelanggan jika ingin kelokasi"/>
    <s v="FCC"/>
    <s v="13-08-2026 08:55:52"/>
    <d v="2026-08-14T08:00:00"/>
    <m/>
    <s v="PS"/>
    <s v="X"/>
    <s v="NO ADDON"/>
    <n v="20260813"/>
    <s v="Completed"/>
    <s v="HSI Bisnis Promo HUT Telkom PSB 70% - 100 Mbps"/>
    <s v="INDIBIZ"/>
    <m/>
    <m/>
    <d v="2026-08-14T08:00:00"/>
    <s v="2026-08-14 08:00:00 | telp : 08997043431 M Janji : (14/08/2026) jam Pasang : 09:00 Note : hubungi pelanggan jika ingin kelokasi"/>
    <n v="2026"/>
    <n v="8"/>
    <n v="13"/>
    <d v="2026-08-13T00:00:00"/>
    <n v="-1.3333333333357587"/>
    <x v="0"/>
    <x v="3"/>
  </r>
  <r>
    <n v="66"/>
    <n v="1002519767"/>
    <n v="3"/>
    <x v="3"/>
    <n v="4"/>
    <s v="MAGELANG"/>
    <s v="MUNTILAN"/>
    <s v="MUN"/>
    <s v="REG"/>
    <s v="AO"/>
    <s v="NEW SALES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TILA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0"/>
    <x v="3"/>
  </r>
  <r>
    <n v="67"/>
    <n v="1002506472"/>
    <n v="3"/>
    <x v="0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0"/>
  </r>
  <r>
    <n v="68"/>
    <n v="1002514653"/>
    <n v="3"/>
    <x v="6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  <x v="17"/>
  </r>
  <r>
    <n v="69"/>
    <n v="1002515554"/>
    <n v="3"/>
    <x v="0"/>
    <n v="5"/>
    <s v="MATARAM"/>
    <s v="BIMA"/>
    <s v="SAP"/>
    <s v="REG"/>
    <s v="AO"/>
    <s v="NEW SALES"/>
    <s v="1P INET"/>
    <s v="102 | FOLLOW UP COMPLETED"/>
    <s v="RBS-Regional 3"/>
    <d v="2026-08-08T07:46:56"/>
    <d v="2026-08-11T15:18:32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20399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  <x v="8"/>
  </r>
  <r>
    <n v="70"/>
    <n v="1002517663"/>
    <n v="3"/>
    <x v="3"/>
    <n v="4"/>
    <s v="PURWOKERTO"/>
    <s v="PURBALINGGA"/>
    <s v="BBT"/>
    <s v="REG"/>
    <s v="AO"/>
    <s v="NEW SALES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0"/>
    <x v="3"/>
  </r>
  <r>
    <n v="71"/>
    <n v="1002513892"/>
    <n v="3"/>
    <x v="1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  <x v="22"/>
  </r>
  <r>
    <n v="72"/>
    <n v="1002514066"/>
    <n v="3"/>
    <x v="3"/>
    <n v="4"/>
    <s v="PURWOKERTO"/>
    <s v="CILACAP"/>
    <s v="GML"/>
    <s v="REG"/>
    <s v="AO"/>
    <s v="NEW SALES"/>
    <s v="1P INET"/>
    <s v="7 | OSS - PROVISIONING ISSUED"/>
    <s v="RBS-Regional 3"/>
    <d v="2026-08-07T10:19:57"/>
    <d v="2026-08-11T14:06:15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PI"/>
    <s v="X"/>
    <s v="NO ADDON"/>
    <m/>
    <s v="Provisioning Issu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  <x v="3"/>
  </r>
  <r>
    <n v="73"/>
    <n v="1002513009"/>
    <n v="3"/>
    <x v="5"/>
    <n v="5"/>
    <s v="DENPASAR"/>
    <s v="UBUNG"/>
    <s v="MMN"/>
    <s v="REG"/>
    <s v="AO"/>
    <s v="NEW SALES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7"/>
  </r>
  <r>
    <n v="74"/>
    <n v="1002515718"/>
    <n v="3"/>
    <x v="6"/>
    <n v="5"/>
    <s v="SIDOARJO"/>
    <s v="MOJOKERTO"/>
    <s v="DLA"/>
    <s v="REG"/>
    <s v="AO"/>
    <s v="NEW SALES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1"/>
    <x v="13"/>
  </r>
  <r>
    <n v="75"/>
    <n v="1002517140"/>
    <n v="3"/>
    <x v="5"/>
    <n v="5"/>
    <s v="DENPASAR"/>
    <s v="SANUR"/>
    <s v="SWI"/>
    <s v="REG"/>
    <s v="AO"/>
    <s v="NEW SALES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1"/>
    <x v="6"/>
  </r>
  <r>
    <n v="76"/>
    <n v="1002518192"/>
    <n v="3"/>
    <x v="5"/>
    <n v="5"/>
    <s v="DENPASAR"/>
    <s v="SANUR"/>
    <s v="SWI"/>
    <s v="REG"/>
    <s v="AO"/>
    <s v="NEW SALES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TOHPATI SUKAWAT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  <x v="6"/>
  </r>
  <r>
    <n v="77"/>
    <n v="1002523488"/>
    <n v="3"/>
    <x v="2"/>
    <n v="5"/>
    <s v="KEDIRI"/>
    <s v="KEDIRI"/>
    <s v="PPR"/>
    <s v="REG"/>
    <s v="AO"/>
    <s v="NEW SALES"/>
    <s v="1P INET"/>
    <s v="Completed (PS)"/>
    <s v="RBS-Regional 3"/>
    <d v="2026-08-13T09:32:56"/>
    <d v="2026-08-13T17:08:11"/>
    <n v="69364780"/>
    <m/>
    <n v="152652208822"/>
    <s v="SPBU 54.641.03"/>
    <s v="ODP-PPR-FF/23 FF/D03/23.01"/>
    <s v="WO061643717"/>
    <m/>
    <m/>
    <m/>
    <n v="112.079723"/>
    <n v="-7.6870494000000003"/>
    <s v="|MN00418|MYIA-097953596668/POI/MUHAMMAD CHUSNUDIN/085735819886/muhammadchusnudin06@gmail.com"/>
    <s v="MYIB_ASSISTANT"/>
    <m/>
    <m/>
    <m/>
    <m/>
    <m/>
    <m/>
    <m/>
    <m/>
    <s v="Management Janji"/>
    <s v="2026-08-14 08:00:00 | Nama PIC : CHUSNUDIN No HP : 082139050186 Alt :  M Janji : 14/08/2026 Jam Pasang : 08.00  - 13:00  NoteÃ‚Â :  hubungi terlebih dahulu sebelum ke lokasi, terima kasih."/>
    <s v="FCC"/>
    <s v="13-08-2026 09:40:08"/>
    <d v="2026-08-14T08:00:00"/>
    <m/>
    <s v="PS"/>
    <s v="PARE"/>
    <s v="NO ADDON"/>
    <n v="20260813"/>
    <s v="Completed"/>
    <s v="HSI Bisnis Promo HUT Telkom PSB 70% - 50 Mbps"/>
    <s v="INDIBIZ"/>
    <m/>
    <m/>
    <d v="2026-08-14T08:00:00"/>
    <s v="2026-08-14 08:00:00 | Nama PIC : CHUSNUDIN No HP : 082139050186 Alt :  M Janji : 14/08/2026 Jam Pasang : 08.00  - 13:00  NoteÃ‚Â :  hubungi terlebih dahulu sebelum ke lokasi, terima kasih."/>
    <n v="2026"/>
    <n v="8"/>
    <n v="13"/>
    <d v="2026-08-13T00:00:00"/>
    <n v="-1.3333333333357587"/>
    <x v="0"/>
    <x v="15"/>
  </r>
  <r>
    <n v="78"/>
    <n v="1002523307"/>
    <n v="3"/>
    <x v="1"/>
    <n v="5"/>
    <s v="MADURA"/>
    <s v="PAMEKASAN"/>
    <s v="PME"/>
    <s v="REG"/>
    <s v="AO"/>
    <s v="NEW SALES"/>
    <m/>
    <s v="MIA - INVALID SURVEY"/>
    <s v="RBS-Regional 3"/>
    <d v="2026-08-13T08:31:42"/>
    <d v="2026-08-13T18:50:36"/>
    <n v="69364717"/>
    <m/>
    <n v="152426928140"/>
    <s v="TOKO YANTO SEJAHTERA"/>
    <s v="ODP-PME-FBF/23"/>
    <s v="WO061649946"/>
    <m/>
    <m/>
    <m/>
    <n v="113.3992567"/>
    <n v="-7.1100389000000002"/>
    <s v="|MC70132|/TOKO YANTO SEJAHTERA/YANTO EFENDI/087811994460/yantooshko@gmail.com/HSI Bisnis + Netmonk Promo 2026 150 Mbps (Rp 676.100) PSB 150.000/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40:16"/>
    <d v="2026-08-14T08:00:00"/>
    <m/>
    <s v="SURVEY_NEW_MANJA"/>
    <s v="PAMEKASA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1"/>
    <x v="1"/>
  </r>
  <r>
    <n v="79"/>
    <n v="1002505231"/>
    <n v="3"/>
    <x v="0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8"/>
  </r>
  <r>
    <n v="80"/>
    <n v="1002519665"/>
    <n v="3"/>
    <x v="3"/>
    <n v="4"/>
    <s v="MAGELANG"/>
    <s v="MAGELANG"/>
    <s v="MGE"/>
    <s v="REG"/>
    <s v="AO"/>
    <s v="NEW SALES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X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0"/>
    <x v="3"/>
  </r>
  <r>
    <n v="81"/>
    <n v="1002519422"/>
    <n v="3"/>
    <x v="6"/>
    <n v="5"/>
    <s v="SIDOARJO"/>
    <s v="INNER - JATIM TIMUR"/>
    <s v="TUN"/>
    <s v="REG"/>
    <s v="AO"/>
    <s v="NEW SALES"/>
    <m/>
    <s v="OSS - FALLOUT"/>
    <s v="RBS-Regional 3"/>
    <d v="2026-08-11T11:05:40"/>
    <d v="2026-08-13T15:40:33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s v="Kendala Pelanggan"/>
    <s v="FO_WFM"/>
    <s v="TULANGAN"/>
    <s v="NO ADDON"/>
    <m/>
    <s v="Provisioning Failed|WFM|INF009037569|TIDAK TERCOVER JARI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1"/>
    <x v="11"/>
  </r>
  <r>
    <n v="82"/>
    <n v="1002515460"/>
    <n v="3"/>
    <x v="5"/>
    <n v="5"/>
    <s v="SINGARJA"/>
    <s v="JEMBRANA"/>
    <s v="NGR"/>
    <s v="REG"/>
    <s v="AO"/>
    <s v="NEW SALES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  <x v="23"/>
  </r>
  <r>
    <n v="83"/>
    <n v="1002512111"/>
    <n v="3"/>
    <x v="3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  <x v="3"/>
  </r>
  <r>
    <n v="84"/>
    <n v="1002510138"/>
    <n v="3"/>
    <x v="2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  <x v="15"/>
  </r>
  <r>
    <n v="85"/>
    <n v="1002509561"/>
    <n v="3"/>
    <x v="5"/>
    <n v="5"/>
    <s v="DENPASAR"/>
    <s v="SANUR"/>
    <s v="KLM"/>
    <s v="REG"/>
    <s v="AO"/>
    <s v="NEW SALES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  <x v="6"/>
  </r>
  <r>
    <n v="86"/>
    <n v="1002521420"/>
    <n v="3"/>
    <x v="4"/>
    <n v="4"/>
    <s v="PEKALONGAN"/>
    <s v="TEGAL"/>
    <s v="TEG"/>
    <s v="REG"/>
    <s v="AO"/>
    <s v="NEW SALES"/>
    <s v="1P INET"/>
    <s v="98 | OSS - CANCEL COMPLETE"/>
    <s v="RBS-Regional 3"/>
    <d v="2026-08-12T09:38:57"/>
    <d v="2026-08-13T15:43:49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s v="Kendala Pelanggan"/>
    <s v="CANCEL"/>
    <s v="X"/>
    <s v="NO ADDON"/>
    <m/>
    <s v="Cancel Complet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1"/>
    <x v="3"/>
  </r>
  <r>
    <n v="87"/>
    <n v="1002512885"/>
    <n v="3"/>
    <x v="3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  <x v="3"/>
  </r>
  <r>
    <n v="88"/>
    <n v="1002518995"/>
    <n v="3"/>
    <x v="4"/>
    <n v="4"/>
    <s v="PEKALONGAN"/>
    <s v="PEMALANG"/>
    <s v="RDD"/>
    <s v="REG"/>
    <s v="AO"/>
    <s v="NEW SALES"/>
    <m/>
    <s v="Completed (PS)"/>
    <s v="RBS-Regional 3"/>
    <d v="2026-08-11T09:28:43"/>
    <d v="2026-08-13T16:29:16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PS"/>
    <s v="RANDUDONGKAL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n v="2026"/>
    <n v="8"/>
    <n v="13"/>
    <d v="2026-08-13T00:00:00"/>
    <n v="0.66666666666424135"/>
    <x v="0"/>
    <x v="3"/>
  </r>
  <r>
    <n v="89"/>
    <n v="1002518669"/>
    <n v="3"/>
    <x v="0"/>
    <n v="5"/>
    <s v="MATARAM"/>
    <s v="SUMBAWA"/>
    <s v="ALA"/>
    <s v="REG"/>
    <s v="AO"/>
    <s v="NEW SALES"/>
    <s v="1P INET"/>
    <s v="7 | OSS - PROVISIONING ISSUED"/>
    <s v="RBS-Regional 3"/>
    <d v="2026-08-10T18:11:56"/>
    <d v="2026-08-11T15:32:08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PI"/>
    <s v="SUMBAWA TIMUR"/>
    <s v="NO ADDON"/>
    <m/>
    <s v="Provisioning Issu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1"/>
    <x v="0"/>
  </r>
  <r>
    <n v="90"/>
    <n v="1002522283"/>
    <n v="3"/>
    <x v="6"/>
    <n v="5"/>
    <s v="SIDOARJO"/>
    <s v="INNER - JATIM TIMUR"/>
    <s v="TUN"/>
    <s v="REG"/>
    <s v="AO"/>
    <s v="NEW SALES"/>
    <m/>
    <s v="Completed (PS)"/>
    <s v="RBS-Regional 3"/>
    <d v="2026-08-12T13:58:11"/>
    <d v="2026-08-13T20:22:01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n v="2026"/>
    <n v="8"/>
    <n v="13"/>
    <d v="2026-08-13T00:00:00"/>
    <n v="-0.54166666666424135"/>
    <x v="0"/>
    <x v="11"/>
  </r>
  <r>
    <n v="91"/>
    <n v="1002521149"/>
    <n v="3"/>
    <x v="0"/>
    <n v="5"/>
    <s v="KUPANG"/>
    <s v="ENDE"/>
    <s v="END"/>
    <s v="REG"/>
    <s v="AO"/>
    <s v="NEW SALES"/>
    <s v="1P INET"/>
    <s v="8 | OSS - PONR"/>
    <s v="RBS-Regional 3"/>
    <d v="2026-08-12T07:34:56"/>
    <d v="2026-08-13T14:44:30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ACT_COM"/>
    <s v="ENDE"/>
    <s v="NO ADDON"/>
    <m/>
    <s v="PONR"/>
    <s v="HSI Bisnis Promo HUT Telkom PSB 70% - 100 Mbps Dual Band"/>
    <s v="INDIBIZ"/>
    <m/>
    <m/>
    <d v="2026-08-19T08:00:00"/>
    <s v="2026-08-19 08:00:00 | M Janji : (13 AGUSTUS 2026) jam Pasang : pagi  Note : hubungi pelanggan jika ingin kelokasi"/>
    <m/>
    <m/>
    <m/>
    <e v="#NUM!"/>
    <e v="#NUM!"/>
    <x v="1"/>
    <x v="21"/>
  </r>
  <r>
    <n v="92"/>
    <n v="1002509460"/>
    <n v="3"/>
    <x v="4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  <x v="3"/>
  </r>
  <r>
    <n v="93"/>
    <n v="1002509424"/>
    <n v="3"/>
    <x v="7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  <x v="3"/>
  </r>
  <r>
    <n v="94"/>
    <n v="1002510860"/>
    <n v="3"/>
    <x v="7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"/>
  </r>
  <r>
    <n v="95"/>
    <n v="1002512688"/>
    <n v="3"/>
    <x v="2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  <x v="24"/>
  </r>
  <r>
    <n v="96"/>
    <n v="1002519142"/>
    <n v="3"/>
    <x v="6"/>
    <n v="5"/>
    <s v="SIDOARJO"/>
    <s v="INNER - JATIM TIMUR"/>
    <s v="SPJ"/>
    <s v="REG"/>
    <s v="AO"/>
    <s v="NEW SALES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0"/>
    <x v="11"/>
  </r>
  <r>
    <n v="97"/>
    <n v="1002524081"/>
    <n v="3"/>
    <x v="1"/>
    <n v="5"/>
    <s v="SBY SELATAN"/>
    <s v="MANYAR"/>
    <s v="JGR"/>
    <s v="REG"/>
    <s v="AO"/>
    <s v="NEW SALES"/>
    <s v="1P INET"/>
    <s v="MIE - SEND SURVEY"/>
    <s v="RBS-Regional 3"/>
    <d v="2026-08-13T12:22:56"/>
    <d v="2026-08-13T12:24:02"/>
    <n v="69365043"/>
    <m/>
    <n v="152310255350"/>
    <s v="PT RAMEN MASTER INDONESIA"/>
    <s v="ODP-RKT-FFV/13 FFV/D03/13.01"/>
    <s v="WO061660192"/>
    <m/>
    <m/>
    <m/>
    <n v="112.78067406266899"/>
    <n v="-7.3178209122475399"/>
    <s v="MD|MYDB-20260813265200|DN00001/MN00519|PT RAMEN MASTER INDONESIA|6281217207780"/>
    <s v="MYDIGIBIZPARTNER"/>
    <m/>
    <m/>
    <m/>
    <m/>
    <m/>
    <m/>
    <m/>
    <m/>
    <s v="Management Janji"/>
    <s v="2026-08-14 13:00:00 | M Janji : (Jumat/14/Agustus/2026) jam Pasang : 09:00 Note : hubungi pelanggan jika ingin kelokasi"/>
    <s v="FCC"/>
    <s v="13-08-2026 12:25:00"/>
    <d v="2026-08-14T13:00:00"/>
    <m/>
    <s v="SURVEY_NEW_MANJA"/>
    <s v="JAGIR"/>
    <s v="NO ADDON"/>
    <m/>
    <s v="MIE - SEND SURVEY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1"/>
    <x v="12"/>
  </r>
  <r>
    <n v="98"/>
    <n v="1002512181"/>
    <n v="3"/>
    <x v="6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  <x v="25"/>
  </r>
  <r>
    <n v="99"/>
    <n v="1002512235"/>
    <n v="3"/>
    <x v="3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  <x v="3"/>
  </r>
  <r>
    <n v="100"/>
    <n v="1002519839"/>
    <n v="3"/>
    <x v="2"/>
    <n v="5"/>
    <s v="MALANG"/>
    <s v="BATU"/>
    <s v="BTU"/>
    <s v="REG"/>
    <s v="AO"/>
    <s v="NEW SALES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0"/>
    <x v="18"/>
  </r>
  <r>
    <n v="101"/>
    <n v="1002522614"/>
    <n v="3"/>
    <x v="1"/>
    <n v="5"/>
    <s v="SBY UTARA"/>
    <s v="KENJERAN"/>
    <s v="KBL"/>
    <s v="REG"/>
    <s v="AO"/>
    <s v="NEW SALES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EBALEN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0"/>
    <x v="22"/>
  </r>
  <r>
    <n v="102"/>
    <n v="1002508603"/>
    <n v="3"/>
    <x v="0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  <x v="26"/>
  </r>
  <r>
    <n v="103"/>
    <n v="1002521771"/>
    <n v="3"/>
    <x v="2"/>
    <n v="5"/>
    <s v="KEDIRI"/>
    <s v="NGANJUK"/>
    <s v="NJK"/>
    <s v="REG"/>
    <s v="AO"/>
    <s v="NEW SALES"/>
    <s v="1P INET"/>
    <s v="Completed (PS)"/>
    <s v="RBS-Regional 3"/>
    <d v="2026-08-12T11:22:57"/>
    <d v="2026-08-13T11:22:14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n v="2026"/>
    <n v="8"/>
    <n v="13"/>
    <d v="2026-08-13T00:00:00"/>
    <n v="-0.33333333333575865"/>
    <x v="0"/>
    <x v="19"/>
  </r>
  <r>
    <n v="104"/>
    <n v="1002524981"/>
    <n v="3"/>
    <x v="3"/>
    <n v="4"/>
    <s v="MAGELANG"/>
    <s v="KEBUMEN"/>
    <s v="GOM"/>
    <s v="REG"/>
    <s v="AO"/>
    <s v="NEW SALES"/>
    <s v="1P INET"/>
    <s v="MIE - SEND SURVEY"/>
    <s v="RBS-Regional 3"/>
    <d v="2026-08-13T16:37:57"/>
    <d v="2026-08-13T16:40:02"/>
    <n v="69365442"/>
    <m/>
    <n v="146140112273"/>
    <s v="SPPG TRADHA ANNUR SEJAHTERA ( Purbowangi )"/>
    <s v="ODP-GOM-FAS/024 FAS/D02/024.01"/>
    <s v="WO061692761"/>
    <m/>
    <m/>
    <m/>
    <n v="109.48226099999999"/>
    <n v="-7.6099240000000004"/>
    <s v="|MN00662|MYIA-061696556892/POI/FATAH/087700085672/sppgpurbowangi@gmail.com"/>
    <s v="MYIB_ASSISTANT"/>
    <m/>
    <m/>
    <m/>
    <m/>
    <m/>
    <m/>
    <m/>
    <m/>
    <s v="Management Janji"/>
    <s v="2026-08-18 13:00:00 | telp : 087700085672 M Janji : (18/08/2026) jam Pasang : 09:00 Note : hubungi pelanggan jika ingin kelokasi"/>
    <s v="FCC"/>
    <s v="13-08-2026 16:39:58"/>
    <d v="2026-08-18T13:00:00"/>
    <m/>
    <s v="SURVEY_NEW_MANJA"/>
    <s v="GOMBONG"/>
    <s v="NO ADDON"/>
    <m/>
    <s v="MIE - SEND SURVEY"/>
    <s v="HSI Bisnis Basic Promo HUT Telkom PSB 70% - 50 Mbps"/>
    <s v="INDIBIZ"/>
    <m/>
    <m/>
    <d v="2026-08-18T13:00:00"/>
    <s v="2026-08-18 13:00:00 | telp : 087700085672 M Janji : (18/08/2026) jam Pasang : 09:00 Note : hubungi pelanggan jika ingin kelokasi"/>
    <m/>
    <m/>
    <m/>
    <e v="#NUM!"/>
    <e v="#NUM!"/>
    <x v="1"/>
    <x v="3"/>
  </r>
  <r>
    <n v="105"/>
    <n v="1002520937"/>
    <n v="3"/>
    <x v="1"/>
    <n v="5"/>
    <s v="SBY UTARA"/>
    <s v="LAMONGAN"/>
    <s v="BBA"/>
    <s v="REG"/>
    <s v="AO"/>
    <s v="NEW SALES"/>
    <s v="1P INET"/>
    <s v="OSS - FALLOUT"/>
    <s v="RBS-Regional 3"/>
    <d v="2026-08-11T17:56:56"/>
    <d v="2026-08-12T18:59:10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FO_WFM"/>
    <s v="X"/>
    <s v="NO ADDON"/>
    <m/>
    <s v="Provisioning Failed|WFM|INF009032600|PP_-7.135784200000001,112.1038545_PP PEL H&gt;3 TGL 1808202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1"/>
    <x v="9"/>
  </r>
  <r>
    <n v="106"/>
    <n v="1002509474"/>
    <n v="3"/>
    <x v="7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  <x v="3"/>
  </r>
  <r>
    <n v="107"/>
    <n v="1002515681"/>
    <n v="3"/>
    <x v="7"/>
    <n v="4"/>
    <s v="KUDUS"/>
    <s v="PURWODADI"/>
    <s v="WRO"/>
    <s v="REG"/>
    <s v="AO"/>
    <s v="NEW SALES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0"/>
    <x v="3"/>
  </r>
  <r>
    <n v="108"/>
    <n v="1002519365"/>
    <n v="3"/>
    <x v="7"/>
    <n v="4"/>
    <s v="KUDUS"/>
    <s v="REMBANG"/>
    <s v="RBN"/>
    <s v="REG"/>
    <s v="AO"/>
    <s v="NEW SALES"/>
    <m/>
    <s v="QC MIA - INVALID QUALITY CONTROL MIA"/>
    <s v="RBS-Regional 3"/>
    <d v="2026-08-11T10:56:52"/>
    <d v="2026-08-13T11:30:23"/>
    <n v="69363038"/>
    <n v="2955163019"/>
    <n v="142570111984"/>
    <s v="PT GLOBAL JET EXPRESS"/>
    <s v="ODP-RBN-FF/044"/>
    <m/>
    <m/>
    <m/>
    <m/>
    <n v="111.231160395625"/>
    <n v="-6.7442560927230097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m/>
    <m/>
    <m/>
    <d v="2026-11-08T11:10:21"/>
    <m/>
    <m/>
    <s v="QC1"/>
    <s v="REMBANG"/>
    <s v="NO ADDON"/>
    <m/>
    <s v="QC MIA - INVALID QUALITY CONTROL MIA - Tidak Ada Lampiran Penunjang - ingin konfirmasi lokasi usah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3"/>
  </r>
  <r>
    <n v="109"/>
    <n v="1002509573"/>
    <n v="3"/>
    <x v="5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  <x v="27"/>
  </r>
  <r>
    <n v="110"/>
    <n v="1002522037"/>
    <n v="3"/>
    <x v="1"/>
    <n v="5"/>
    <s v="SBY UTARA"/>
    <s v="KENJERAN"/>
    <s v="KBL"/>
    <s v="REG"/>
    <s v="AO"/>
    <s v="NEW SALES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EBALEN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  <x v="22"/>
  </r>
  <r>
    <n v="111"/>
    <n v="1002508039"/>
    <n v="3"/>
    <x v="6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  <x v="11"/>
  </r>
  <r>
    <n v="112"/>
    <n v="1002522985"/>
    <n v="3"/>
    <x v="6"/>
    <n v="5"/>
    <s v="SIDOARJO"/>
    <s v="INNER - JATIM TIMUR"/>
    <s v="TUN"/>
    <s v="REG"/>
    <s v="AO"/>
    <s v="NEW SALES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0"/>
    <x v="11"/>
  </r>
  <r>
    <n v="113"/>
    <n v="1002516462"/>
    <n v="3"/>
    <x v="3"/>
    <n v="4"/>
    <s v="PURWOKERTO"/>
    <s v="BANJARNEGARA"/>
    <s v="KLP"/>
    <s v="REG"/>
    <s v="AO"/>
    <s v="NEW SALES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0"/>
    <x v="3"/>
  </r>
  <r>
    <n v="114"/>
    <n v="1002521688"/>
    <n v="3"/>
    <x v="4"/>
    <n v="4"/>
    <s v="PEKALONGAN"/>
    <s v="PEKALONGAN"/>
    <s v="PKL"/>
    <s v="REG"/>
    <s v="AO"/>
    <s v="NEW SALES"/>
    <s v="1P INET"/>
    <s v="Completed (PS)"/>
    <s v="RBS-Regional 3"/>
    <d v="2026-08-12T11:02:07"/>
    <d v="2026-08-14T07:55:19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S"/>
    <s v="X"/>
    <s v="NO ADDON"/>
    <n v="20260814"/>
    <s v="Complet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n v="2026"/>
    <n v="8"/>
    <n v="14"/>
    <d v="2026-08-14T00:00:00"/>
    <n v="0.66666666666424135"/>
    <x v="0"/>
    <x v="3"/>
  </r>
  <r>
    <n v="115"/>
    <n v="1002524458"/>
    <n v="3"/>
    <x v="2"/>
    <n v="5"/>
    <s v="MADIUN"/>
    <s v="BOJONEGORO"/>
    <s v="KDU"/>
    <s v="REG"/>
    <s v="AO"/>
    <s v="NEW SALES"/>
    <m/>
    <s v="Completed (PS)"/>
    <s v="RBS-Regional 3"/>
    <d v="2026-08-13T14:22:10"/>
    <d v="2026-08-13T15:32:12"/>
    <n v="69345160"/>
    <m/>
    <n v="152643202393"/>
    <s v="Shinar Group Malo"/>
    <s v="ODP-KDU-FF/19"/>
    <s v="WO061676444"/>
    <m/>
    <m/>
    <m/>
    <n v="111.72596009999999"/>
    <n v="-7.1118911000000002"/>
    <s v="|MN00271|MYIA-030998796310/POI/Moch Rifky Adhiyoko/085648396603/adhiyokorois@gmail.com"/>
    <s v="Sales Force DBS"/>
    <m/>
    <m/>
    <m/>
    <m/>
    <m/>
    <m/>
    <m/>
    <m/>
    <s v="Management Janji"/>
    <s v="2026-08-13 08:00:00|Dusun karuk rendeng|SYSTEM|MYDITA"/>
    <s v="FCC"/>
    <s v="13-08-2026 14:39:50"/>
    <m/>
    <m/>
    <s v="PS"/>
    <s v="PADANG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3T07:00:00"/>
    <s v="2026-08-13 08:00:00|Dusun karuk rendeng|SYSTEM|MYDITA"/>
    <n v="2026"/>
    <n v="8"/>
    <n v="13"/>
    <d v="2026-08-13T00:00:00"/>
    <n v="-0.29166666666424135"/>
    <x v="0"/>
    <x v="20"/>
  </r>
  <r>
    <n v="116"/>
    <n v="1002517195"/>
    <n v="3"/>
    <x v="2"/>
    <n v="5"/>
    <s v="KEDIRI"/>
    <s v="NGANJUK"/>
    <s v="NJK"/>
    <s v="REG"/>
    <s v="AO"/>
    <s v="NEW SALES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0"/>
    <x v="19"/>
  </r>
  <r>
    <n v="117"/>
    <n v="1002505021"/>
    <n v="3"/>
    <x v="1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  <x v="12"/>
  </r>
  <r>
    <n v="118"/>
    <n v="1002523003"/>
    <n v="3"/>
    <x v="3"/>
    <n v="4"/>
    <s v="MAGELANG"/>
    <s v="MAGELANG"/>
    <s v="MTY"/>
    <s v="REG"/>
    <s v="AO"/>
    <s v="NEW SALES"/>
    <s v="1P INET"/>
    <s v="102 | FOLLOW UP COMPLETED"/>
    <s v="RBS-Regional 3"/>
    <d v="2026-08-12T17:07:56"/>
    <d v="2026-08-13T16:03:51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s v="Kendala Pelanggan"/>
    <s v="REVOKE"/>
    <s v="MERTOYUDAN"/>
    <s v="NO ADDON"/>
    <m/>
    <s v="Follow Up Revoke Completed, New Order ID : SC1002524845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1"/>
    <x v="3"/>
  </r>
  <r>
    <n v="119"/>
    <n v="1002512295"/>
    <n v="3"/>
    <x v="4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  <x v="3"/>
  </r>
  <r>
    <n v="120"/>
    <n v="1002517492"/>
    <n v="3"/>
    <x v="2"/>
    <n v="5"/>
    <s v="KEDIRI"/>
    <s v="TULUNGAGUNG"/>
    <s v="CAT"/>
    <s v="REG"/>
    <s v="AO"/>
    <s v="NEW SALES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0"/>
    <x v="24"/>
  </r>
  <r>
    <n v="121"/>
    <n v="1002515351"/>
    <n v="3"/>
    <x v="3"/>
    <n v="4"/>
    <s v="YOGYAKARTA"/>
    <s v="GUNUNG KIDUL"/>
    <s v="WNS"/>
    <s v="REG"/>
    <s v="AO"/>
    <s v="NEW SALES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  <x v="3"/>
  </r>
  <r>
    <n v="122"/>
    <n v="1002521303"/>
    <n v="3"/>
    <x v="7"/>
    <n v="4"/>
    <s v="SOLO"/>
    <s v="INNER - SOLO JATENG TIMUR"/>
    <s v="KRT"/>
    <s v="REG"/>
    <s v="AO"/>
    <s v="NEW SALES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X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0"/>
    <x v="3"/>
  </r>
  <r>
    <n v="123"/>
    <n v="1002524549"/>
    <n v="3"/>
    <x v="1"/>
    <n v="5"/>
    <s v="SBY SELATAN"/>
    <s v="KETINTANG"/>
    <s v="WRU"/>
    <s v="REG"/>
    <s v="AO"/>
    <s v="NEW SALES"/>
    <s v="1P INET"/>
    <s v="MIE - SEND SURVEY"/>
    <s v="RBS-Regional 3"/>
    <d v="2026-08-13T14:43:56"/>
    <d v="2026-08-13T14:46:02"/>
    <n v="69365282"/>
    <m/>
    <n v="152302236750"/>
    <s v="toko setiawan"/>
    <s v="ODP-WR1-FCM/07 FCM/D02/07.01"/>
    <s v="WO061678290"/>
    <m/>
    <m/>
    <m/>
    <n v="112.70329959999999"/>
    <n v="-7.3739936000000004"/>
    <s v="MD|MYDB-20260813265177|DN00001/MN01993|toko setiawan|089670772125"/>
    <s v="MYDIGIBIZPARTNER"/>
    <m/>
    <m/>
    <m/>
    <m/>
    <m/>
    <m/>
    <m/>
    <m/>
    <s v="Management Janji"/>
    <s v="2026-08-14 13:00:00 | telp : 089670772125 M Janji : (14/08/2026) jam Pasang : 09:00 Note : hubungi pelanggan jika ingin kelokasi"/>
    <s v="FCC"/>
    <s v="13-08-2026 14:55:15"/>
    <d v="2026-08-14T13:00:00"/>
    <m/>
    <s v="SURVEY_NEW_MANJA"/>
    <s v="WARU INJOKO"/>
    <s v="NO ADDON"/>
    <m/>
    <s v="MIE - SEND SURVEY"/>
    <s v="HSI Bisnis Promo HUT Telkom PSB 70% - 200 Mbps"/>
    <s v="INDIBIZ"/>
    <m/>
    <m/>
    <d v="2026-08-14T13:00:00"/>
    <s v="2026-08-14 13:00:00 | telp : 089670772125 M Janji : (14/08/2026) jam Pasang : 09:00 Note : hubungi pelanggan jika ingin kelokasi"/>
    <m/>
    <m/>
    <m/>
    <e v="#NUM!"/>
    <e v="#NUM!"/>
    <x v="1"/>
    <x v="12"/>
  </r>
  <r>
    <n v="124"/>
    <n v="1002504396"/>
    <n v="3"/>
    <x v="2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14"/>
  </r>
  <r>
    <n v="125"/>
    <n v="1002513682"/>
    <n v="3"/>
    <x v="5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  <x v="28"/>
  </r>
  <r>
    <n v="126"/>
    <n v="1002506382"/>
    <n v="3"/>
    <x v="7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  <x v="3"/>
  </r>
  <r>
    <n v="127"/>
    <n v="1002514582"/>
    <n v="3"/>
    <x v="3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  <x v="3"/>
  </r>
  <r>
    <n v="128"/>
    <n v="1002515737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  <x v="3"/>
  </r>
  <r>
    <n v="129"/>
    <n v="1002522125"/>
    <n v="3"/>
    <x v="4"/>
    <n v="4"/>
    <s v="SEMARANG"/>
    <s v="INNER - SEMARANG JATENG UTARA"/>
    <s v="JHR"/>
    <s v="REG"/>
    <s v="AO"/>
    <s v="NEW SALES"/>
    <m/>
    <s v="7 | OSS - PROVISIONING ISSUED"/>
    <s v="RBS-Regional 3"/>
    <d v="2026-08-12T13:29:02"/>
    <d v="2026-08-14T08:06:42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PI"/>
    <s v="JOHAR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1"/>
    <x v="3"/>
  </r>
  <r>
    <n v="130"/>
    <n v="1002505598"/>
    <n v="3"/>
    <x v="4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  <x v="3"/>
  </r>
  <r>
    <n v="131"/>
    <n v="1002519478"/>
    <n v="3"/>
    <x v="3"/>
    <n v="4"/>
    <s v="MAGELANG"/>
    <s v="MAGELANG"/>
    <s v="MGE"/>
    <s v="REG"/>
    <s v="AO"/>
    <s v="NEW SALES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0"/>
    <x v="3"/>
  </r>
  <r>
    <n v="132"/>
    <n v="1002515837"/>
    <n v="3"/>
    <x v="4"/>
    <n v="4"/>
    <s v="PEKALONGAN"/>
    <s v="TEGAL"/>
    <s v="TEG"/>
    <s v="REG"/>
    <s v="AO"/>
    <s v="NEW SALES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  <x v="3"/>
  </r>
  <r>
    <n v="133"/>
    <n v="1002514537"/>
    <n v="3"/>
    <x v="6"/>
    <n v="5"/>
    <s v="JEMBER"/>
    <s v="JEMBER"/>
    <s v="TGU"/>
    <s v="REG"/>
    <s v="AO"/>
    <s v="NEW SALES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  <x v="25"/>
  </r>
  <r>
    <n v="134"/>
    <n v="1002517644"/>
    <n v="3"/>
    <x v="2"/>
    <n v="5"/>
    <s v="MADIUN"/>
    <s v="NGAWI"/>
    <s v="GGR"/>
    <s v="REG"/>
    <s v="AO"/>
    <s v="NEW SALES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0"/>
    <x v="14"/>
  </r>
  <r>
    <n v="135"/>
    <n v="1002505873"/>
    <n v="3"/>
    <x v="4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  <x v="3"/>
  </r>
  <r>
    <n v="136"/>
    <n v="1002523599"/>
    <n v="3"/>
    <x v="6"/>
    <n v="5"/>
    <s v="JEMBER"/>
    <s v="BONDOWOSO"/>
    <s v="BOW"/>
    <s v="REG"/>
    <s v="AO"/>
    <s v="NEW SALES"/>
    <s v="2P INET + VOICE"/>
    <s v="7 | OSS - PROVISIONING ISSUED"/>
    <s v="RBS-Regional 3"/>
    <d v="2026-08-13T10:01:57"/>
    <d v="2026-08-14T08:05:42"/>
    <n v="69364841"/>
    <n v="3322010094"/>
    <n v="152507226145"/>
    <s v="ERAFONE BONDOWOSO"/>
    <s v="ODP-BOW-FB/21 FB/D04/21.01"/>
    <s v="WO061645839"/>
    <m/>
    <m/>
    <m/>
    <n v="113.824656"/>
    <n v="-7.9127689999999999"/>
    <s v="|MN02621|MYIA-010045246292/POI/IWAN/081999552999/dl-rutinfinance@erajaya.com"/>
    <s v="MYIB_ASSISTANT"/>
    <m/>
    <m/>
    <m/>
    <m/>
    <m/>
    <m/>
    <m/>
    <m/>
    <s v="Management Janji"/>
    <s v="2026-08-14 08:00:00 | Nama : BP IWAN SANJAYA  No Hp : 081999552999 No Alt :  Tgl Pemasangan : 14 Agustus 2026 Interval : PAGI  Note : Hubungi pelanggan terlebih dahulu"/>
    <s v="FCC"/>
    <s v="13-08-2026 10:09:52"/>
    <d v="2026-08-14T08:00:00"/>
    <m/>
    <s v="PI"/>
    <s v="BONDOWOSO"/>
    <s v="NO ADDON"/>
    <m/>
    <s v="Provisioning Issued"/>
    <s v="HSI Bisnis Basic Bundling Phone PSB 70% - Free 800 Menit - 50 Mbps"/>
    <s v="INDIBIZ"/>
    <m/>
    <m/>
    <d v="2026-08-14T08:00:00"/>
    <s v="2026-08-14 08:00:00 | Nama : BP IWAN SANJAYA  No Hp : 081999552999 No Alt :  Tgl Pemasangan : 14 Agustus 2026 Interval : PAGI  Note : Hubungi pelanggan terlebih dahulu"/>
    <m/>
    <m/>
    <m/>
    <e v="#NUM!"/>
    <e v="#NUM!"/>
    <x v="1"/>
    <x v="25"/>
  </r>
  <r>
    <n v="137"/>
    <n v="1002510583"/>
    <n v="3"/>
    <x v="6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  <x v="17"/>
  </r>
  <r>
    <n v="138"/>
    <n v="1002512092"/>
    <n v="3"/>
    <x v="1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  <x v="22"/>
  </r>
  <r>
    <n v="139"/>
    <n v="1002523678"/>
    <n v="3"/>
    <x v="3"/>
    <n v="4"/>
    <s v="MAGELANG"/>
    <s v="KEBUMEN"/>
    <s v="KBM"/>
    <s v="REG"/>
    <s v="AO"/>
    <s v="NEW SALES"/>
    <s v="1P INET"/>
    <s v="7 | OSS - PROVISIONING ISSUED"/>
    <s v="RBS-Regional 3"/>
    <d v="2026-08-13T10:19:56"/>
    <d v="2026-08-14T08:05:39"/>
    <n v="69364858"/>
    <m/>
    <n v="142141120203"/>
    <s v="SD NEGERI AYAM PUTIH 1&amp;2 - KBM"/>
    <s v="ODP-KBM-FBH/001 FBH/D01/001.01"/>
    <s v="WO061647447"/>
    <m/>
    <m/>
    <m/>
    <n v="109.6517044"/>
    <n v="-7.7668024000000004"/>
    <s v="|MN00664|MYIA-051944183613/POI/Joko Siswanto/085722800062/sdnayamputih@gmail.com"/>
    <s v="MYIB_ASSISTANT"/>
    <m/>
    <m/>
    <m/>
    <m/>
    <m/>
    <m/>
    <m/>
    <m/>
    <s v="Management Janji"/>
    <s v="2026-08-14 08:00:00 | telp : 085722800062 M Janji : (14/08/2026) jam Pasang : 09:00 Note : hubungi pelanggan jika ingin kelokasi"/>
    <s v="FCC"/>
    <s v="13-08-2026 10:39:50"/>
    <d v="2026-08-14T08:00:00"/>
    <m/>
    <s v="PI"/>
    <s v="X"/>
    <s v="NO ADDON"/>
    <m/>
    <s v="Provisioning Issued"/>
    <s v="HSI Bisnis Promo HUT Telkom PSB 70% - 200 Mbps"/>
    <s v="INDIBIZ"/>
    <m/>
    <m/>
    <d v="2026-08-14T08:00:00"/>
    <s v="2026-08-14 08:00:00 | telp : 085722800062 M Janji : (14/08/2026) jam Pasang : 09:00 Note : hubungi pelanggan jika ingin kelokasi"/>
    <m/>
    <m/>
    <m/>
    <e v="#NUM!"/>
    <e v="#NUM!"/>
    <x v="1"/>
    <x v="3"/>
  </r>
  <r>
    <n v="140"/>
    <n v="1002519328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JOHAR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0"/>
    <x v="3"/>
  </r>
  <r>
    <n v="141"/>
    <n v="1002516080"/>
    <n v="3"/>
    <x v="2"/>
    <n v="5"/>
    <s v="MALANG"/>
    <s v="BATU"/>
    <s v="BTU"/>
    <s v="REG"/>
    <s v="AO"/>
    <s v="NEW SALES"/>
    <m/>
    <s v="102 | FOLLOW UP COMPLETED"/>
    <s v="RBS-Regional 2"/>
    <d v="2026-08-08T15:12:30"/>
    <d v="2026-08-13T11:26:53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REVOKE"/>
    <s v="BATU"/>
    <s v="NO ADDON"/>
    <m/>
    <s v="Follow Up Revoke Completed, New Order ID : SC100252392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  <x v="18"/>
  </r>
  <r>
    <n v="142"/>
    <n v="1002518343"/>
    <n v="3"/>
    <x v="4"/>
    <n v="4"/>
    <s v="PEKALONGAN"/>
    <s v="PEMALANG"/>
    <s v="PML"/>
    <s v="REG"/>
    <s v="AO"/>
    <s v="NEW SALES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X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1"/>
    <x v="3"/>
  </r>
  <r>
    <n v="143"/>
    <n v="1002509965"/>
    <n v="3"/>
    <x v="1"/>
    <n v="5"/>
    <s v="SBY UTARA"/>
    <s v="TANDES"/>
    <s v="BBE"/>
    <s v="REG"/>
    <s v="AO"/>
    <s v="NEW SALES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  <x v="22"/>
  </r>
  <r>
    <n v="144"/>
    <n v="1002504764"/>
    <n v="3"/>
    <x v="1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  <x v="1"/>
  </r>
  <r>
    <n v="145"/>
    <n v="1002521904"/>
    <n v="3"/>
    <x v="4"/>
    <n v="4"/>
    <s v="PEKALONGAN"/>
    <s v="PEKALONGAN"/>
    <s v="KDW"/>
    <s v="REG"/>
    <s v="AO"/>
    <s v="NEW SALES"/>
    <s v="1P INET"/>
    <s v="Completed (PS)"/>
    <s v="RBS-Regional 3"/>
    <d v="2026-08-12T11:52:56"/>
    <d v="2026-08-13T15:18:17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S"/>
    <s v="KAJEN"/>
    <s v="NO ADDON"/>
    <n v="20260813"/>
    <s v="Complet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n v="2026"/>
    <n v="8"/>
    <n v="13"/>
    <d v="2026-08-13T00:00:00"/>
    <n v="-0.33333333333575865"/>
    <x v="0"/>
    <x v="3"/>
  </r>
  <r>
    <n v="146"/>
    <n v="1002508451"/>
    <n v="3"/>
    <x v="2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29"/>
  </r>
  <r>
    <n v="147"/>
    <n v="1002514589"/>
    <n v="3"/>
    <x v="7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  <x v="3"/>
  </r>
  <r>
    <n v="148"/>
    <n v="1002518793"/>
    <n v="3"/>
    <x v="4"/>
    <n v="4"/>
    <s v="SEMARANG"/>
    <s v="UNGARAN"/>
    <s v="ABR"/>
    <s v="REG"/>
    <s v="AO"/>
    <s v="NEW SALES"/>
    <s v="1P INET"/>
    <s v="OSS - FALLOUT"/>
    <s v="RBS-Regional 3"/>
    <d v="2026-08-11T07:52:56"/>
    <d v="2026-08-14T08:32:26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s v="Kendala Lainnya"/>
    <s v="FO_WFM"/>
    <s v="AMBARAWA"/>
    <s v="NO ADDON"/>
    <m/>
    <s v="Provisioning Failed|WFM|INF009040652|revoke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  <x v="3"/>
  </r>
  <r>
    <n v="149"/>
    <n v="1002522308"/>
    <n v="3"/>
    <x v="1"/>
    <n v="5"/>
    <s v="SBY UTARA"/>
    <s v="MANYAR"/>
    <s v="MGO"/>
    <s v="REG"/>
    <s v="AO"/>
    <s v="NEW SALES"/>
    <s v="1P INET"/>
    <s v="Completed (PS)"/>
    <s v="RBS-Regional 3"/>
    <d v="2026-08-12T14:01:56"/>
    <d v="2026-08-14T08:13:37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n v="2026"/>
    <n v="8"/>
    <n v="14"/>
    <d v="2026-08-14T00:00:00"/>
    <n v="-0.54166666666424135"/>
    <x v="0"/>
    <x v="12"/>
  </r>
  <r>
    <n v="150"/>
    <n v="1002504571"/>
    <n v="3"/>
    <x v="6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  <x v="11"/>
  </r>
  <r>
    <n v="151"/>
    <n v="1002508859"/>
    <n v="3"/>
    <x v="2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18"/>
  </r>
  <r>
    <n v="152"/>
    <n v="1002508813"/>
    <n v="3"/>
    <x v="3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153"/>
    <n v="1002524574"/>
    <n v="3"/>
    <x v="2"/>
    <n v="5"/>
    <s v="KEDIRI"/>
    <s v="NGANJUK"/>
    <s v="WRJ"/>
    <s v="REG"/>
    <s v="AO"/>
    <s v="NEW SALES"/>
    <s v="1P INET"/>
    <s v="Completed (PS)"/>
    <s v="RBS-Regional 3"/>
    <d v="2026-08-13T14:50:07"/>
    <d v="2026-08-13T16:46:39"/>
    <n v="69365295"/>
    <m/>
    <n v="152641205609"/>
    <s v="Toko barokah Abadi"/>
    <s v="ODP-WRJ-FA/106 FA/D02/106.01"/>
    <s v="WO061678958"/>
    <m/>
    <m/>
    <m/>
    <n v="112.023335918784"/>
    <n v="-7.6136039873273704"/>
    <s v="MD|MYDB-20260813265230|DC20002/MC20039|Toko barokah Abadi|085706167964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55:15"/>
    <d v="2026-08-14T13:00:00"/>
    <m/>
    <s v="PS"/>
    <s v="KERTOSONO"/>
    <s v="NO ADDON"/>
    <n v="20260813"/>
    <s v="Completed"/>
    <s v="HSI Bisnis Promo HUT Telkom PSB 70% - 150 Mbps"/>
    <s v="INDIBIZ"/>
    <m/>
    <m/>
    <d v="2026-08-14T13:00:00"/>
    <s v="2026-08-14 13:00:00 | M Janji : (14 AGUSTUS 2026) jam Pasang : siang Note : hubungi pelanggan jika ingin kelokasi"/>
    <n v="2026"/>
    <n v="8"/>
    <n v="13"/>
    <d v="2026-08-13T00:00:00"/>
    <n v="-1.5416666666642413"/>
    <x v="0"/>
    <x v="19"/>
  </r>
  <r>
    <n v="154"/>
    <n v="1002518632"/>
    <n v="3"/>
    <x v="1"/>
    <n v="5"/>
    <s v="SBY UTARA"/>
    <s v="TANDES"/>
    <s v="KNN"/>
    <s v="REG"/>
    <s v="AO"/>
    <s v="NEW SALES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0"/>
    <x v="22"/>
  </r>
  <r>
    <n v="155"/>
    <n v="1002520769"/>
    <n v="3"/>
    <x v="4"/>
    <n v="4"/>
    <s v="PEKALONGAN"/>
    <s v="PEKALONGAN"/>
    <s v="KJE"/>
    <s v="REG"/>
    <s v="AO"/>
    <s v="NEW SALES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AJEN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0"/>
    <x v="3"/>
  </r>
  <r>
    <n v="156"/>
    <n v="1002510858"/>
    <n v="3"/>
    <x v="7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  <x v="3"/>
  </r>
  <r>
    <n v="157"/>
    <n v="1002518631"/>
    <n v="3"/>
    <x v="0"/>
    <n v="5"/>
    <s v="KUPANG"/>
    <s v="ENDE"/>
    <s v="BJW"/>
    <s v="REG"/>
    <s v="AO"/>
    <s v="NEW SALES"/>
    <s v="1P INET"/>
    <s v="7 | OSS - PROVISIONING ISSUED"/>
    <s v="RBS-Regional 3"/>
    <d v="2026-08-10T17:37:56"/>
    <d v="2026-08-13T15:21:55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PI"/>
    <s v="BAJAWA"/>
    <s v="NO ADDON"/>
    <m/>
    <s v="Provisioning Issued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1"/>
    <x v="21"/>
  </r>
  <r>
    <n v="158"/>
    <n v="1002510139"/>
    <n v="3"/>
    <x v="2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18"/>
  </r>
  <r>
    <n v="159"/>
    <n v="1002505290"/>
    <n v="3"/>
    <x v="7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  <x v="3"/>
  </r>
  <r>
    <n v="160"/>
    <n v="1002509859"/>
    <n v="3"/>
    <x v="5"/>
    <n v="5"/>
    <s v="SINGARJA"/>
    <s v="KLUNGKUNG"/>
    <s v="APR"/>
    <s v="REG"/>
    <s v="AO"/>
    <s v="NEW SALES"/>
    <m/>
    <s v="100 | REVOKE COMPLETED"/>
    <s v="RBS-Regional 3"/>
    <d v="2026-08-05T09:57:48"/>
    <d v="2026-08-11T10:36:0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  <x v="4"/>
  </r>
  <r>
    <n v="161"/>
    <n v="1002511645"/>
    <n v="3"/>
    <x v="5"/>
    <n v="5"/>
    <s v="SINGARJA"/>
    <s v="TABANAN"/>
    <s v="TBN"/>
    <s v="REG"/>
    <s v="AO"/>
    <s v="NEW SALES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ABANA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  <x v="23"/>
  </r>
  <r>
    <n v="162"/>
    <n v="1002504905"/>
    <n v="3"/>
    <x v="2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  <x v="14"/>
  </r>
  <r>
    <n v="163"/>
    <n v="1002517320"/>
    <n v="3"/>
    <x v="1"/>
    <n v="5"/>
    <s v="SBY UTARA"/>
    <s v="TANDES"/>
    <s v="KRP"/>
    <s v="REG"/>
    <s v="AO"/>
    <s v="NEW SALES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0"/>
    <x v="22"/>
  </r>
  <r>
    <n v="164"/>
    <n v="1002515671"/>
    <n v="3"/>
    <x v="5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28"/>
  </r>
  <r>
    <n v="165"/>
    <n v="1002520725"/>
    <n v="3"/>
    <x v="1"/>
    <n v="5"/>
    <s v="SBY UTARA"/>
    <s v="TANDES"/>
    <s v="BBE"/>
    <s v="REG"/>
    <s v="AO"/>
    <s v="NEW SALES"/>
    <s v="1P INET"/>
    <s v="MIA - INVALID SURVEY"/>
    <s v="RBS-Regional 3"/>
    <d v="2026-08-11T16:25:57"/>
    <d v="2026-08-12T08:03:04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SURVEY_NEW_MANJA"/>
    <s v="BAMBE"/>
    <s v="NO ADDON"/>
    <m/>
    <s v="MIE - INVALID SURVEY - Double Input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1"/>
    <x v="22"/>
  </r>
  <r>
    <n v="166"/>
    <n v="1002514122"/>
    <n v="3"/>
    <x v="5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  <x v="27"/>
  </r>
  <r>
    <n v="167"/>
    <n v="1002518883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LOMBOK TENGAH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1"/>
    <x v="5"/>
  </r>
  <r>
    <n v="168"/>
    <n v="1002516591"/>
    <n v="3"/>
    <x v="5"/>
    <n v="5"/>
    <s v="DENPASAR"/>
    <s v="SANUR"/>
    <s v="KLM"/>
    <s v="REG"/>
    <s v="AO"/>
    <s v="NEW SALES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0"/>
    <x v="6"/>
  </r>
  <r>
    <n v="169"/>
    <n v="1002515486"/>
    <n v="3"/>
    <x v="7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  <x v="3"/>
  </r>
  <r>
    <n v="170"/>
    <n v="1002512280"/>
    <n v="3"/>
    <x v="7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  <x v="3"/>
  </r>
  <r>
    <n v="171"/>
    <n v="1002523921"/>
    <n v="3"/>
    <x v="4"/>
    <n v="4"/>
    <s v="SEMARANG"/>
    <s v="SALATIGA"/>
    <s v="SLI"/>
    <s v="REG"/>
    <s v="AO"/>
    <s v="NEW SALES"/>
    <m/>
    <s v="Completed (PS)"/>
    <s v="RBS-Regional 3"/>
    <d v="2026-08-13T11:27:40"/>
    <d v="2026-08-13T12:11:16"/>
    <n v="69361369"/>
    <m/>
    <n v="142434111393"/>
    <s v="PT AERONUSA INTI RAYA"/>
    <s v="ODP-SLI-FAN/024"/>
    <s v="WO061654807"/>
    <m/>
    <m/>
    <m/>
    <n v="110.53187310073"/>
    <n v="-7.3620236148851896"/>
    <s v="|MN02587|MYIA-060484169050/POI/AMIN/087789912308/helpdesk@sentralcargo.co.id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s v="13-08-2026 11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0 08:00:00 | M Janji : 10 agustus 2026  jam Pasang : pagi   Note : hubungi pelanggan jika ingin kelokasi"/>
    <n v="2026"/>
    <n v="8"/>
    <n v="13"/>
    <d v="2026-08-13T00:00:00"/>
    <n v="-0.29166666666424135"/>
    <x v="0"/>
    <x v="3"/>
  </r>
  <r>
    <n v="172"/>
    <n v="1002523023"/>
    <n v="3"/>
    <x v="4"/>
    <n v="4"/>
    <s v="SEMARANG"/>
    <s v="INNER - SEMARANG JATENG UTARA"/>
    <s v="JHR"/>
    <s v="REG"/>
    <s v="AO"/>
    <s v="NEW SALES"/>
    <s v="1P INET"/>
    <s v="Completed (PS)"/>
    <s v="RBS-Regional 3"/>
    <d v="2026-08-12T17:16:56"/>
    <d v="2026-08-13T18:41:30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PS"/>
    <s v="JOHAR"/>
    <s v="NO ADDON"/>
    <n v="20260813"/>
    <s v="Completed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0"/>
    <x v="3"/>
  </r>
  <r>
    <n v="173"/>
    <n v="1002521718"/>
    <n v="3"/>
    <x v="0"/>
    <n v="5"/>
    <s v="KUPANG"/>
    <s v="LABOAN BAJO"/>
    <s v="RTE"/>
    <s v="REG"/>
    <s v="AO"/>
    <s v="NEW SALES"/>
    <s v="1P INET"/>
    <s v="Completed (PS)"/>
    <s v="RBS-Regional 3"/>
    <d v="2026-08-12T11:10:56"/>
    <d v="2026-08-13T13:25:05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PS"/>
    <s v="X"/>
    <s v="NO ADDON"/>
    <n v="20260813"/>
    <s v="Completed"/>
    <s v="HSI Bisnis Basic Promo HUT Telkom PSB 70% - 75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0"/>
    <x v="16"/>
  </r>
  <r>
    <n v="174"/>
    <n v="1002518162"/>
    <n v="3"/>
    <x v="6"/>
    <n v="5"/>
    <s v="SIDOARJO"/>
    <s v="INNER - JATIM TIMUR"/>
    <s v="SDA"/>
    <s v="REG"/>
    <s v="AO"/>
    <s v="NEW SALES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0"/>
    <x v="11"/>
  </r>
  <r>
    <n v="175"/>
    <n v="1002522019"/>
    <n v="3"/>
    <x v="3"/>
    <n v="4"/>
    <s v="MAGELANG"/>
    <s v="MAGELANG"/>
    <s v="MGE"/>
    <s v="REG"/>
    <s v="AO"/>
    <s v="NEW SALES"/>
    <m/>
    <s v="MIE - SEND SURVEY"/>
    <s v="RBS-Regional 3"/>
    <d v="2026-08-12T12:43:27"/>
    <d v="2026-08-13T09:26:01"/>
    <n v="69364170"/>
    <m/>
    <n v="146137149729"/>
    <s v="Alif&amp; 39;s Bakery Bandongan"/>
    <s v="ODP-MGE-FAM/058"/>
    <s v="WO061643354"/>
    <m/>
    <m/>
    <m/>
    <n v="110.18978118896401"/>
    <n v="-7.4660441321345701"/>
    <s v="AMRBS ; 920111 ; AM ; BINDA ANISSA ; TREG3 ; MAGELANG ;1S HSI BISNIS PROMO 30MB 1:1 ; Irwan Adi Saputra/085188140787/alifsbakerybandongan@gmail.com"/>
    <s v="Account Manager"/>
    <m/>
    <m/>
    <m/>
    <m/>
    <m/>
    <m/>
    <m/>
    <m/>
    <s v="Management Janji"/>
    <s v="2026-08-15 13:00:00|Jam Pemasangan : 08:00 - 12.00 Tanggal Pemasangan : 14/08/2026 Info Tambahan : Hubungi pelanggan sebelum datang ke lokasi |40981184|MYDITA"/>
    <s v="FCC"/>
    <d v="2026-12-08T12:55:00"/>
    <d v="2026-08-15T13:00:00"/>
    <m/>
    <s v="SURVEY_NEW_MANJA"/>
    <s v="X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15T13:00:00"/>
    <s v="2026-08-15 13:00:00|Jam Pemasangan : 08:00 - 12.00 Tanggal Pemasangan : 14/08/2026 Info Tambahan : Hubungi pelanggan sebelum datang ke lokasi |40981184|MYDITA"/>
    <m/>
    <m/>
    <m/>
    <e v="#NUM!"/>
    <e v="#NUM!"/>
    <x v="1"/>
    <x v="3"/>
  </r>
  <r>
    <n v="176"/>
    <n v="1002516497"/>
    <n v="3"/>
    <x v="4"/>
    <n v="4"/>
    <s v="PEKALONGAN"/>
    <s v="SLAWI"/>
    <s v="ADW"/>
    <s v="REG"/>
    <s v="AO"/>
    <s v="NEW SALES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0"/>
    <x v="3"/>
  </r>
  <r>
    <n v="177"/>
    <n v="1002510339"/>
    <n v="3"/>
    <x v="7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3"/>
  </r>
  <r>
    <n v="178"/>
    <n v="1002521028"/>
    <n v="3"/>
    <x v="7"/>
    <n v="4"/>
    <s v="SOLO"/>
    <s v="INNER - SOLO JATENG TIMUR"/>
    <s v="GLD"/>
    <s v="REG"/>
    <s v="AO"/>
    <s v="NEW SALES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0"/>
    <x v="3"/>
  </r>
  <r>
    <n v="179"/>
    <n v="1002521302"/>
    <n v="3"/>
    <x v="4"/>
    <n v="4"/>
    <s v="PEKALONGAN"/>
    <s v="PEMALANG"/>
    <s v="PML"/>
    <s v="REG"/>
    <s v="AO"/>
    <s v="NEW SALES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0"/>
    <x v="3"/>
  </r>
  <r>
    <n v="180"/>
    <n v="1002516121"/>
    <n v="3"/>
    <x v="2"/>
    <n v="5"/>
    <s v="MADIUN"/>
    <s v="PONOROGO"/>
    <s v="PON"/>
    <s v="REG"/>
    <s v="AO"/>
    <s v="NEW SALES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0"/>
    <x v="2"/>
  </r>
  <r>
    <n v="181"/>
    <n v="1002508718"/>
    <n v="3"/>
    <x v="4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  <x v="3"/>
  </r>
  <r>
    <n v="182"/>
    <n v="1002515972"/>
    <n v="3"/>
    <x v="2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  <x v="14"/>
  </r>
  <r>
    <n v="183"/>
    <n v="1002518726"/>
    <n v="3"/>
    <x v="2"/>
    <n v="5"/>
    <s v="KEDIRI"/>
    <s v="KEDIRI"/>
    <s v="PPR"/>
    <s v="REG"/>
    <s v="AO"/>
    <s v="NEW SALES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0"/>
    <x v="15"/>
  </r>
  <r>
    <n v="184"/>
    <n v="1002518855"/>
    <n v="3"/>
    <x v="4"/>
    <n v="4"/>
    <s v="SEMARANG"/>
    <s v="SALATIGA"/>
    <s v="SLI"/>
    <s v="REG"/>
    <s v="AO"/>
    <s v="NEW SALES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X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0"/>
    <x v="3"/>
  </r>
  <r>
    <n v="185"/>
    <n v="1002523378"/>
    <n v="3"/>
    <x v="1"/>
    <n v="5"/>
    <s v="SBY SELATAN"/>
    <s v="KETINTANG"/>
    <s v="IJK"/>
    <s v="REG"/>
    <s v="AO"/>
    <s v="NEW SALES"/>
    <s v="1P INET"/>
    <s v="MIA - INVALID SURVEY"/>
    <s v="RBS-Regional 3"/>
    <d v="2026-08-13T09:02:56"/>
    <d v="2026-08-13T10:37:20"/>
    <n v="69364738"/>
    <m/>
    <n v="152306253234"/>
    <s v="KOPI SEDJAWA"/>
    <s v="ODP-IJK-FJT/31 FJT/D02/31.01"/>
    <s v="WO061638524"/>
    <m/>
    <m/>
    <m/>
    <n v="112.7172932"/>
    <n v="-7.3383063999999996"/>
    <s v="|MN02083|MYIA-093520047367/POI/Wahyu Lavia Ridho/085536905230/laviawahyu@gmail.com"/>
    <s v="MYIB_ASSISTANT"/>
    <m/>
    <m/>
    <m/>
    <m/>
    <m/>
    <m/>
    <m/>
    <m/>
    <s v="Management Janji"/>
    <s v="2026-08-14 13:00:00 | M Janji : (14 AGUSTUS 2026) jam Pasang : pagi siang Note : hubungi pelanggan jika ingin kelokasi "/>
    <s v="FCC"/>
    <s v="13-08-2026 09:10:25"/>
    <d v="2026-08-14T13:00:00"/>
    <m/>
    <s v="SURVEY_NEW_MANJA"/>
    <s v="WARU INJOKO"/>
    <s v="NO ADDON"/>
    <m/>
    <s v="MIE - INVALID SURVEY - Kendala Jalur/Rute Tarikan"/>
    <s v="HSI Bisnis Promo HUT Telkom PSB 70% - 50 Mbps"/>
    <s v="INDIBIZ"/>
    <m/>
    <m/>
    <d v="2026-08-14T13:00:00"/>
    <s v="2026-08-14 13:00:00 | M Janji : (14 AGUSTUS 2026) jam Pasang : pagi siang Note : hubungi pelanggan jika ingin kelokasi "/>
    <m/>
    <m/>
    <m/>
    <e v="#NUM!"/>
    <e v="#NUM!"/>
    <x v="1"/>
    <x v="12"/>
  </r>
  <r>
    <n v="186"/>
    <n v="1002511881"/>
    <n v="3"/>
    <x v="7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  <x v="3"/>
  </r>
  <r>
    <n v="187"/>
    <n v="1002520905"/>
    <n v="3"/>
    <x v="1"/>
    <n v="5"/>
    <s v="MADURA"/>
    <s v="PAMEKASAN"/>
    <s v="PME"/>
    <s v="REG"/>
    <s v="AO"/>
    <s v="NEW SALES"/>
    <s v="1P INET"/>
    <s v="Completed (PS)"/>
    <s v="RBS-Regional 3"/>
    <d v="2026-08-11T17:22:56"/>
    <d v="2026-08-13T09:18:35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PS"/>
    <s v="PAMEKASAN"/>
    <s v="NO ADDON"/>
    <n v="20260813"/>
    <s v="Completed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n v="2026"/>
    <n v="8"/>
    <n v="13"/>
    <d v="2026-08-13T00:00:00"/>
    <n v="0.375"/>
    <x v="0"/>
    <x v="1"/>
  </r>
  <r>
    <n v="188"/>
    <n v="1002516658"/>
    <n v="3"/>
    <x v="4"/>
    <n v="4"/>
    <s v="PEKALONGAN"/>
    <s v="BATANG"/>
    <s v="SBA"/>
    <s v="REG"/>
    <s v="AO"/>
    <s v="NEW SALES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0"/>
    <x v="3"/>
  </r>
  <r>
    <n v="189"/>
    <n v="1002506038"/>
    <n v="3"/>
    <x v="0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  <x v="26"/>
  </r>
  <r>
    <n v="190"/>
    <n v="1002504505"/>
    <n v="3"/>
    <x v="1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  <x v="1"/>
  </r>
  <r>
    <n v="191"/>
    <n v="1002507307"/>
    <n v="3"/>
    <x v="3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3"/>
  </r>
  <r>
    <n v="192"/>
    <n v="1002514804"/>
    <n v="3"/>
    <x v="6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1"/>
  </r>
  <r>
    <n v="193"/>
    <n v="1002507588"/>
    <n v="3"/>
    <x v="6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  <x v="13"/>
  </r>
  <r>
    <n v="194"/>
    <n v="1002522051"/>
    <n v="3"/>
    <x v="4"/>
    <n v="4"/>
    <s v="PEKALONGAN"/>
    <s v="BREBES"/>
    <s v="KTM"/>
    <s v="REG"/>
    <s v="AO"/>
    <s v="NEW SALES"/>
    <s v="1P INET"/>
    <s v="Completed (PS)"/>
    <s v="RBS-Regional 3"/>
    <d v="2026-08-12T12:55:56"/>
    <d v="2026-08-13T13:53:48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0"/>
    <x v="3"/>
  </r>
  <r>
    <n v="195"/>
    <n v="1002506541"/>
    <n v="3"/>
    <x v="2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  <x v="20"/>
  </r>
  <r>
    <n v="196"/>
    <n v="1002505565"/>
    <n v="3"/>
    <x v="6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  <x v="30"/>
  </r>
  <r>
    <n v="197"/>
    <n v="1002507800"/>
    <n v="3"/>
    <x v="3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98"/>
    <n v="1002507813"/>
    <n v="3"/>
    <x v="0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  <x v="5"/>
  </r>
  <r>
    <n v="199"/>
    <n v="1002519687"/>
    <n v="3"/>
    <x v="2"/>
    <n v="5"/>
    <s v="MADIUN"/>
    <s v="BOJONEGORO"/>
    <s v="BJN"/>
    <s v="REG"/>
    <s v="AO"/>
    <s v="NEW SALES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20"/>
  </r>
  <r>
    <n v="200"/>
    <n v="1002513461"/>
    <n v="3"/>
    <x v="4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  <x v="3"/>
  </r>
  <r>
    <n v="201"/>
    <n v="1002523070"/>
    <n v="3"/>
    <x v="7"/>
    <n v="4"/>
    <s v="SOLO"/>
    <s v="INNER - SOLO JATENG TIMUR"/>
    <s v="KRT"/>
    <s v="REG"/>
    <s v="AO"/>
    <s v="NEW SALES"/>
    <s v="1P INET"/>
    <s v="Completed (PS)"/>
    <s v="RBS-Regional 3"/>
    <d v="2026-08-12T17:59:57"/>
    <d v="2026-08-14T09:02:56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PS"/>
    <s v="X"/>
    <s v="NO ADDON"/>
    <n v="20260814"/>
    <s v="Completed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4"/>
    <d v="2026-08-14T00:00:00"/>
    <n v="0.375"/>
    <x v="0"/>
    <x v="3"/>
  </r>
  <r>
    <n v="202"/>
    <n v="1002522928"/>
    <n v="3"/>
    <x v="4"/>
    <n v="4"/>
    <s v="PEKALONGAN"/>
    <s v="SLAWI"/>
    <s v="BLU"/>
    <s v="REG"/>
    <s v="AO"/>
    <s v="NEW SALES"/>
    <s v="1P INET"/>
    <s v="102 | FOLLOW UP COMPLETED"/>
    <s v="RBS-Regional 3"/>
    <d v="2026-08-12T16:41:57"/>
    <d v="2026-08-13T14:14:12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REVOKE"/>
    <s v="X"/>
    <s v="NO ADDON"/>
    <m/>
    <s v="Follow Up Revoke Completed, New Order ID : SC1002524427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1"/>
    <x v="3"/>
  </r>
  <r>
    <n v="203"/>
    <n v="1002506124"/>
    <n v="3"/>
    <x v="3"/>
    <n v="4"/>
    <s v="YOGYAKARTA"/>
    <s v="GUNUNG KIDUL"/>
    <s v="WNS"/>
    <s v="REG"/>
    <s v="AO"/>
    <s v="NEW SALES"/>
    <m/>
    <s v="CANCEL COMPLETED"/>
    <s v="RBS-Regional 3"/>
    <d v="2026-08-03T13:37:50"/>
    <d v="2026-08-13T15:16:19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1"/>
    <x v="3"/>
  </r>
  <r>
    <n v="204"/>
    <n v="1002521460"/>
    <n v="3"/>
    <x v="1"/>
    <n v="5"/>
    <s v="SBY UTARA"/>
    <s v="GRESIK"/>
    <s v="BWN"/>
    <s v="REG"/>
    <s v="AO"/>
    <s v="NEW SALES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GRESIK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0"/>
    <x v="9"/>
  </r>
  <r>
    <n v="205"/>
    <n v="1002519746"/>
    <n v="3"/>
    <x v="3"/>
    <n v="4"/>
    <s v="PURWOKERTO"/>
    <s v="CILACAP"/>
    <s v="SDJ"/>
    <s v="REG"/>
    <s v="AO"/>
    <s v="NEW SALES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MAJENANG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0"/>
    <x v="3"/>
  </r>
  <r>
    <n v="206"/>
    <n v="1002515915"/>
    <n v="3"/>
    <x v="2"/>
    <n v="5"/>
    <s v="MADIUN"/>
    <s v="MADIUN"/>
    <s v="CRB"/>
    <s v="REG"/>
    <s v="AO"/>
    <s v="NEW SALES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ARUBAN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  <x v="14"/>
  </r>
  <r>
    <n v="207"/>
    <n v="1002516393"/>
    <n v="3"/>
    <x v="1"/>
    <n v="5"/>
    <s v="SBY SELATAN"/>
    <s v="MANYAR"/>
    <s v="JGR"/>
    <s v="REG"/>
    <s v="AO"/>
    <s v="NEW SALES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0"/>
    <x v="12"/>
  </r>
  <r>
    <n v="208"/>
    <n v="1002521288"/>
    <n v="3"/>
    <x v="2"/>
    <n v="5"/>
    <s v="MADIUN"/>
    <s v="MADIUN"/>
    <s v="CRB"/>
    <s v="REG"/>
    <s v="AO"/>
    <s v="NEW SALES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0"/>
    <x v="14"/>
  </r>
  <r>
    <n v="209"/>
    <n v="1002515183"/>
    <n v="3"/>
    <x v="7"/>
    <n v="4"/>
    <s v="KUDUS"/>
    <s v="PURWODADI"/>
    <s v="WRO"/>
    <s v="REG"/>
    <s v="AO"/>
    <s v="NEW SALES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  <x v="3"/>
  </r>
  <r>
    <n v="210"/>
    <n v="1002508268"/>
    <n v="3"/>
    <x v="3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3"/>
  </r>
  <r>
    <n v="211"/>
    <n v="1002510249"/>
    <n v="3"/>
    <x v="2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  <x v="24"/>
  </r>
  <r>
    <n v="212"/>
    <n v="1002510924"/>
    <n v="3"/>
    <x v="0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6"/>
  </r>
  <r>
    <n v="213"/>
    <n v="1002520516"/>
    <n v="3"/>
    <x v="3"/>
    <n v="4"/>
    <s v="YOGYAKARTA"/>
    <s v="SLEMAN"/>
    <s v="GOD"/>
    <s v="REG"/>
    <s v="AO"/>
    <s v="NEW SALES"/>
    <s v="1P INET"/>
    <s v="MIA - INVALID SURVEY"/>
    <s v="RBS-Regional 3"/>
    <d v="2026-08-11T15:34:57"/>
    <d v="2026-08-13T11:44:51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SURVEY_NEW_MANJA"/>
    <s v="X"/>
    <s v="NO ADDON"/>
    <m/>
    <s v="MIE - INVALID SURVEY - Bangunan/Perangkat Pelanggan Belum Siap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1"/>
    <x v="3"/>
  </r>
  <r>
    <n v="214"/>
    <n v="1002511413"/>
    <n v="3"/>
    <x v="0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  <x v="8"/>
  </r>
  <r>
    <n v="215"/>
    <n v="1002522035"/>
    <n v="3"/>
    <x v="4"/>
    <n v="4"/>
    <s v="SEMARANG"/>
    <s v="KENDAL"/>
    <s v="WLR"/>
    <s v="REG"/>
    <s v="AO"/>
    <s v="NEW SALES"/>
    <s v="1P INET"/>
    <s v="OSS - FALLOUT"/>
    <s v="RBS-Regional 3"/>
    <d v="2026-08-12T12:46:56"/>
    <d v="2026-08-13T13:54:32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s v="Kendala Teknik"/>
    <s v="FO_WFM"/>
    <s v="WELERI"/>
    <s v="NO ADDON"/>
    <m/>
    <s v="Provisioning Failed|WFM|INF009036389|TOR_-6.951467,110.0256645_-6.956117, 110.022502 | TOR_ODP-WLR-FF/051 REDAMAN TINGGI, ALT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1"/>
    <x v="3"/>
  </r>
  <r>
    <n v="216"/>
    <n v="1002510440"/>
    <n v="3"/>
    <x v="1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  <x v="1"/>
  </r>
  <r>
    <n v="217"/>
    <n v="1002520980"/>
    <n v="3"/>
    <x v="2"/>
    <n v="5"/>
    <s v="MALANG"/>
    <s v="KEPANJEN"/>
    <s v="KEP"/>
    <s v="REG"/>
    <s v="AO"/>
    <s v="NEW SALES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ANJEN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0"/>
    <x v="29"/>
  </r>
  <r>
    <n v="218"/>
    <n v="1002524068"/>
    <n v="3"/>
    <x v="5"/>
    <n v="5"/>
    <s v="SINGARJA"/>
    <s v="KLUNGKUNG"/>
    <s v="SMA"/>
    <s v="REG"/>
    <s v="AO"/>
    <s v="NEW SALES"/>
    <m/>
    <s v="MIE - SEND SURVEY"/>
    <s v="RBS-Regional 3"/>
    <d v="2026-08-13T12:16:30"/>
    <d v="2026-08-13T12:54:01"/>
    <n v="69365055"/>
    <m/>
    <n v="172428815990"/>
    <s v="PT Harapan Jaya Utama"/>
    <s v="ODP-SMA-FN/41"/>
    <s v="WO061663612"/>
    <m/>
    <m/>
    <m/>
    <n v="115.3746249"/>
    <n v="-8.5684764999999992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No Hp Pic :  Jam Pemasangan : 08:00 - 12.00 Tanggal Pemasangan : JUMAT 14 AGUSTUS 2026 Info Tambahan : Hubungi pelanggan sebelum datang ke lokasi|40961370|MYDITA"/>
    <s v="FCC"/>
    <s v="13-08-2026 12:25:00"/>
    <d v="2026-08-15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08174701404 ada usaha PT Harapan Jaya Utama No Hp Pic :  Jam Pemasangan : 08:00 - 12.00 Tanggal Pemasangan : JUMAT 14 AGUSTUS 2026 Info Tambahan : Hubungi pelanggan sebelum datang ke lokasi|40961370|MYDITA"/>
    <m/>
    <m/>
    <m/>
    <e v="#NUM!"/>
    <e v="#NUM!"/>
    <x v="1"/>
    <x v="4"/>
  </r>
  <r>
    <n v="219"/>
    <n v="1002520098"/>
    <n v="3"/>
    <x v="1"/>
    <n v="5"/>
    <s v="SBY SELATAN"/>
    <s v="KETINTANG"/>
    <s v="TPO"/>
    <s v="REG"/>
    <s v="AO"/>
    <s v="NEW SALES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ROPOD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0"/>
    <x v="12"/>
  </r>
  <r>
    <n v="220"/>
    <n v="1002523876"/>
    <n v="3"/>
    <x v="2"/>
    <n v="5"/>
    <s v="MADIUN"/>
    <s v="PONOROGO"/>
    <s v="PNZ"/>
    <s v="REG"/>
    <s v="AO"/>
    <s v="NEW SALES"/>
    <s v="1P INET"/>
    <s v="Completed (PS)"/>
    <s v="RBS-Regional 3"/>
    <d v="2026-08-13T11:13:56"/>
    <d v="2026-08-13T16:06:37"/>
    <n v="69364943"/>
    <m/>
    <n v="152607221713"/>
    <s v="TOKO MAS ADIT"/>
    <s v="ODP-PNZ-FC/98"/>
    <s v="WO061652805"/>
    <m/>
    <m/>
    <m/>
    <n v="111.07909188446401"/>
    <n v="-8.21593944849071"/>
    <s v="|MN00418|MYIA-045544358961/POI/ADITYA NURUL MUSTOFA/087758841618/bbaik4589@gmail.com"/>
    <s v="MYIB_ASSISTANT"/>
    <m/>
    <m/>
    <m/>
    <m/>
    <m/>
    <m/>
    <m/>
    <m/>
    <s v="Management Janji"/>
    <s v="2026-08-14 08:00:00 | Nama PIC : ADITYA  No HP : 087758841618 Alt : 08973418696 M Janji : 14/08/2026 Jam Pasang : 08.00  - 13:00  NoteÃ‚Â :  hubungi terlebih dahulu sebelum ke lokasi, terima kasih."/>
    <s v="FCC"/>
    <s v="13-08-2026 11:25:53"/>
    <d v="2026-08-14T08:00:00"/>
    <m/>
    <s v="PS"/>
    <s v="PACITAN"/>
    <s v="NO ADDON"/>
    <n v="20260813"/>
    <s v="Completed"/>
    <s v="HSI Bisnis Promo HUT Telkom PSB 70% - 200 Mbps"/>
    <s v="INDIBIZ"/>
    <m/>
    <m/>
    <d v="2026-08-14T08:00:00"/>
    <s v="2026-08-14 08:00:00 | Nama PIC : ADITYA  No HP : 087758841618 Alt : 08973418696 M Janji : 14/08/2026 Jam Pasang : 08.00  - 13:00  NoteÃ‚Â :  hubungi terlebih dahulu sebelum ke lokasi, terima kasih."/>
    <n v="2026"/>
    <n v="8"/>
    <n v="13"/>
    <d v="2026-08-13T00:00:00"/>
    <n v="-1.3333333333357587"/>
    <x v="0"/>
    <x v="2"/>
  </r>
  <r>
    <n v="221"/>
    <n v="1002523511"/>
    <n v="3"/>
    <x v="0"/>
    <n v="5"/>
    <s v="MATARAM"/>
    <s v="SUMBAWA"/>
    <s v="MLK"/>
    <s v="REG"/>
    <s v="AO"/>
    <s v="NEW SALES"/>
    <m/>
    <s v="Completed (PS)"/>
    <s v="RBS-Regional 3"/>
    <d v="2026-08-13T09:40:53"/>
    <d v="2026-08-13T14:14:50"/>
    <n v="69361913"/>
    <m/>
    <n v="172608206155"/>
    <s v="KEDAI SAE"/>
    <s v="ODP-MLK-FAA/17"/>
    <s v="WO061644595"/>
    <m/>
    <m/>
    <m/>
    <n v="116.74872816"/>
    <n v="-8.9113208230000005"/>
    <s v="|MN02367|MYIA-028760493407/POI/RINAWATI/082147552840/rinawtii70@gmail.com"/>
    <s v="Sales Profesional"/>
    <m/>
    <m/>
    <m/>
    <m/>
    <m/>
    <m/>
    <m/>
    <m/>
    <s v="Management Janji"/>
    <s v="2026-08-10 13:00:00 | Nama PIC : Ibu Rina  No Hp : 082147552840  No Alt : -  Tgl Pemasangan : 10 Agustus 2026  Interval : PAGI SIANG  Note : Hubungi pelanggan terlebih dahulu"/>
    <s v="FCC"/>
    <s v="13-08-2026 09:54:52"/>
    <m/>
    <m/>
    <s v="PS"/>
    <s v="SUMBAWA BARAT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0 13:00:00 | Nama PIC : Ibu Rina  No Hp : 082147552840  No Alt : -  Tgl Pemasangan : 10 Agustus 2026  Interval : PAGI SIANG  Note : Hubungi pelanggan terlebih dahulu"/>
    <n v="2026"/>
    <n v="8"/>
    <n v="13"/>
    <d v="2026-08-13T00:00:00"/>
    <n v="-0.29166666666424135"/>
    <x v="0"/>
    <x v="0"/>
  </r>
  <r>
    <n v="222"/>
    <n v="1002507881"/>
    <n v="3"/>
    <x v="2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  <x v="29"/>
  </r>
  <r>
    <n v="223"/>
    <n v="1002516378"/>
    <n v="3"/>
    <x v="1"/>
    <n v="5"/>
    <s v="MADURA"/>
    <s v="BANGKALAN"/>
    <s v="SPG"/>
    <s v="REG"/>
    <s v="AO"/>
    <s v="NEW SALES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  <x v="1"/>
  </r>
  <r>
    <n v="224"/>
    <n v="1002512085"/>
    <n v="3"/>
    <x v="6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10"/>
  </r>
  <r>
    <n v="225"/>
    <n v="1002524843"/>
    <n v="3"/>
    <x v="1"/>
    <n v="5"/>
    <s v="SBY UTARA"/>
    <s v="GRESIK"/>
    <s v="CRM"/>
    <s v="REG"/>
    <s v="AO"/>
    <s v="NEW SALES"/>
    <m/>
    <s v="CC - HD1A - INPROGRESS UNCONTACTED"/>
    <s v="RBS-Regional 3"/>
    <d v="2026-08-13T16:10:20"/>
    <d v="2026-08-13T17:35:27"/>
    <n v="69365368"/>
    <m/>
    <n v="152446245968"/>
    <s v="PT Putra Hutama Investama"/>
    <s v="ODP-CRM-FK/18"/>
    <m/>
    <m/>
    <m/>
    <m/>
    <n v="112.5765457"/>
    <n v="-7.2200633999999999"/>
    <s v="AMRBS;402407;AMEX;TETTUKO WIWENGKU ADHIYAKSO;RBS-3;SURAMADU;PT Putra Hutama Investama;HSI Basic + OCA Breach Checker Promo 2026 50 Mbps (Rp 350.500) PSB 150.000;felicia / Ã¢ÂÂ 0813-3199-8887;Hrdteam.poi@gmail.com;FELICIA ANGELICA GIOVANI;-7.219340240462854, 1"/>
    <s v="Amex"/>
    <m/>
    <m/>
    <m/>
    <m/>
    <m/>
    <m/>
    <m/>
    <m/>
    <m/>
    <m/>
    <m/>
    <s v="13-08-2026 16:25:51"/>
    <m/>
    <m/>
    <s v="FCC"/>
    <s v="NON-HERO GRESIK"/>
    <s v="OCA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226"/>
    <n v="1002507731"/>
    <n v="3"/>
    <x v="2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  <x v="18"/>
  </r>
  <r>
    <n v="227"/>
    <n v="1002506353"/>
    <n v="3"/>
    <x v="3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  <x v="3"/>
  </r>
  <r>
    <n v="228"/>
    <n v="1002508485"/>
    <n v="3"/>
    <x v="3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  <x v="3"/>
  </r>
  <r>
    <n v="229"/>
    <n v="1002504537"/>
    <n v="3"/>
    <x v="2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  <x v="19"/>
  </r>
  <r>
    <n v="230"/>
    <n v="1002517211"/>
    <n v="3"/>
    <x v="2"/>
    <n v="5"/>
    <s v="KEDIRI"/>
    <s v="TULUNGAGUNG"/>
    <s v="TUL"/>
    <s v="REG"/>
    <s v="AO"/>
    <s v="NEW SALES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0"/>
    <x v="24"/>
  </r>
  <r>
    <n v="231"/>
    <n v="1002516514"/>
    <n v="3"/>
    <x v="7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  <x v="3"/>
  </r>
  <r>
    <n v="232"/>
    <n v="1002519838"/>
    <n v="3"/>
    <x v="0"/>
    <n v="5"/>
    <s v="MATARAM"/>
    <s v="INNER - NUSA TENGGARA"/>
    <s v="MTR"/>
    <s v="REG"/>
    <s v="AO"/>
    <s v="NEW SALES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0"/>
    <x v="26"/>
  </r>
  <r>
    <n v="233"/>
    <n v="1002520209"/>
    <n v="3"/>
    <x v="3"/>
    <n v="4"/>
    <s v="MAGELANG"/>
    <s v="MAGELANG"/>
    <s v="MGE"/>
    <s v="REG"/>
    <s v="AO"/>
    <s v="NEW SALES"/>
    <m/>
    <s v="MIE - SEND SURVEY"/>
    <s v="RBS-Regional 3"/>
    <d v="2026-08-11T14:35:04"/>
    <d v="2026-08-13T11:36:03"/>
    <n v="69363455"/>
    <m/>
    <n v="146137149277"/>
    <s v="PT BLACK COCOS GROUP"/>
    <s v="ODP-MGE-FN/025"/>
    <s v="WO061655297"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s v="Management Janji"/>
    <s v="2026-08-16 08:00:00|Nama PIC:  BU MOLINA No HP: 085195517390 Alt: Tanggal: 16/8/2026 Jam Pasang: Pagi Note: Hubungi sebelum ke lokasi, terimakasih.|40010577|MYDITA"/>
    <s v="FCC"/>
    <d v="2026-11-08T14:39:49"/>
    <d v="2026-08-16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:  BU MOLINA No HP: 085195517390 Alt: Tanggal: 16/8/2026 Jam Pasang: Pagi Note: Hubungi sebelum ke lokasi, terimakasih.|40010577|MYDITA"/>
    <m/>
    <m/>
    <m/>
    <e v="#NUM!"/>
    <e v="#NUM!"/>
    <x v="1"/>
    <x v="3"/>
  </r>
  <r>
    <n v="234"/>
    <n v="1002513204"/>
    <n v="3"/>
    <x v="2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15"/>
  </r>
  <r>
    <n v="235"/>
    <n v="1002522007"/>
    <n v="3"/>
    <x v="3"/>
    <n v="4"/>
    <s v="YOGYAKARTA"/>
    <s v="SLEMAN"/>
    <s v="GOD"/>
    <s v="REG"/>
    <s v="AO"/>
    <s v="NEW SALES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0"/>
    <x v="3"/>
  </r>
  <r>
    <n v="236"/>
    <n v="1002509945"/>
    <n v="3"/>
    <x v="1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  <x v="12"/>
  </r>
  <r>
    <n v="237"/>
    <n v="1002519017"/>
    <n v="3"/>
    <x v="0"/>
    <n v="5"/>
    <s v="MATARAM"/>
    <s v="LOMBOK TIMUR UTARA"/>
    <s v="SGG"/>
    <s v="REG"/>
    <s v="AO"/>
    <s v="NEW SALES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LOMBOK UTARA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0"/>
    <x v="5"/>
  </r>
  <r>
    <n v="238"/>
    <n v="1002516345"/>
    <n v="3"/>
    <x v="2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  <x v="18"/>
  </r>
  <r>
    <n v="239"/>
    <n v="1002520624"/>
    <n v="3"/>
    <x v="6"/>
    <n v="5"/>
    <s v="SIDOARJO"/>
    <s v="JOMBANG"/>
    <s v="JOM"/>
    <s v="REG"/>
    <s v="AO"/>
    <s v="NEW SALES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0"/>
    <x v="13"/>
  </r>
  <r>
    <n v="240"/>
    <n v="1002506170"/>
    <n v="3"/>
    <x v="3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3"/>
  </r>
  <r>
    <n v="241"/>
    <n v="1002514620"/>
    <n v="3"/>
    <x v="1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  <x v="1"/>
  </r>
  <r>
    <n v="242"/>
    <n v="1002515259"/>
    <n v="3"/>
    <x v="2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  <x v="24"/>
  </r>
  <r>
    <n v="243"/>
    <n v="1002506729"/>
    <n v="3"/>
    <x v="5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  <x v="23"/>
  </r>
  <r>
    <n v="244"/>
    <n v="1002518220"/>
    <n v="3"/>
    <x v="3"/>
    <n v="4"/>
    <s v="YOGYAKARTA"/>
    <s v="SLEMAN"/>
    <s v="GOD"/>
    <s v="REG"/>
    <s v="AO"/>
    <s v="NEW SALES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X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1"/>
    <x v="3"/>
  </r>
  <r>
    <n v="245"/>
    <n v="1002521029"/>
    <n v="3"/>
    <x v="4"/>
    <n v="4"/>
    <s v="PEKALONGAN"/>
    <s v="SLAWI"/>
    <s v="SLW"/>
    <s v="REG"/>
    <s v="AO"/>
    <s v="NEW SALES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0"/>
    <x v="3"/>
  </r>
  <r>
    <n v="246"/>
    <n v="1002505630"/>
    <n v="3"/>
    <x v="2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  <x v="24"/>
  </r>
  <r>
    <n v="247"/>
    <n v="1002506824"/>
    <n v="3"/>
    <x v="2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  <x v="20"/>
  </r>
  <r>
    <n v="248"/>
    <n v="1002506604"/>
    <n v="3"/>
    <x v="3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  <x v="3"/>
  </r>
  <r>
    <n v="249"/>
    <n v="1002505168"/>
    <n v="3"/>
    <x v="2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  <x v="14"/>
  </r>
  <r>
    <n v="250"/>
    <n v="1002514362"/>
    <n v="3"/>
    <x v="4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  <x v="3"/>
  </r>
  <r>
    <n v="251"/>
    <n v="1002515094"/>
    <n v="3"/>
    <x v="7"/>
    <n v="4"/>
    <s v="SOLO"/>
    <s v="INNER - SOLO JATENG TIMUR"/>
    <s v="MSO"/>
    <s v="REG"/>
    <s v="AO"/>
    <s v="NEW SALES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  <x v="3"/>
  </r>
  <r>
    <n v="252"/>
    <n v="1002507365"/>
    <n v="3"/>
    <x v="3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  <x v="3"/>
  </r>
  <r>
    <n v="253"/>
    <n v="1002510652"/>
    <n v="3"/>
    <x v="1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  <x v="12"/>
  </r>
  <r>
    <n v="254"/>
    <n v="1002520464"/>
    <n v="3"/>
    <x v="4"/>
    <n v="4"/>
    <s v="SEMARANG"/>
    <s v="INNER - SEMARANG JATENG UTARA"/>
    <s v="MJP"/>
    <s v="REG"/>
    <s v="AO"/>
    <s v="NEW SALES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AJAPAHIT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0"/>
    <x v="3"/>
  </r>
  <r>
    <n v="255"/>
    <n v="1002509034"/>
    <n v="3"/>
    <x v="2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  <x v="14"/>
  </r>
  <r>
    <n v="256"/>
    <n v="1002514874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  <x v="3"/>
  </r>
  <r>
    <n v="257"/>
    <n v="1002516237"/>
    <n v="3"/>
    <x v="1"/>
    <n v="5"/>
    <s v="SBY UTARA"/>
    <s v="TANDES"/>
    <s v="KLN"/>
    <s v="REG"/>
    <s v="AO"/>
    <s v="NEW SALES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  <x v="22"/>
  </r>
  <r>
    <n v="258"/>
    <n v="1002517932"/>
    <n v="3"/>
    <x v="1"/>
    <n v="5"/>
    <s v="MADURA"/>
    <s v="PAMEKASAN"/>
    <s v="WRP"/>
    <s v="REG"/>
    <s v="AO"/>
    <s v="NEW SALES"/>
    <m/>
    <s v="102 | FOLLOW UP COMPLETED"/>
    <s v="RBS-Regional 3"/>
    <d v="2026-08-10T14:04:51"/>
    <d v="2026-08-14T08:31:14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s v="Kendala Lainnya"/>
    <s v="REVOKE"/>
    <s v="X"/>
    <s v="NO ADDON"/>
    <m/>
    <s v="Follow Up Revoke Completed, New Order ID : SC100252545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1"/>
    <x v="1"/>
  </r>
  <r>
    <n v="259"/>
    <n v="1002509294"/>
    <n v="3"/>
    <x v="3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  <x v="3"/>
  </r>
  <r>
    <n v="260"/>
    <n v="1002513469"/>
    <n v="3"/>
    <x v="2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  <x v="15"/>
  </r>
  <r>
    <n v="261"/>
    <n v="1002517538"/>
    <n v="3"/>
    <x v="1"/>
    <n v="5"/>
    <s v="SBY UTARA"/>
    <s v="TANDES"/>
    <s v="BBE"/>
    <s v="REG"/>
    <s v="AO"/>
    <s v="NEW SALES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AM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0"/>
    <x v="22"/>
  </r>
  <r>
    <n v="262"/>
    <n v="1002507674"/>
    <n v="3"/>
    <x v="3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3"/>
  </r>
  <r>
    <n v="263"/>
    <n v="1002514783"/>
    <n v="3"/>
    <x v="3"/>
    <n v="4"/>
    <s v="YOGYAKARTA"/>
    <s v="SLEMAN"/>
    <s v="PKM"/>
    <s v="REG"/>
    <s v="AO"/>
    <s v="NEW SALES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  <x v="3"/>
  </r>
  <r>
    <n v="264"/>
    <n v="1002505331"/>
    <n v="3"/>
    <x v="4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  <x v="3"/>
  </r>
  <r>
    <n v="265"/>
    <n v="1002523576"/>
    <n v="3"/>
    <x v="5"/>
    <n v="5"/>
    <s v="SINGARJA"/>
    <s v="KLUNGKUNG"/>
    <s v="SMA"/>
    <s v="REG"/>
    <s v="AO"/>
    <s v="NEW SALES"/>
    <m/>
    <s v="FCC - HD1A - PROGRESS"/>
    <s v="RBS-Regional 3"/>
    <d v="2026-08-13T09:58:34"/>
    <d v="2026-08-13T10:00:16"/>
    <n v="69364838"/>
    <m/>
    <m/>
    <s v="BAV ( Bagus Alit Villa )"/>
    <m/>
    <m/>
    <m/>
    <m/>
    <m/>
    <n v="115.44123930000001"/>
    <n v="-8.4669793999999996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1"/>
    <x v="4"/>
  </r>
  <r>
    <n v="266"/>
    <n v="1002513761"/>
    <n v="3"/>
    <x v="0"/>
    <n v="5"/>
    <s v="KUPANG"/>
    <s v="ENDE"/>
    <s v="END"/>
    <s v="REG"/>
    <s v="AO"/>
    <s v="NEW SALES"/>
    <s v="1P INET"/>
    <s v="Completed (PS)"/>
    <s v="RBS-Regional 3"/>
    <d v="2026-08-07T09:02:56"/>
    <d v="2026-08-13T18:32:0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S"/>
    <s v="ENDE"/>
    <s v="NO ADDON"/>
    <n v="20260813"/>
    <s v="Complet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n v="2026"/>
    <n v="8"/>
    <n v="13"/>
    <d v="2026-08-13T00:00:00"/>
    <n v="4.4583333333357587"/>
    <x v="2"/>
    <x v="21"/>
  </r>
  <r>
    <n v="267"/>
    <n v="1002504841"/>
    <n v="3"/>
    <x v="3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  <x v="3"/>
  </r>
  <r>
    <n v="268"/>
    <n v="1002514530"/>
    <n v="3"/>
    <x v="1"/>
    <n v="5"/>
    <s v="SBY UTARA"/>
    <s v="GRESIK"/>
    <s v="GSK"/>
    <s v="REG"/>
    <s v="AO"/>
    <s v="NEW SALES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0"/>
    <x v="9"/>
  </r>
  <r>
    <n v="269"/>
    <n v="1002511120"/>
    <n v="3"/>
    <x v="7"/>
    <n v="4"/>
    <s v="SOLO"/>
    <s v="INNER - SOLO JATENG TIMUR"/>
    <s v="KRT"/>
    <s v="REG"/>
    <s v="AO"/>
    <s v="NEW SALES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0"/>
    <x v="3"/>
  </r>
  <r>
    <n v="270"/>
    <n v="1002524149"/>
    <n v="3"/>
    <x v="2"/>
    <n v="5"/>
    <s v="MALANG"/>
    <s v="KEPANJEN"/>
    <s v="KLJ"/>
    <s v="REG"/>
    <s v="AO"/>
    <s v="NEW SALES"/>
    <m/>
    <s v="Completed (PS)"/>
    <s v="RBS-Regional 3"/>
    <d v="2026-08-13T12:56:36"/>
    <d v="2026-08-13T14:34:44"/>
    <n v="69360378"/>
    <m/>
    <n v="152703903090"/>
    <s v="SDN DINOYO 4 MALANG"/>
    <s v="ODP-KLJ-FAQ/02"/>
    <s v="WO061664204"/>
    <m/>
    <m/>
    <m/>
    <n v="112.6099492"/>
    <n v="-7.9411031999999997"/>
    <s v="|MN01864|MYIA-033890157208/POI/RAHMA TASYA AMALIA S/087796646626/sdnegeridinoyo.4@gmail.com"/>
    <s v="MYDIGIBIZPARTNER"/>
    <m/>
    <m/>
    <m/>
    <m/>
    <m/>
    <m/>
    <m/>
    <m/>
    <s v="Management Janji"/>
    <s v="2026-08-08 08:00:00 | Nama Pic : BP ANDI  No Hp Pic : 087796646626  Jam Pemasangan : 08:00 - 12.00  Tanggal Pemasangan : SABTU 08 AGUSTUS 2026  Info Tambahan : Hubungi pelanggan sebelum datang ke lokasi, terima kasih."/>
    <s v="FCC"/>
    <s v="13-08-2026 13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08 08:00:00 | Nama Pic : BP ANDI  No Hp Pic : 087796646626  Jam Pemasangan : 08:00 - 12.00  Tanggal Pemasangan : SABTU 08 AGUSTUS 2026  Info Tambahan : Hubungi pelanggan sebelum datang ke lokasi, terima kasih."/>
    <n v="2026"/>
    <n v="8"/>
    <n v="13"/>
    <d v="2026-08-13T00:00:00"/>
    <n v="-0.29166666666424135"/>
    <x v="0"/>
    <x v="29"/>
  </r>
  <r>
    <n v="271"/>
    <n v="1002516565"/>
    <n v="3"/>
    <x v="3"/>
    <n v="4"/>
    <s v="YOGYAKARTA"/>
    <s v="BANTUL"/>
    <s v="BTL"/>
    <s v="REG"/>
    <s v="AO"/>
    <s v="NEW SALES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0"/>
    <x v="3"/>
  </r>
  <r>
    <n v="272"/>
    <n v="1002512633"/>
    <n v="3"/>
    <x v="3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3"/>
  </r>
  <r>
    <n v="273"/>
    <n v="1002519708"/>
    <n v="3"/>
    <x v="4"/>
    <n v="4"/>
    <s v="SEMARANG"/>
    <s v="UNGARAN"/>
    <s v="ABR"/>
    <s v="REG"/>
    <s v="AO"/>
    <s v="NEW SALES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MBARAWA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0"/>
    <x v="3"/>
  </r>
  <r>
    <n v="274"/>
    <n v="1002524740"/>
    <n v="3"/>
    <x v="3"/>
    <n v="4"/>
    <s v="YOGYAKARTA"/>
    <s v="INNER - YOGYA JATENG SELATAN"/>
    <s v="KBU"/>
    <s v="REG"/>
    <s v="AO"/>
    <s v="NEW SALES"/>
    <s v="1P INET"/>
    <s v="MIE - SEND SURVEY"/>
    <s v="RBS-Regional 3"/>
    <d v="2026-08-13T15:34:56"/>
    <d v="2026-08-13T15:36:01"/>
    <n v="69365323"/>
    <m/>
    <n v="146113145625"/>
    <s v="PT HIPERNET INDODATA"/>
    <s v="ODP-KBU-FFA/027 FFA/D03/027.01"/>
    <s v="WO061685444"/>
    <m/>
    <m/>
    <m/>
    <n v="110.3781451"/>
    <n v="-7.7940446999999997"/>
    <s v="|MN00483|MYIA-056470952631/POI/Iman Irmansyah/087835316536/eriza.a@hypernet.co.id"/>
    <s v="MYIB_ASSISTANT"/>
    <m/>
    <m/>
    <m/>
    <m/>
    <m/>
    <m/>
    <m/>
    <m/>
    <s v="Management Janji"/>
    <s v="2026-08-14 13:00:00 | Nama Pic : IBU ERIZA No Hp Pic : 087835316536 Jam Pemasangan : 08:00 - 12.00 Tanggal Pemasangan : JUMAT 14 AGUSTUS 2026 Info Tambahan : Hubungi pelanggan sebelum datang ke lokasi"/>
    <s v="FCC"/>
    <s v="13-08-2026 15:39:59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Pic : IBU ERIZA No Hp Pic : 087835316536 Jam Pemasangan : 08:00 - 12.00 Tanggal Pemasangan : JUMAT 14 AGUSTUS 2026 Info Tambahan : Hubungi pelanggan sebelum datang ke lokasi"/>
    <m/>
    <m/>
    <m/>
    <e v="#NUM!"/>
    <e v="#NUM!"/>
    <x v="1"/>
    <x v="3"/>
  </r>
  <r>
    <n v="275"/>
    <n v="1002512526"/>
    <n v="3"/>
    <x v="4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  <x v="3"/>
  </r>
  <r>
    <n v="276"/>
    <n v="1002524937"/>
    <n v="3"/>
    <x v="6"/>
    <n v="5"/>
    <s v="PASURUAN"/>
    <s v="PROBOLINGGO"/>
    <s v="GND"/>
    <s v="REG"/>
    <s v="AO"/>
    <s v="NEW SALES"/>
    <m/>
    <s v="MIE - SEND SURVEY"/>
    <s v="RBS-Regional 3"/>
    <d v="2026-08-13T16:28:06"/>
    <d v="2026-08-13T17:40:01"/>
    <n v="69365424"/>
    <m/>
    <n v="152510205955"/>
    <s v="PT WALI SONGO ( SPBU 5467221 BENTAR)"/>
    <s v="ODP-GND-FC/04"/>
    <s v="WO061698001"/>
    <m/>
    <m/>
    <m/>
    <n v="113.2826716"/>
    <n v="-7.7903121999999998"/>
    <s v="|MN01068|/PT WALI SONGO ( SPBU 5467221 BENTAR)/WINBACK 2.0 HSI B2B (1:2) 50MBPS 320RB PSB DISC 70%//walisongo_pt@ymail.com/SYAMSUDDIN/85347646825"/>
    <s v="Sales Force DBS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6:39:58"/>
    <d v="2026-08-14T15:00:00"/>
    <m/>
    <s v="SURVEY_NEW_MANJA"/>
    <s v="X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1"/>
    <x v="30"/>
  </r>
  <r>
    <n v="277"/>
    <n v="1002510943"/>
    <n v="3"/>
    <x v="2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  <x v="2"/>
  </r>
  <r>
    <n v="278"/>
    <n v="1002506254"/>
    <n v="3"/>
    <x v="0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  <x v="8"/>
  </r>
  <r>
    <n v="279"/>
    <n v="1002519284"/>
    <n v="3"/>
    <x v="4"/>
    <n v="4"/>
    <s v="PEKALONGAN"/>
    <s v="BREBES"/>
    <s v="KTM"/>
    <s v="REG"/>
    <s v="AO"/>
    <s v="NEW SALES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ETANGGU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0"/>
    <x v="3"/>
  </r>
  <r>
    <n v="280"/>
    <n v="1002512091"/>
    <n v="3"/>
    <x v="4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  <x v="3"/>
  </r>
  <r>
    <n v="281"/>
    <n v="1002506535"/>
    <n v="3"/>
    <x v="7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  <x v="3"/>
  </r>
  <r>
    <n v="282"/>
    <n v="1002517822"/>
    <n v="3"/>
    <x v="1"/>
    <n v="5"/>
    <s v="SBY SELATAN"/>
    <s v="TANDES"/>
    <s v="DMO"/>
    <s v="REG"/>
    <s v="AO"/>
    <s v="NEW SALES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0"/>
    <x v="22"/>
  </r>
  <r>
    <n v="283"/>
    <n v="1002504714"/>
    <n v="3"/>
    <x v="1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  <x v="1"/>
  </r>
  <r>
    <n v="284"/>
    <n v="1002506486"/>
    <n v="3"/>
    <x v="7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3"/>
  </r>
  <r>
    <n v="285"/>
    <n v="1002520485"/>
    <n v="3"/>
    <x v="2"/>
    <n v="5"/>
    <s v="MALANG"/>
    <s v="BATU"/>
    <s v="SGS"/>
    <s v="REG"/>
    <s v="AO"/>
    <s v="NEW SALES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0"/>
    <x v="18"/>
  </r>
  <r>
    <n v="286"/>
    <n v="1002512296"/>
    <n v="3"/>
    <x v="3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  <x v="3"/>
  </r>
  <r>
    <n v="287"/>
    <n v="1002511049"/>
    <n v="3"/>
    <x v="6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  <x v="17"/>
  </r>
  <r>
    <n v="288"/>
    <n v="1002522295"/>
    <n v="3"/>
    <x v="7"/>
    <n v="4"/>
    <s v="KUDUS"/>
    <s v="PURWODADI"/>
    <s v="WRO"/>
    <s v="REG"/>
    <s v="AO"/>
    <s v="NEW SALES"/>
    <s v="1P INET"/>
    <s v="7 | OSS - PROVISIONING ISSUED"/>
    <s v="RBS-Regional 3"/>
    <d v="2026-08-12T13:58:56"/>
    <d v="2026-08-13T13:07:38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m/>
    <s v="PI"/>
    <s v="WIROSARI"/>
    <s v="NETMONK"/>
    <m/>
    <s v="Provisioning Issued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1"/>
    <x v="3"/>
  </r>
  <r>
    <n v="289"/>
    <n v="1002507910"/>
    <n v="3"/>
    <x v="3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  <x v="3"/>
  </r>
  <r>
    <n v="290"/>
    <n v="1002524876"/>
    <n v="3"/>
    <x v="3"/>
    <n v="4"/>
    <s v="PURWOKERTO"/>
    <s v="PURWOKERTO"/>
    <s v="PWT"/>
    <s v="REG"/>
    <s v="AO"/>
    <s v="NEW SALES"/>
    <s v="1P INET"/>
    <s v="MIE - SEND SURVEY"/>
    <s v="RBS-Regional 3"/>
    <d v="2026-08-13T16:10:56"/>
    <d v="2026-08-13T16:12:01"/>
    <n v="69365404"/>
    <m/>
    <n v="146303609281"/>
    <s v="SPBU PERTAMINA 44.531.14 KEDUNGRANDU"/>
    <s v="ODP-PWT-FAR/006 FAR/D02/006.01"/>
    <s v="WO061690095"/>
    <m/>
    <m/>
    <m/>
    <n v="109.219613"/>
    <n v="-7.4719090000000001"/>
    <s v="|MC00213|MYIA-073765634558/POI/MASRURI/081227515505/pupantaraarhath@gmail.com"/>
    <s v="MYIB_ASSISTANT"/>
    <m/>
    <m/>
    <m/>
    <m/>
    <m/>
    <m/>
    <m/>
    <m/>
    <s v="Management Janji"/>
    <s v="2026-08-14 13:00:00 | Jam Pemasangan : 08:00 - 12.00 Tanggal Pemasangan : 14/08/2026 Info Tambahan : Hubungi pelanggan sebelum datang ke lokasi"/>
    <s v="FCC"/>
    <s v="13-08-2026 16:25:51"/>
    <d v="2026-08-14T13:00:00"/>
    <m/>
    <s v="SURVEY_NEW_MANJA"/>
    <s v="X"/>
    <s v="NO ADDON"/>
    <m/>
    <s v="MIE - SEND SURVEY"/>
    <s v="HSI Bisnis Promo HUT Telkom PSB 70% - 100 Mbps Dual Band"/>
    <s v="INDIBIZ"/>
    <m/>
    <m/>
    <d v="2026-08-14T13:00:00"/>
    <s v="2026-08-14 13:00:00 | Jam Pemasangan : 08:00 - 12.00 Tanggal Pemasangan : 14/08/2026 Info Tambahan : Hubungi pelanggan sebelum datang ke lokasi"/>
    <m/>
    <m/>
    <m/>
    <e v="#NUM!"/>
    <e v="#NUM!"/>
    <x v="1"/>
    <x v="3"/>
  </r>
  <r>
    <n v="291"/>
    <n v="1002521888"/>
    <n v="3"/>
    <x v="0"/>
    <n v="5"/>
    <s v="MATARAM"/>
    <s v="SUMBAWA"/>
    <s v="ALA"/>
    <s v="REG"/>
    <s v="AO"/>
    <s v="NEW SALES"/>
    <s v="1P INET"/>
    <s v="Completed (PS)"/>
    <s v="RBS-Regional 3"/>
    <d v="2026-08-12T11:49:56"/>
    <d v="2026-08-13T15:59:12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SUMBAWA TIMUR"/>
    <s v="NO ADDON"/>
    <n v="20260813"/>
    <s v="Complet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0"/>
    <x v="0"/>
  </r>
  <r>
    <n v="292"/>
    <n v="1002516560"/>
    <n v="3"/>
    <x v="6"/>
    <n v="5"/>
    <s v="SIDOARJO"/>
    <s v="INNER - JATIM TIMUR"/>
    <s v="GDA"/>
    <s v="REG"/>
    <s v="AO"/>
    <s v="NEW SALES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EDANGAN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1"/>
    <x v="11"/>
  </r>
  <r>
    <n v="293"/>
    <n v="1002518634"/>
    <n v="3"/>
    <x v="2"/>
    <n v="5"/>
    <s v="MADIUN"/>
    <s v="PONOROGO"/>
    <s v="PON"/>
    <s v="REG"/>
    <s v="AO"/>
    <s v="NEW SALES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0"/>
    <x v="2"/>
  </r>
  <r>
    <n v="294"/>
    <n v="1002514207"/>
    <n v="3"/>
    <x v="3"/>
    <n v="4"/>
    <s v="PURWOKERTO"/>
    <s v="CILACAP"/>
    <s v="KRY"/>
    <s v="REG"/>
    <s v="AO"/>
    <s v="NEW SALES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  <x v="3"/>
  </r>
  <r>
    <n v="295"/>
    <n v="1002514542"/>
    <n v="3"/>
    <x v="3"/>
    <n v="4"/>
    <s v="MAGELANG"/>
    <s v="MAGELANG"/>
    <s v="MGE"/>
    <s v="REG"/>
    <s v="AO"/>
    <s v="NEW SALES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X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  <x v="3"/>
  </r>
  <r>
    <n v="296"/>
    <n v="1002514658"/>
    <n v="3"/>
    <x v="1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  <x v="12"/>
  </r>
  <r>
    <n v="297"/>
    <n v="1002525259"/>
    <n v="3"/>
    <x v="6"/>
    <n v="5"/>
    <s v="SIDOARJO"/>
    <s v="MOJOKERTO"/>
    <s v="MIP"/>
    <s v="REG"/>
    <s v="AO"/>
    <s v="NEW SALES"/>
    <m/>
    <s v="Completed (PS)"/>
    <s v="RBS-Regional 3"/>
    <d v="2026-08-13T19:25:26"/>
    <d v="2026-08-13T21:14:01"/>
    <n v="69363026"/>
    <m/>
    <n v="152313205123"/>
    <s v="POOL &amp; GIRAS AIRLANGGA"/>
    <s v="ODP-MIP-FD/29"/>
    <s v="WO061704608"/>
    <m/>
    <m/>
    <m/>
    <n v="112.401445460516"/>
    <n v="-7.4000611503815197"/>
    <s v="|MC30217|/DINE ALFIAN/83877304448/Dinealfian05@gmail.com"/>
    <s v="Sales Force DBS"/>
    <m/>
    <m/>
    <m/>
    <m/>
    <m/>
    <m/>
    <m/>
    <m/>
    <s v="Management Janji"/>
    <s v="2026-08-12 08:00:00|Nama : BP DINE ALFIAN   No Hp : 083877304448  No Alt :   Tgl Pemasangan : 12 Agustus 2026  Interval : PAGI   Note : Hubungi pelanggan terlebih dahulu|40971402|MYDITA"/>
    <s v="FCC"/>
    <s v="13-08-2026 19:39:52"/>
    <m/>
    <m/>
    <s v="PS"/>
    <s v="MOJOKERTO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2 08:00:00|Nama : BP DINE ALFIAN   No Hp : 083877304448  No Alt :   Tgl Pemasangan : 12 Agustus 2026  Interval : PAGI   Note : Hubungi pelanggan terlebih dahulu|40971402|MYDITA"/>
    <n v="2026"/>
    <n v="8"/>
    <n v="13"/>
    <d v="2026-08-13T00:00:00"/>
    <n v="-0.29166666666424135"/>
    <x v="0"/>
    <x v="13"/>
  </r>
  <r>
    <n v="298"/>
    <n v="1002513149"/>
    <n v="3"/>
    <x v="6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  <x v="10"/>
  </r>
  <r>
    <n v="299"/>
    <n v="1002505776"/>
    <n v="3"/>
    <x v="0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  <x v="26"/>
  </r>
  <r>
    <n v="300"/>
    <n v="1002521525"/>
    <n v="3"/>
    <x v="3"/>
    <n v="4"/>
    <s v="YOGYAKARTA"/>
    <s v="INNER - YOGYA JATENG SELATAN"/>
    <s v="PGR"/>
    <s v="REG"/>
    <s v="AO"/>
    <s v="NEW SALES"/>
    <m/>
    <s v="CC - HD1A - INPROGRESS UNCONTACTED"/>
    <s v="RBS-Regional 3"/>
    <d v="2026-08-12T10:13:27"/>
    <d v="2026-08-13T13:59:21"/>
    <n v="69363953"/>
    <m/>
    <n v="141114227016"/>
    <s v="PT Langkah Manajemen Indonesia / 009 Ngestiharjo"/>
    <s v="ODP-PGR-FEQ/048"/>
    <m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m/>
    <m/>
    <m/>
    <d v="2026-12-08T10:39:53"/>
    <m/>
    <m/>
    <s v="FCC"/>
    <s v="X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301"/>
    <n v="1002516284"/>
    <n v="3"/>
    <x v="1"/>
    <n v="5"/>
    <s v="MADURA"/>
    <s v="BANGKALAN"/>
    <s v="KML"/>
    <s v="REG"/>
    <s v="AO"/>
    <s v="NEW SALES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  <x v="1"/>
  </r>
  <r>
    <n v="302"/>
    <n v="1002513925"/>
    <n v="3"/>
    <x v="1"/>
    <n v="5"/>
    <s v="MADURA"/>
    <s v="PAMEKASAN"/>
    <s v="WRP"/>
    <s v="REG"/>
    <s v="AO"/>
    <s v="NEW SALES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0"/>
    <x v="1"/>
  </r>
  <r>
    <n v="303"/>
    <n v="1002512102"/>
    <n v="3"/>
    <x v="4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  <x v="3"/>
  </r>
  <r>
    <n v="304"/>
    <n v="1002520490"/>
    <n v="3"/>
    <x v="6"/>
    <n v="5"/>
    <s v="SIDOARJO"/>
    <s v="PASURUAN"/>
    <s v="GEM"/>
    <s v="REG"/>
    <s v="AO"/>
    <s v="NEW SALES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0"/>
    <x v="17"/>
  </r>
  <r>
    <n v="305"/>
    <n v="1002520125"/>
    <n v="3"/>
    <x v="4"/>
    <n v="4"/>
    <s v="PEKALONGAN"/>
    <s v="PEKALONGAN"/>
    <s v="KJE"/>
    <s v="REG"/>
    <s v="AO"/>
    <s v="NEW SALES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AJEN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0"/>
    <x v="3"/>
  </r>
  <r>
    <n v="306"/>
    <n v="1002524844"/>
    <n v="3"/>
    <x v="1"/>
    <n v="5"/>
    <s v="MADURA"/>
    <s v="PAMEKASAN"/>
    <s v="PRG"/>
    <s v="REG"/>
    <s v="AO"/>
    <s v="NEW SALES"/>
    <s v="1P INET"/>
    <s v="MIE - SEND SURVEY"/>
    <s v="RBS-Regional 3"/>
    <d v="2026-08-13T16:02:57"/>
    <d v="2026-08-13T16:04:01"/>
    <n v="69365397"/>
    <m/>
    <n v="152428209680"/>
    <s v="JAYA CEMERLANG"/>
    <s v="ODP-PRG-FAA/27 FAA/D04/27.01"/>
    <s v="WO061689051"/>
    <m/>
    <m/>
    <m/>
    <n v="113.744204007089"/>
    <n v="-7.1146511272033397"/>
    <s v="MD|MYDB-20260813265235|DN00001/MN00806|JAYA CEMERLANG|082327147125"/>
    <s v="MYDIGIBIZPARTNER"/>
    <m/>
    <m/>
    <m/>
    <m/>
    <m/>
    <m/>
    <m/>
    <m/>
    <s v="Management Janji"/>
    <s v="2026-08-14 13:00:00 | Nama PIC : Bp Khalifi No HP : 082327147125 No Alt : - M Janji :  14 Agustus 2026 Jam Pasang : Pagi / Siang Note : hubungi pelanggan jika ingin kelokasi "/>
    <s v="FCC"/>
    <s v="13-08-2026 16:09:57"/>
    <d v="2026-08-14T13:00:00"/>
    <m/>
    <s v="SURVEY_NEW_MANJA"/>
    <s v="X"/>
    <s v="NO ADDON"/>
    <m/>
    <s v="MIE - SEND SURVEY"/>
    <s v="HSI Bisnis Promo HUT Telkom PSB 70% - 300 Mbps"/>
    <s v="INDIBIZ"/>
    <m/>
    <m/>
    <d v="2026-08-14T13:00:00"/>
    <s v="2026-08-14 13:00:00 | Nama PIC : Bp Khalifi No HP : 082327147125 No Alt : - M Janji :  14 Agustus 2026 Jam Pasang : Pagi / Siang Note : hubungi pelanggan jika ingin kelokasi "/>
    <m/>
    <m/>
    <m/>
    <e v="#NUM!"/>
    <e v="#NUM!"/>
    <x v="1"/>
    <x v="1"/>
  </r>
  <r>
    <n v="307"/>
    <n v="1002525280"/>
    <n v="3"/>
    <x v="1"/>
    <n v="5"/>
    <s v="SBY SELATAN"/>
    <s v="KETINTANG"/>
    <s v="WRU"/>
    <s v="REG"/>
    <s v="AO"/>
    <s v="NEW SALES"/>
    <s v="1P INET"/>
    <s v="MIE - SEND SURVEY"/>
    <s v="RBS-Regional 3"/>
    <d v="2026-08-13T19:37:57"/>
    <d v="2026-08-13T19:40:01"/>
    <n v="69365552"/>
    <m/>
    <n v="152302236758"/>
    <s v="TPA ISLAM AT-TAUHID"/>
    <s v="ODP-WR1-FGV/48 FGV/D03/48.01"/>
    <s v="WO061704961"/>
    <m/>
    <m/>
    <m/>
    <n v="112.7197662"/>
    <n v="-7.3836111999999998"/>
    <s v="|MN02394|MYIA-040507138900/POI/CHULAIDAH FINA /085731111315/chulaidahfina@gmail.com"/>
    <s v="MYIB_ASSISTANT"/>
    <m/>
    <m/>
    <m/>
    <m/>
    <m/>
    <m/>
    <m/>
    <m/>
    <s v="Management Janji"/>
    <s v="2026-08-15 08:00:00 | Tanggal pemasangan: 14/08/2026 Jam pemasangan : pagi / siang Info Tambahan : Hubungi pelanggan dulu sebelum ke lokasi terima kasih."/>
    <s v="FCC"/>
    <s v="13-08-2026 19:39:52"/>
    <d v="2026-08-15T08:00:00"/>
    <m/>
    <s v="SURVEY_NEW_MANJA"/>
    <s v="WARU INJOKO"/>
    <s v="NO ADDON"/>
    <m/>
    <s v="MIE - SEND SURVEY"/>
    <s v="HSI Bisnis Basic Promo HUT Telkom PSB 70% - 50 Mbps"/>
    <s v="INDIBIZ"/>
    <m/>
    <m/>
    <d v="2026-08-15T08:00:00"/>
    <s v="2026-08-15 08:00:00 | Tanggal pemasangan: 14/08/2026 Jam pemasangan : pagi / siang Info Tambahan : Hubungi pelanggan dulu sebelum ke lokasi terima kasih."/>
    <m/>
    <m/>
    <m/>
    <e v="#NUM!"/>
    <e v="#NUM!"/>
    <x v="1"/>
    <x v="12"/>
  </r>
  <r>
    <n v="308"/>
    <n v="1002513019"/>
    <n v="3"/>
    <x v="7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  <x v="3"/>
  </r>
  <r>
    <n v="309"/>
    <n v="1002520775"/>
    <n v="3"/>
    <x v="1"/>
    <n v="5"/>
    <s v="SBY UTARA"/>
    <s v="LAMONGAN"/>
    <s v="BDG"/>
    <s v="REG"/>
    <s v="AO"/>
    <s v="NEW SALES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X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0"/>
    <x v="9"/>
  </r>
  <r>
    <n v="310"/>
    <n v="1002512835"/>
    <n v="3"/>
    <x v="3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311"/>
    <n v="1002515894"/>
    <n v="3"/>
    <x v="4"/>
    <n v="4"/>
    <s v="PEKALONGAN"/>
    <s v="SLAWI"/>
    <s v="SLW"/>
    <s v="REG"/>
    <s v="AO"/>
    <s v="NEW SALES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  <x v="3"/>
  </r>
  <r>
    <n v="312"/>
    <n v="1002516177"/>
    <n v="3"/>
    <x v="3"/>
    <n v="4"/>
    <s v="PURWOKERTO"/>
    <s v="PURWOKERTO"/>
    <s v="AJB"/>
    <s v="REG"/>
    <s v="AO"/>
    <s v="NEW SALES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  <x v="3"/>
  </r>
  <r>
    <n v="313"/>
    <n v="1002523352"/>
    <n v="3"/>
    <x v="1"/>
    <n v="5"/>
    <s v="MADURA"/>
    <s v="PAMEKASAN"/>
    <s v="PME"/>
    <s v="REG"/>
    <s v="AO"/>
    <s v="NEW SALES"/>
    <m/>
    <s v="Completed (PS)"/>
    <s v="RBS-Regional 3"/>
    <d v="2026-08-13T08:53:07"/>
    <d v="2026-08-13T17:46:13"/>
    <n v="69364729"/>
    <m/>
    <n v="152426928141"/>
    <s v="TB UTAMA"/>
    <s v="ODP-PME-FBF/29"/>
    <s v="WO061648467"/>
    <m/>
    <m/>
    <m/>
    <n v="113.3926275"/>
    <n v="-7.1226965"/>
    <s v="|MN00558|/TB UTAMA/087899231346/aguspurwanto9@gmail.com/HSI Bisnis Promo HUT Telkom (1:1) 300 Mbps (Rp 1.130.000) PSB Rp 150.000/Agus/-7,1226188, 113,3929332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55:52"/>
    <d v="2026-08-14T08:00:00"/>
    <m/>
    <s v="PS"/>
    <s v="PAMEK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M Janji : (14/08/2026) jam Pasang :pagi / siang  Note : hubungi pelanggan jika ingin kelokasi|40981182|MYDITA"/>
    <n v="2026"/>
    <n v="8"/>
    <n v="13"/>
    <d v="2026-08-13T00:00:00"/>
    <n v="-1.3333333333357587"/>
    <x v="0"/>
    <x v="1"/>
  </r>
  <r>
    <n v="314"/>
    <n v="1002509338"/>
    <n v="3"/>
    <x v="1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  <x v="12"/>
  </r>
  <r>
    <n v="315"/>
    <n v="1002505520"/>
    <n v="3"/>
    <x v="2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  <x v="2"/>
  </r>
  <r>
    <n v="316"/>
    <n v="1002519037"/>
    <n v="3"/>
    <x v="6"/>
    <n v="5"/>
    <s v="SIDOARJO"/>
    <s v="MOJOKERTO"/>
    <s v="MIP"/>
    <s v="REG"/>
    <s v="AO"/>
    <s v="NEW SALES"/>
    <m/>
    <s v="OSS - FALLOUT"/>
    <s v="RBS-Regional 3"/>
    <d v="2026-08-11T09:34:05"/>
    <d v="2026-08-13T15:34:54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s v="Kendala Pelanggan"/>
    <s v="FO_WFM"/>
    <s v="MOJOKERTO"/>
    <s v="NO ADDON"/>
    <m/>
    <s v="Provisioning Failed|WFM|INF009037483|TIDAK TERCOVER JARI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1"/>
    <x v="13"/>
  </r>
  <r>
    <n v="317"/>
    <n v="100251599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  <x v="5"/>
  </r>
  <r>
    <n v="318"/>
    <n v="1002515816"/>
    <n v="3"/>
    <x v="2"/>
    <n v="5"/>
    <s v="KEDIRI"/>
    <s v="NGANJUK"/>
    <s v="KTS"/>
    <s v="REG"/>
    <s v="AO"/>
    <s v="NEW SALES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0"/>
    <x v="19"/>
  </r>
  <r>
    <n v="319"/>
    <n v="1002519360"/>
    <n v="3"/>
    <x v="2"/>
    <n v="5"/>
    <s v="MALANG"/>
    <s v="KEPANJEN"/>
    <s v="TUR"/>
    <s v="REG"/>
    <s v="AO"/>
    <s v="NEW SALES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0"/>
    <x v="29"/>
  </r>
  <r>
    <n v="320"/>
    <n v="1002510325"/>
    <n v="3"/>
    <x v="4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  <x v="3"/>
  </r>
  <r>
    <n v="321"/>
    <n v="1002518732"/>
    <n v="3"/>
    <x v="3"/>
    <n v="4"/>
    <s v="PURWOKERTO"/>
    <s v="BANJARNEGARA"/>
    <s v="BJR"/>
    <s v="REG"/>
    <s v="AO"/>
    <s v="NEW SALES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0"/>
    <x v="3"/>
  </r>
  <r>
    <n v="322"/>
    <n v="1002510939"/>
    <n v="3"/>
    <x v="2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4"/>
  </r>
  <r>
    <n v="323"/>
    <n v="1002517787"/>
    <n v="3"/>
    <x v="5"/>
    <n v="5"/>
    <s v="DENPASAR"/>
    <s v="SANUR"/>
    <s v="SWI"/>
    <s v="REG"/>
    <s v="AO"/>
    <s v="NEW SALES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TOHPATI SUKAWAT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0"/>
    <x v="6"/>
  </r>
  <r>
    <n v="324"/>
    <n v="1002523919"/>
    <n v="3"/>
    <x v="6"/>
    <n v="5"/>
    <s v="SIDOARJO"/>
    <s v="PASURUAN"/>
    <s v="BEJ"/>
    <s v="REG"/>
    <s v="AO"/>
    <s v="NEW SALES"/>
    <m/>
    <s v="MIE - SEND SURVEY"/>
    <s v="RBS-Regional 3"/>
    <d v="2026-08-13T11:26:49"/>
    <d v="2026-08-13T18:26:01"/>
    <n v="69364973"/>
    <m/>
    <n v="152742207103"/>
    <s v="SPBU 5467112 BEJI"/>
    <s v="ODP-BEJ-FB/29"/>
    <s v="WO061701140"/>
    <m/>
    <m/>
    <m/>
    <n v="112.72588709999999"/>
    <n v="-7.5727358999999996"/>
    <s v="|MN02332|/SPBU 5467112 BEJI/WINBACK 2.0 HSI B2B (1:1) 50MBPS 355RB PSB DISC 70%//spbubeji1@yahoo.com/CHOIRUL/81252460673"/>
    <s v="Sales Force DBS"/>
    <m/>
    <m/>
    <m/>
    <m/>
    <m/>
    <m/>
    <m/>
    <m/>
    <s v="Management Janji"/>
    <s v="2026-08-15 13:00:00|Tanggal pemasangan: 14/08/2026 Jam pemasangan : pagi / siang Info Tambahan : Hubungi pelanggan dulu sebelum ke lokasi terima kasih.|40951377|MYDITA"/>
    <s v="FCC"/>
    <s v="13-08-2026 11:39:50"/>
    <d v="2026-08-15T13:00:00"/>
    <m/>
    <s v="SURVEY_NEW_MANJA"/>
    <s v="PANDAAN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3:00:00"/>
    <s v="2026-08-15 13:00:00|Tanggal pemasangan: 14/08/2026 Jam pemasangan : pagi / siang Info Tambahan : Hubungi pelanggan dulu sebelum ke lokasi terima kasih.|40951377|MYDITA"/>
    <m/>
    <m/>
    <m/>
    <e v="#NUM!"/>
    <e v="#NUM!"/>
    <x v="1"/>
    <x v="17"/>
  </r>
  <r>
    <n v="325"/>
    <n v="1002505319"/>
    <n v="3"/>
    <x v="6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  <x v="30"/>
  </r>
  <r>
    <n v="326"/>
    <n v="1002509776"/>
    <n v="3"/>
    <x v="7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  <x v="3"/>
  </r>
  <r>
    <n v="327"/>
    <n v="1002510037"/>
    <n v="3"/>
    <x v="5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  <x v="7"/>
  </r>
  <r>
    <n v="328"/>
    <n v="1002523109"/>
    <n v="3"/>
    <x v="3"/>
    <n v="4"/>
    <s v="YOGYAKARTA"/>
    <s v="SLEMAN"/>
    <s v="PKM"/>
    <s v="REG"/>
    <s v="AO"/>
    <s v="NEW SALES"/>
    <s v="1P INET"/>
    <s v="Completed (PS)"/>
    <s v="RBS-Regional 3"/>
    <d v="2026-08-12T18:37:56"/>
    <d v="2026-08-13T13:55:28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PS"/>
    <s v="X"/>
    <s v="NO ADDON"/>
    <n v="20260813"/>
    <s v="Completed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n v="2026"/>
    <n v="8"/>
    <n v="13"/>
    <d v="2026-08-13T00:00:00"/>
    <n v="-1.5"/>
    <x v="0"/>
    <x v="3"/>
  </r>
  <r>
    <n v="329"/>
    <n v="1002514626"/>
    <n v="3"/>
    <x v="4"/>
    <n v="4"/>
    <s v="SEMARANG"/>
    <s v="INNER - SEMARANG JATENG UTARA"/>
    <s v="BMK"/>
    <s v="REG"/>
    <s v="AO"/>
    <s v="NEW SALES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X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3"/>
  </r>
  <r>
    <n v="330"/>
    <n v="1002516150"/>
    <n v="3"/>
    <x v="2"/>
    <n v="5"/>
    <s v="MADIUN"/>
    <s v="MADIUN"/>
    <s v="CRB"/>
    <s v="REG"/>
    <s v="AO"/>
    <s v="NEW SALES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4"/>
  </r>
  <r>
    <n v="331"/>
    <n v="1002516325"/>
    <n v="3"/>
    <x v="4"/>
    <n v="4"/>
    <s v="PEKALONGAN"/>
    <s v="SLAWI"/>
    <s v="BLU"/>
    <s v="REG"/>
    <s v="AO"/>
    <s v="NEW SALES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  <x v="3"/>
  </r>
  <r>
    <n v="332"/>
    <n v="1002512697"/>
    <n v="3"/>
    <x v="2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  <x v="15"/>
  </r>
  <r>
    <n v="333"/>
    <n v="1002510749"/>
    <n v="3"/>
    <x v="6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334"/>
    <n v="1002523992"/>
    <n v="3"/>
    <x v="3"/>
    <n v="4"/>
    <s v="YOGYAKARTA"/>
    <s v="INNER - YOGYA JATENG SELATAN"/>
    <s v="KBU"/>
    <s v="REG"/>
    <s v="AO"/>
    <s v="NEW SALES"/>
    <m/>
    <s v="MIE - SEND SURVEY"/>
    <s v="RBS-Regional 3"/>
    <d v="2026-08-13T11:46:54"/>
    <d v="2026-08-13T15:58:01"/>
    <n v="69364986"/>
    <m/>
    <n v="146113145612"/>
    <s v="CV MAJU JAYA ABADI"/>
    <s v="ODP-KBU-FCQ/102"/>
    <s v="WO061688575"/>
    <m/>
    <m/>
    <m/>
    <n v="110.3613924"/>
    <n v="-7.7972318999999999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Jam pemasangan : pagi / siang Info Tambahan : Hubungi pelanggan dulu sebelum ke lokasi terima kasih.|40951377|MYDITA"/>
    <s v="FCC"/>
    <s v="13-08-2026 11:54:51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anggal pemasangan: 14/08/2026 Jam pemasangan : pagi / siang Info Tambahan : Hubungi pelanggan dulu sebelum ke lokasi terima kasih.|40951377|MYDITA"/>
    <m/>
    <m/>
    <m/>
    <e v="#NUM!"/>
    <e v="#NUM!"/>
    <x v="1"/>
    <x v="3"/>
  </r>
  <r>
    <n v="335"/>
    <n v="1002511638"/>
    <n v="3"/>
    <x v="6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1"/>
  </r>
  <r>
    <n v="336"/>
    <n v="1002519787"/>
    <n v="3"/>
    <x v="0"/>
    <n v="5"/>
    <s v="MATARAM"/>
    <s v="LOMBOK BARAT TENGAH"/>
    <s v="PRY"/>
    <s v="REG"/>
    <s v="AO"/>
    <s v="NEW SALES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0"/>
    <x v="5"/>
  </r>
  <r>
    <n v="337"/>
    <n v="1002516593"/>
    <n v="3"/>
    <x v="5"/>
    <n v="5"/>
    <s v="DENPASAR"/>
    <s v="JIMBARAN"/>
    <s v="KUT"/>
    <s v="REG"/>
    <s v="AO"/>
    <s v="NEW SALES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0"/>
    <x v="27"/>
  </r>
  <r>
    <n v="338"/>
    <n v="1002514264"/>
    <n v="3"/>
    <x v="1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22"/>
  </r>
  <r>
    <n v="339"/>
    <n v="1002519402"/>
    <n v="3"/>
    <x v="2"/>
    <n v="5"/>
    <s v="MADIUN"/>
    <s v="BOJONEGORO"/>
    <s v="PAD"/>
    <s v="REG"/>
    <s v="AO"/>
    <s v="NEW SALES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A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0"/>
    <x v="20"/>
  </r>
  <r>
    <n v="340"/>
    <n v="1002522906"/>
    <n v="3"/>
    <x v="0"/>
    <n v="5"/>
    <s v="MATARAM"/>
    <s v="INNER - NUSA TENGGARA"/>
    <s v="SWE"/>
    <s v="REG"/>
    <s v="AO"/>
    <s v="NEW SALES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0"/>
    <x v="26"/>
  </r>
  <r>
    <n v="341"/>
    <n v="1002520429"/>
    <n v="3"/>
    <x v="2"/>
    <n v="5"/>
    <s v="MALANG"/>
    <s v="BATU"/>
    <s v="SGS"/>
    <s v="REG"/>
    <s v="AO"/>
    <s v="NEW SALES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0"/>
    <x v="18"/>
  </r>
  <r>
    <n v="342"/>
    <n v="1002515952"/>
    <n v="3"/>
    <x v="4"/>
    <n v="4"/>
    <s v="PEKALONGAN"/>
    <s v="TEGAL"/>
    <s v="TEG"/>
    <s v="REG"/>
    <s v="AO"/>
    <s v="NEW SALES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  <x v="3"/>
  </r>
  <r>
    <n v="343"/>
    <n v="1002511394"/>
    <n v="3"/>
    <x v="2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  <x v="29"/>
  </r>
  <r>
    <n v="344"/>
    <n v="1002519772"/>
    <n v="3"/>
    <x v="7"/>
    <n v="4"/>
    <s v="KUDUS"/>
    <s v="PURWODADI"/>
    <s v="GDO"/>
    <s v="REG"/>
    <s v="AO"/>
    <s v="NEW SALES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0"/>
    <x v="3"/>
  </r>
  <r>
    <n v="345"/>
    <n v="1002519813"/>
    <n v="3"/>
    <x v="0"/>
    <n v="5"/>
    <s v="MATARAM"/>
    <s v="LOMBOK TIMUR UTARA"/>
    <s v="SGG"/>
    <s v="REG"/>
    <s v="AO"/>
    <s v="NEW SALES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LOMBOK UTARA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0"/>
    <x v="5"/>
  </r>
  <r>
    <n v="346"/>
    <n v="1002510672"/>
    <n v="3"/>
    <x v="0"/>
    <n v="5"/>
    <s v="KUPANG"/>
    <s v="LABOAN BAJO"/>
    <s v="LBO"/>
    <s v="REG"/>
    <s v="AO"/>
    <s v="NEW SALES"/>
    <m/>
    <s v="CC - HD1A - INPROGRESS UNCONTACTED"/>
    <s v="RBS-Regional 3"/>
    <d v="2026-08-05T14:02:29"/>
    <d v="2026-08-13T16:34:09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Mail Box - Memo Muhammad Fauzan Fidhianta 4096137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6"/>
  </r>
  <r>
    <n v="347"/>
    <n v="1002512149"/>
    <n v="3"/>
    <x v="1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  <x v="22"/>
  </r>
  <r>
    <n v="348"/>
    <n v="1002505267"/>
    <n v="3"/>
    <x v="6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  <x v="13"/>
  </r>
  <r>
    <n v="349"/>
    <n v="1002520321"/>
    <n v="3"/>
    <x v="4"/>
    <n v="4"/>
    <s v="PEKALONGAN"/>
    <s v="SLAWI"/>
    <s v="ADW"/>
    <s v="REG"/>
    <s v="AO"/>
    <s v="NEW SALES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IWERNA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0"/>
    <x v="3"/>
  </r>
  <r>
    <n v="350"/>
    <n v="1002514507"/>
    <n v="3"/>
    <x v="5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  <x v="31"/>
  </r>
  <r>
    <n v="351"/>
    <n v="1002505757"/>
    <n v="3"/>
    <x v="5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  <x v="28"/>
  </r>
  <r>
    <n v="352"/>
    <n v="1002514516"/>
    <n v="3"/>
    <x v="3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  <x v="3"/>
  </r>
  <r>
    <n v="353"/>
    <n v="1002519662"/>
    <n v="3"/>
    <x v="4"/>
    <n v="4"/>
    <s v="PEKALONGAN"/>
    <s v="TEGAL"/>
    <s v="MGN"/>
    <s v="REG"/>
    <s v="AO"/>
    <s v="NEW SALES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0"/>
    <x v="3"/>
  </r>
  <r>
    <n v="354"/>
    <n v="1002518058"/>
    <n v="3"/>
    <x v="4"/>
    <n v="4"/>
    <s v="PEKALONGAN"/>
    <s v="SLAWI"/>
    <s v="SLW"/>
    <s v="REG"/>
    <s v="AO"/>
    <s v="NEW SALES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0"/>
    <x v="3"/>
  </r>
  <r>
    <n v="355"/>
    <n v="1002524082"/>
    <n v="3"/>
    <x v="4"/>
    <n v="4"/>
    <s v="SEMARANG"/>
    <s v="INNER - SEMARANG JATENG UTARA"/>
    <s v="MJP"/>
    <s v="REG"/>
    <s v="AO"/>
    <s v="NEW SALES"/>
    <s v="1P INET"/>
    <s v="MIE - SEND SURVEY"/>
    <s v="RBS-Regional 3"/>
    <d v="2026-08-13T12:22:56"/>
    <d v="2026-08-13T12:24:01"/>
    <n v="69365042"/>
    <m/>
    <n v="142410346120"/>
    <s v="LAB MA FUTUHIYYAH 2"/>
    <s v="ODP-MJP-FAG/178 FAG/D13/178.01"/>
    <s v="WO061660089"/>
    <m/>
    <m/>
    <m/>
    <n v="110.515419803559"/>
    <n v="-7.0228528792178402"/>
    <s v="MD|MYDB-20260813265204|DN00001/MN00345|LAB MA FUTUHIYYAH 2|08997077542"/>
    <s v="MYDIGIBIZPARTNER"/>
    <m/>
    <m/>
    <m/>
    <m/>
    <m/>
    <m/>
    <m/>
    <m/>
    <s v="Management Janji"/>
    <s v="2026-08-16 11:00:00 | telp : 08997077542 M Janji : minta di hari selasa jam Pasang : 09:00 Note : hubungi pelanggan jika ingin kelokasi"/>
    <s v="FCC"/>
    <s v="13-08-2026 12:25:00"/>
    <d v="2026-08-16T11:00:00"/>
    <m/>
    <s v="SURVEY_NEW_MANJA"/>
    <s v="MAJAPAHIT"/>
    <s v="NO ADDON"/>
    <m/>
    <s v="MIE - SEND SURVEY"/>
    <s v="HSI Bisnis Promo HUT Telkom PSB 70% - 200 Mbps"/>
    <s v="INDIBIZ"/>
    <m/>
    <m/>
    <d v="2026-08-16T11:00:00"/>
    <s v="2026-08-16 11:00:00 | telp : 08997077542 M Janji : minta di hari selasa jam Pasang : 09:00 Note : hubungi pelanggan jika ingin kelokasi"/>
    <m/>
    <m/>
    <m/>
    <e v="#NUM!"/>
    <e v="#NUM!"/>
    <x v="1"/>
    <x v="3"/>
  </r>
  <r>
    <n v="356"/>
    <n v="1002520623"/>
    <n v="3"/>
    <x v="5"/>
    <n v="5"/>
    <s v="SINGARJA"/>
    <s v="GIANYAR"/>
    <s v="UBU"/>
    <s v="REG"/>
    <s v="AO"/>
    <s v="NEW SALES"/>
    <m/>
    <s v="8 | OSS - PONR"/>
    <s v="RBS-Regional 3"/>
    <d v="2026-08-11T16:02:07"/>
    <d v="2026-08-12T11:11:54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m/>
    <m/>
    <m/>
    <e v="#NUM!"/>
    <e v="#NUM!"/>
    <x v="1"/>
    <x v="28"/>
  </r>
  <r>
    <n v="357"/>
    <n v="1002511940"/>
    <n v="3"/>
    <x v="2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  <x v="14"/>
  </r>
  <r>
    <n v="358"/>
    <n v="1002512810"/>
    <n v="3"/>
    <x v="5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28"/>
  </r>
  <r>
    <n v="359"/>
    <n v="1002514842"/>
    <n v="3"/>
    <x v="6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  <x v="25"/>
  </r>
  <r>
    <n v="360"/>
    <n v="100250510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  <x v="5"/>
  </r>
  <r>
    <n v="361"/>
    <n v="1002517277"/>
    <n v="3"/>
    <x v="6"/>
    <n v="5"/>
    <s v="PASURUAN"/>
    <s v="PASURUAN"/>
    <s v="PSN"/>
    <s v="REG"/>
    <s v="AO"/>
    <s v="NEW SALES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0"/>
    <x v="17"/>
  </r>
  <r>
    <n v="362"/>
    <n v="1002512150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  <x v="3"/>
  </r>
  <r>
    <n v="363"/>
    <n v="1002522008"/>
    <n v="3"/>
    <x v="1"/>
    <n v="5"/>
    <s v="SBY UTARA"/>
    <s v="LAMONGAN"/>
    <s v="BBA"/>
    <s v="REG"/>
    <s v="AO"/>
    <s v="NEW SALES"/>
    <s v="1P INET"/>
    <s v="Completed (PS)"/>
    <s v="RBS-Regional 3"/>
    <d v="2026-08-12T12:35:57"/>
    <d v="2026-08-13T12:07:35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PS"/>
    <s v="X"/>
    <s v="NO ADDON"/>
    <n v="20260813"/>
    <s v="Completed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n v="2026"/>
    <n v="8"/>
    <n v="13"/>
    <d v="2026-08-13T00:00:00"/>
    <n v="-0.41666666666424135"/>
    <x v="0"/>
    <x v="9"/>
  </r>
  <r>
    <n v="364"/>
    <n v="1002512828"/>
    <n v="3"/>
    <x v="3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365"/>
    <n v="1002508433"/>
    <n v="3"/>
    <x v="2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  <x v="29"/>
  </r>
  <r>
    <n v="366"/>
    <n v="1002521342"/>
    <n v="3"/>
    <x v="2"/>
    <n v="5"/>
    <s v="KEDIRI"/>
    <s v="KEDIRI"/>
    <s v="PAE"/>
    <s v="REG"/>
    <s v="AO"/>
    <s v="NEW SALES"/>
    <m/>
    <s v="7 | OSS - PROVISIONING ISSUED"/>
    <s v="RBS-Regional 3"/>
    <d v="2026-08-12T09:12:36"/>
    <d v="2026-08-14T08:07:23"/>
    <n v="69363842"/>
    <m/>
    <n v="152639219488"/>
    <s v="KOST TENGAH ANYELIR"/>
    <s v="ODP-PAE-FAJ/10"/>
    <s v="WO061653778"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s v="Management Janji"/>
    <s v="2026-08-14 08:00:00|Nama PIC : Heru No HP : 081553329919 Alt :  M Janji : 14/08/2026 Jam Pasang : 08.00  - 13:00  NoteÃ‚Â :  hubungi terlebih dahulu sebelum ke lokasi, terima kasih.|40981184|MYDITA"/>
    <s v="FCC"/>
    <d v="2026-12-08T09:40:31"/>
    <d v="2026-08-14T08:00:00"/>
    <m/>
    <s v="PI"/>
    <s v="PARE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Heru No HP : 081553329919 Alt :  M Janji : 14/08/2026 Jam Pasang : 08.00  - 13:00  NoteÃ‚Â :  hubungi terlebih dahulu sebelum ke lokasi, terima kasih.|40981184|MYDITA"/>
    <m/>
    <m/>
    <m/>
    <e v="#NUM!"/>
    <e v="#NUM!"/>
    <x v="1"/>
    <x v="15"/>
  </r>
  <r>
    <n v="367"/>
    <n v="1002509832"/>
    <n v="3"/>
    <x v="7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3"/>
  </r>
  <r>
    <n v="368"/>
    <n v="1002509301"/>
    <n v="3"/>
    <x v="7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  <x v="3"/>
  </r>
  <r>
    <n v="369"/>
    <n v="1002521227"/>
    <n v="3"/>
    <x v="0"/>
    <n v="5"/>
    <s v="KUPANG"/>
    <s v="MAUMERE"/>
    <s v="LRT"/>
    <s v="REG"/>
    <s v="AO"/>
    <s v="NEW SALES"/>
    <m/>
    <s v="MIE - SEND SURVEY"/>
    <s v="RBS-Regional 3"/>
    <d v="2026-08-12T08:33:16"/>
    <d v="2026-08-13T13:04:02"/>
    <n v="69363796"/>
    <m/>
    <n v="172509796493"/>
    <s v="SD INPRES RIANGBUNGA"/>
    <s v="ODP-LRT-FG/23"/>
    <s v="WO061664500"/>
    <m/>
    <m/>
    <m/>
    <n v="123.1819898"/>
    <n v="-8.3742459"/>
    <s v="|IBCARE-PI|MC40287|082237302081|verawatiromakia@gmail.com|-8.373685,123.184783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d v="2026-12-08T08:39:52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Jam Pemasangan : 08:00 - 12.00 Tanggal Pemasangan : 14/08/2026 Info Tambahan : Hubungi pelanggan sebelum datang ke lokasi|40981184|MYDITA"/>
    <m/>
    <m/>
    <m/>
    <e v="#NUM!"/>
    <e v="#NUM!"/>
    <x v="1"/>
    <x v="32"/>
  </r>
  <r>
    <n v="370"/>
    <n v="1002504762"/>
    <n v="3"/>
    <x v="6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  <x v="25"/>
  </r>
  <r>
    <n v="371"/>
    <n v="1002516129"/>
    <n v="3"/>
    <x v="2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18"/>
  </r>
  <r>
    <n v="372"/>
    <n v="1002506602"/>
    <n v="3"/>
    <x v="0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  <x v="0"/>
  </r>
  <r>
    <n v="373"/>
    <n v="1002518994"/>
    <n v="3"/>
    <x v="3"/>
    <n v="4"/>
    <s v="PURWOKERTO"/>
    <s v="PURBALINGGA"/>
    <s v="PBG"/>
    <s v="REG"/>
    <s v="AO"/>
    <s v="NEW SALES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X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0"/>
    <x v="3"/>
  </r>
  <r>
    <n v="374"/>
    <n v="1002510406"/>
    <n v="3"/>
    <x v="5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  <x v="31"/>
  </r>
  <r>
    <n v="375"/>
    <n v="1002510550"/>
    <n v="3"/>
    <x v="7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  <x v="3"/>
  </r>
  <r>
    <n v="376"/>
    <n v="1002508370"/>
    <n v="3"/>
    <x v="4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  <x v="3"/>
  </r>
  <r>
    <n v="377"/>
    <n v="1002513416"/>
    <n v="3"/>
    <x v="6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5"/>
  </r>
  <r>
    <n v="378"/>
    <n v="1002506658"/>
    <n v="3"/>
    <x v="1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  <x v="1"/>
  </r>
  <r>
    <n v="379"/>
    <n v="1002515497"/>
    <n v="3"/>
    <x v="6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380"/>
    <n v="1002519501"/>
    <n v="3"/>
    <x v="4"/>
    <n v="4"/>
    <s v="PEKALONGAN"/>
    <s v="BREBES"/>
    <s v="BMU"/>
    <s v="REG"/>
    <s v="AO"/>
    <s v="NEW SALES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UMIAY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0"/>
    <x v="3"/>
  </r>
  <r>
    <n v="381"/>
    <n v="1002511444"/>
    <n v="3"/>
    <x v="1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382"/>
    <n v="1002525174"/>
    <n v="3"/>
    <x v="0"/>
    <n v="5"/>
    <s v="MATARAM"/>
    <s v="LOMBOK TIMUR UTARA"/>
    <s v="SGG"/>
    <s v="REG"/>
    <s v="AO"/>
    <s v="NEW SALES"/>
    <s v="1P INET"/>
    <s v="MIE - SEND SURVEY"/>
    <s v="RBS-Regional 3"/>
    <d v="2026-08-13T18:04:57"/>
    <d v="2026-08-13T18:06:03"/>
    <n v="69365514"/>
    <m/>
    <n v="172604213978"/>
    <s v="TOKO SRC YUDE"/>
    <s v="ODP-SGG-FAW/52 FAW/D06/52.01"/>
    <s v="WO061699765"/>
    <m/>
    <m/>
    <m/>
    <n v="116.285367049276"/>
    <n v="-8.2673829574108098"/>
    <s v="MD|MYDB-20260812265153|DN00001/MN01272|TOKO SRC YUDE|087866750145"/>
    <s v="MYDIGIBIZPARTNER"/>
    <m/>
    <m/>
    <m/>
    <m/>
    <m/>
    <m/>
    <m/>
    <m/>
    <s v="Management Janji"/>
    <s v="2026-08-15 13:00:00 | Nama PIC : Bp Budi No HP : 087866750145 No Alt : - M Janji :  15 Agustus 2026 Jam Pasang : Pagi / Siang Note : hubungi pelanggan jika ingin kelokasi "/>
    <s v="FCC"/>
    <s v="13-08-2026 18:25:15"/>
    <d v="2026-08-15T13:00:00"/>
    <m/>
    <s v="SURVEY_NEW_MANJA"/>
    <s v="LOMBOK UTARA"/>
    <s v="NO ADDON"/>
    <m/>
    <s v="MIE - SEND SURVEY"/>
    <s v="HSI Bisnis Promo HUT Telkom PSB 70% - 100 Mbps"/>
    <s v="INDIBIZ"/>
    <m/>
    <m/>
    <d v="2026-08-15T13:00:00"/>
    <s v="2026-08-15 13:00:00 | Nama PIC : Bp Budi No HP : 087866750145 No Alt : - M Janji :  15 Agustus 2026 Jam Pasang : Pagi / Siang Note : hubungi pelanggan jika ingin kelokasi "/>
    <m/>
    <m/>
    <m/>
    <e v="#NUM!"/>
    <e v="#NUM!"/>
    <x v="1"/>
    <x v="5"/>
  </r>
  <r>
    <n v="383"/>
    <n v="1002518822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0"/>
    <x v="3"/>
  </r>
  <r>
    <n v="384"/>
    <n v="1002510414"/>
    <n v="3"/>
    <x v="1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385"/>
    <n v="1002519269"/>
    <n v="3"/>
    <x v="3"/>
    <n v="4"/>
    <s v="YOGYAKARTA"/>
    <s v="SLEMAN"/>
    <s v="KLS"/>
    <s v="REG"/>
    <s v="AO"/>
    <s v="NEW SALES"/>
    <m/>
    <s v="Completed (PS)"/>
    <s v="RBS-Regional 3"/>
    <d v="2026-08-11T10:29:23"/>
    <d v="2026-08-13T10:46:00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S"/>
    <s v="KAL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n v="2026"/>
    <n v="8"/>
    <n v="13"/>
    <d v="2026-08-13T00:00:00"/>
    <n v="0.375"/>
    <x v="0"/>
    <x v="3"/>
  </r>
  <r>
    <n v="386"/>
    <n v="1002506438"/>
    <n v="3"/>
    <x v="2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  <x v="19"/>
  </r>
  <r>
    <n v="387"/>
    <n v="1002519803"/>
    <n v="3"/>
    <x v="4"/>
    <n v="4"/>
    <s v="PEKALONGAN"/>
    <s v="BREBES"/>
    <s v="BMU"/>
    <s v="REG"/>
    <s v="AO"/>
    <s v="NEW SALES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UMIAY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0"/>
    <x v="3"/>
  </r>
  <r>
    <n v="388"/>
    <n v="1002515660"/>
    <n v="3"/>
    <x v="0"/>
    <n v="5"/>
    <s v="KUPANG"/>
    <s v="MAUMERE"/>
    <s v="LRT"/>
    <s v="REG"/>
    <s v="AO"/>
    <s v="NEW SALES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X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  <x v="32"/>
  </r>
  <r>
    <n v="389"/>
    <n v="1002519261"/>
    <n v="3"/>
    <x v="5"/>
    <n v="5"/>
    <s v="SINGARJA"/>
    <s v="KLUNGKUNG"/>
    <s v="APR"/>
    <s v="REG"/>
    <s v="AO"/>
    <s v="NEW SALES"/>
    <m/>
    <s v="7 | OSS - PROVISIONING ISSUED"/>
    <s v="RBS-Regional 3"/>
    <d v="2026-08-11T10:27:20"/>
    <d v="2026-08-12T13:12:13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1"/>
    <x v="4"/>
  </r>
  <r>
    <n v="390"/>
    <n v="1002515151"/>
    <n v="3"/>
    <x v="0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  <x v="26"/>
  </r>
  <r>
    <n v="391"/>
    <n v="1002511864"/>
    <n v="3"/>
    <x v="2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  <x v="24"/>
  </r>
  <r>
    <n v="392"/>
    <n v="1002523888"/>
    <n v="3"/>
    <x v="2"/>
    <n v="5"/>
    <s v="KEDIRI"/>
    <s v="TULUNGAGUNG"/>
    <s v="TUL"/>
    <s v="REG"/>
    <s v="AO"/>
    <s v="NEW SALES"/>
    <s v="1P INET"/>
    <s v="MIA - INVALID SURVEY"/>
    <s v="RBS-Regional 3"/>
    <d v="2026-08-13T11:16:56"/>
    <d v="2026-08-14T07:15:30"/>
    <n v="69364950"/>
    <m/>
    <n v="152606246430"/>
    <s v="SMP TAHFIDZ AL IKHLAS"/>
    <s v="ODP-TUL-FAE/90 FAE/D03/90.01"/>
    <s v="WO061653280"/>
    <m/>
    <m/>
    <m/>
    <n v="111.909971013665"/>
    <n v="-8.0030220954761404"/>
    <s v="MD|MYDB-20260812265118|DC20015/MC20183|SMP TAHFIDZ AL IKHLAS|082244833729"/>
    <s v="MYDIGIBIZPARTNER"/>
    <m/>
    <m/>
    <m/>
    <m/>
    <m/>
    <m/>
    <m/>
    <m/>
    <s v="Management Janji"/>
    <s v="2026-08-14 08:00:00 | Nama PIC : Ibu Titah No HP : 082244833729 No Alt : - M Janji :  14 Agustus 2026 Jam Pasang : Pagi / Siang Note : hubungi pelanggan jika ingin kelokasi "/>
    <s v="FCC"/>
    <s v="13-08-2026 11:25:53"/>
    <d v="2026-08-14T08:00:00"/>
    <m/>
    <s v="SURVEY_NEW_MANJA"/>
    <s v="TULUNGAGUNG"/>
    <s v="NO ADDON"/>
    <m/>
    <s v="MIE - INVALID SURVEY - Kendala Perizinan/IKR-IKG"/>
    <s v="HSI Bisnis Promo HUT Telkom PSB 70% - 75 Mbps"/>
    <s v="INDIBIZ"/>
    <m/>
    <m/>
    <d v="2026-08-14T08:00:00"/>
    <s v="2026-08-14 08:00:00 | Nama PIC : Ibu Titah No HP : 082244833729 No Alt : - M Janji :  14 Agustus 2026 Jam Pasang : Pagi / Siang Note : hubungi pelanggan jika ingin kelokasi "/>
    <m/>
    <m/>
    <m/>
    <e v="#NUM!"/>
    <e v="#NUM!"/>
    <x v="1"/>
    <x v="24"/>
  </r>
  <r>
    <n v="393"/>
    <n v="1002518727"/>
    <n v="3"/>
    <x v="7"/>
    <n v="4"/>
    <s v="KUDUS"/>
    <s v="BLORA"/>
    <s v="RDB"/>
    <s v="REG"/>
    <s v="AO"/>
    <s v="NEW SALES"/>
    <s v="1P INET"/>
    <s v="Completed (PS)"/>
    <s v="RBS-Regional 3"/>
    <d v="2026-08-10T19:31:56"/>
    <d v="2026-08-13T14:14:32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PS"/>
    <s v="CEPU"/>
    <s v="NO ADDON"/>
    <n v="20260813"/>
    <s v="Completed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3"/>
    <d v="2026-08-13T00:00:00"/>
    <n v="0.66666666666424135"/>
    <x v="0"/>
    <x v="3"/>
  </r>
  <r>
    <n v="394"/>
    <n v="1002523643"/>
    <n v="3"/>
    <x v="7"/>
    <n v="4"/>
    <s v="KUDUS"/>
    <s v="JEPARA"/>
    <s v="JPR"/>
    <s v="REG"/>
    <s v="AO"/>
    <s v="NEW SALES"/>
    <s v="1P INET"/>
    <s v="7 | OSS - PROVISIONING ISSUED"/>
    <s v="RBS-Regional 3"/>
    <d v="2026-08-13T10:11:56"/>
    <d v="2026-08-14T08:07:49"/>
    <n v="69364851"/>
    <m/>
    <n v="142539117527"/>
    <s v="SPBU WONOREJO"/>
    <s v="ODP-JPR-FK/128 FK/D05/128.01"/>
    <s v="WO061646752"/>
    <m/>
    <m/>
    <m/>
    <n v="110.690293898609"/>
    <n v="-6.5623880756453898"/>
    <s v="|MC60141|MYIA-021188247509/POI/MUHAMMAD SYAIFUZZAKI/085647204409/spbuwonorejo@gmail.com"/>
    <s v="MYIB_ASSISTANT"/>
    <m/>
    <m/>
    <m/>
    <m/>
    <m/>
    <m/>
    <m/>
    <m/>
    <s v="Management Janji"/>
    <s v="2026-08-14 08:00:00 | Nama : BP MUHAMMAD SYAIFUZZAKI No Hp : 085647204409 No Alt :  Tgl Pemasangan : 14 Agustus 2026 Interval : PAGI  Note : Hubungi pelanggan terlebih dahulu"/>
    <s v="FCC"/>
    <s v="13-08-2026 10:39:50"/>
    <d v="2026-08-14T08:00:00"/>
    <m/>
    <s v="PI"/>
    <s v="X"/>
    <s v="NO ADDON"/>
    <m/>
    <s v="Provisioning Issued"/>
    <s v="HSI Bisnis Promo HUT Telkom PSB 70% - 50 Mbps"/>
    <s v="INDIBIZ"/>
    <m/>
    <m/>
    <d v="2026-08-14T08:00:00"/>
    <s v="2026-08-14 08:00:00 | Nama : BP MUHAMMAD SYAIFUZZAKI No Hp : 085647204409 No Alt :  Tgl Pemasangan : 14 Agustus 2026 Interval : PAGI  Note : Hubungi pelanggan terlebih dahulu"/>
    <m/>
    <m/>
    <m/>
    <e v="#NUM!"/>
    <e v="#NUM!"/>
    <x v="1"/>
    <x v="3"/>
  </r>
  <r>
    <n v="395"/>
    <n v="1002519161"/>
    <n v="3"/>
    <x v="2"/>
    <n v="5"/>
    <s v="KEDIRI"/>
    <s v="KEDIRI"/>
    <s v="MJT"/>
    <s v="REG"/>
    <s v="AO"/>
    <s v="NEW SALES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0"/>
    <x v="15"/>
  </r>
  <r>
    <n v="396"/>
    <n v="1002506644"/>
    <n v="3"/>
    <x v="4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  <x v="3"/>
  </r>
  <r>
    <n v="397"/>
    <n v="1002510105"/>
    <n v="3"/>
    <x v="7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3"/>
  </r>
  <r>
    <n v="398"/>
    <n v="1002506283"/>
    <n v="3"/>
    <x v="2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  <x v="20"/>
  </r>
  <r>
    <n v="399"/>
    <n v="1002523961"/>
    <n v="3"/>
    <x v="4"/>
    <n v="4"/>
    <s v="SEMARANG"/>
    <s v="INNER - SEMARANG JATENG UTARA"/>
    <s v="SMT"/>
    <s v="REG"/>
    <s v="AO"/>
    <s v="NEW SALES"/>
    <s v="2P INET + VOICE"/>
    <s v="7 | OSS - PROVISIONING ISSUED"/>
    <s v="RBS-Regional 3"/>
    <d v="2026-08-13T11:34:56"/>
    <d v="2026-08-14T08:05:56"/>
    <n v="69365008"/>
    <n v="2435320546"/>
    <n v="141420142145"/>
    <s v="PT SHAKA BERKAH JAYA LOGISTIK"/>
    <s v="ODP-SMT-FBB/032 FBB/D03/05.032"/>
    <s v="WO061654986"/>
    <m/>
    <m/>
    <m/>
    <n v="110.396623760461"/>
    <n v="-6.97001746865421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39:50"/>
    <d v="2026-08-14T08:00:00"/>
    <m/>
    <s v="PI"/>
    <s v="SEMARANG TUGU"/>
    <s v="NO ADDON"/>
    <m/>
    <s v="Provisioning Issued"/>
    <s v="HSI Bisnis Bundling Phone PSB 70% - Free 800 Menit - 20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1"/>
    <x v="3"/>
  </r>
  <r>
    <n v="400"/>
    <n v="1002504573"/>
    <n v="3"/>
    <x v="1"/>
    <n v="5"/>
    <s v="SBY UTARA"/>
    <s v="LAMONGAN"/>
    <s v="BDG"/>
    <s v="REG"/>
    <s v="AO"/>
    <s v="NEW SALES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  <x v="9"/>
  </r>
  <r>
    <n v="401"/>
    <n v="1002514889"/>
    <n v="3"/>
    <x v="1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  <x v="1"/>
  </r>
  <r>
    <n v="402"/>
    <n v="1002518504"/>
    <n v="3"/>
    <x v="4"/>
    <n v="4"/>
    <s v="SEMARANG"/>
    <s v="INNER - SEMARANG JATENG UTARA"/>
    <s v="JHR"/>
    <s v="REG"/>
    <s v="AO"/>
    <s v="NEW SALES"/>
    <s v="1P INET"/>
    <s v="102 | FOLLOW UP COMPLETED"/>
    <s v="RBS-Regional 3"/>
    <d v="2026-08-10T16:37:57"/>
    <d v="2026-08-13T13:29:04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s v="Kendala Pelanggan"/>
    <s v="REVOKE"/>
    <s v="JOHAR"/>
    <s v="NO ADDON"/>
    <m/>
    <s v="Follow Up Revoke Completed, New Order ID : SC1002524255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3"/>
  </r>
  <r>
    <n v="403"/>
    <n v="1002522301"/>
    <n v="3"/>
    <x v="0"/>
    <n v="5"/>
    <s v="MATARAM"/>
    <s v="LOMBOK BARAT TENGAH"/>
    <s v="PRY"/>
    <s v="REG"/>
    <s v="AO"/>
    <s v="NEW SALES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LOMBOK TENGAH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1"/>
    <x v="5"/>
  </r>
  <r>
    <n v="404"/>
    <n v="1002521166"/>
    <n v="3"/>
    <x v="1"/>
    <n v="5"/>
    <s v="SBY UTARA"/>
    <s v="TANDES"/>
    <s v="KLN"/>
    <s v="REG"/>
    <s v="AO"/>
    <s v="NEW SALES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EBALE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0"/>
    <x v="22"/>
  </r>
  <r>
    <n v="405"/>
    <n v="1002517389"/>
    <n v="3"/>
    <x v="7"/>
    <n v="4"/>
    <s v="KUDUS"/>
    <s v="PATI"/>
    <s v="PAT"/>
    <s v="REG"/>
    <s v="AO"/>
    <s v="NEW SALES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0"/>
    <x v="3"/>
  </r>
  <r>
    <n v="406"/>
    <n v="1002515934"/>
    <n v="3"/>
    <x v="1"/>
    <n v="5"/>
    <s v="SBY UTARA"/>
    <s v="GRESIK"/>
    <s v="GSK"/>
    <s v="REG"/>
    <s v="AO"/>
    <s v="NEW SALES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RESI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  <x v="9"/>
  </r>
  <r>
    <n v="407"/>
    <n v="1002515979"/>
    <n v="3"/>
    <x v="1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  <x v="9"/>
  </r>
  <r>
    <n v="408"/>
    <n v="1002515555"/>
    <n v="3"/>
    <x v="1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  <x v="9"/>
  </r>
  <r>
    <n v="409"/>
    <n v="1002525261"/>
    <n v="3"/>
    <x v="4"/>
    <n v="4"/>
    <s v="PEKALONGAN"/>
    <s v="TEGAL"/>
    <s v="TEG"/>
    <s v="REG"/>
    <s v="AO"/>
    <s v="NEW SALES"/>
    <s v="1P INET"/>
    <s v="MIE - SEND SURVEY"/>
    <s v="RBS-Regional 3"/>
    <d v="2026-08-13T19:25:58"/>
    <d v="2026-08-13T19:28:01"/>
    <n v="69365546"/>
    <m/>
    <n v="142212126740"/>
    <s v="CV BINTANG JAYA"/>
    <s v="ODP-TEG-FAB/055 FAB/D05/055.01"/>
    <s v="WO061704338"/>
    <m/>
    <m/>
    <m/>
    <n v="109.1112566"/>
    <n v="-6.8680026999999999"/>
    <s v="|MN00347|MYIA-077321999221/POI/Agung Yuliyanto/0895385226573/bintangjaya.bubut@gmail.com"/>
    <s v="MYIB_ASSISTANT"/>
    <m/>
    <m/>
    <m/>
    <m/>
    <m/>
    <m/>
    <m/>
    <m/>
    <s v="Management Janji"/>
    <s v="2026-08-15 08:00:00 | Nama PIC : Bp Agung No HP : 0895385226573 No Alt : - M Janji :  15 Agustus 2026 Jam Pasang : Pagi / Siang Note : hubungi pelanggan jika ingin kelokasi "/>
    <s v="FCC"/>
    <s v="13-08-2026 19:39:52"/>
    <d v="2026-08-15T08:00:00"/>
    <m/>
    <s v="SURVEY_NEW_MANJA"/>
    <s v="X"/>
    <s v="NO ADDON"/>
    <m/>
    <s v="MIE - SEND SURVEY"/>
    <s v="HSI Bisnis Promo HUT Telkom PSB 70% - 200 Mbps"/>
    <s v="INDIBIZ"/>
    <m/>
    <m/>
    <d v="2026-08-15T08:00:00"/>
    <s v="2026-08-15 08:00:00 | Nama PIC : Bp Agung No HP : 0895385226573 No Alt : - M Janji :  15 Agustus 2026 Jam Pasang : Pagi / Siang Note : hubungi pelanggan jika ingin kelokasi "/>
    <m/>
    <m/>
    <m/>
    <e v="#NUM!"/>
    <e v="#NUM!"/>
    <x v="1"/>
    <x v="3"/>
  </r>
  <r>
    <n v="410"/>
    <n v="1002513502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  <x v="3"/>
  </r>
  <r>
    <n v="411"/>
    <n v="1002509775"/>
    <n v="3"/>
    <x v="6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10"/>
  </r>
  <r>
    <n v="412"/>
    <n v="1002522307"/>
    <n v="3"/>
    <x v="3"/>
    <n v="4"/>
    <s v="MAGELANG"/>
    <s v="PURWOREJJO"/>
    <s v="PWJ"/>
    <s v="REG"/>
    <s v="AO"/>
    <s v="NEW SALES"/>
    <s v="1P INET"/>
    <s v="Completed (PS)"/>
    <s v="RBS-Regional 3"/>
    <d v="2026-08-12T14:01:56"/>
    <d v="2026-08-13T10:59:5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PS"/>
    <s v="X"/>
    <s v="NO ADDON"/>
    <n v="20260813"/>
    <s v="Completed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n v="2026"/>
    <n v="8"/>
    <n v="13"/>
    <d v="2026-08-13T00:00:00"/>
    <n v="-4.625"/>
    <x v="0"/>
    <x v="3"/>
  </r>
  <r>
    <n v="413"/>
    <n v="1002515874"/>
    <n v="3"/>
    <x v="2"/>
    <n v="5"/>
    <s v="KEDIRI"/>
    <s v="NGANJUK"/>
    <s v="NJK"/>
    <s v="REG"/>
    <s v="AO"/>
    <s v="NEW SALES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0"/>
    <x v="19"/>
  </r>
  <r>
    <n v="414"/>
    <n v="1002518596"/>
    <n v="3"/>
    <x v="7"/>
    <n v="4"/>
    <s v="KUDUS"/>
    <s v="PATI"/>
    <s v="PAT"/>
    <s v="REG"/>
    <s v="AO"/>
    <s v="NEW SALES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  <x v="3"/>
  </r>
  <r>
    <n v="415"/>
    <n v="1002524301"/>
    <n v="3"/>
    <x v="6"/>
    <n v="5"/>
    <s v="SIDOARJO"/>
    <s v="MOJOKERTO"/>
    <s v="DLA"/>
    <s v="REG"/>
    <s v="AO"/>
    <s v="NEW SALES"/>
    <m/>
    <s v="MYCX - SEND OPEN PAPERLESS"/>
    <s v="RBS-Regional 3"/>
    <d v="2026-08-13T13:40:35"/>
    <d v="2026-08-13T13:42:05"/>
    <n v="69365192"/>
    <m/>
    <n v="152329215211"/>
    <s v="PT MAKMUR SUMBERSONO SEJAHTERA"/>
    <s v="ODP-DLA-FD/50"/>
    <m/>
    <m/>
    <m/>
    <m/>
    <n v="112.4845753"/>
    <n v="-7.5720568999999998"/>
    <s v="|MC30249|/YUSUF ISMAIL MATTALITTI, S.H./085881461977 / 082139731648/spbu61322@gmail.com"/>
    <s v="Sales Force DBS"/>
    <m/>
    <m/>
    <m/>
    <m/>
    <m/>
    <m/>
    <m/>
    <m/>
    <m/>
    <m/>
    <m/>
    <s v="13-08-2026 13:54:52"/>
    <m/>
    <m/>
    <s v="INPROGRESS_SC"/>
    <s v="MOJOKERTO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3"/>
  </r>
  <r>
    <n v="416"/>
    <n v="1002518875"/>
    <n v="3"/>
    <x v="3"/>
    <n v="4"/>
    <s v="MAGELANG"/>
    <s v="MUNTILAN"/>
    <s v="SWT"/>
    <s v="REG"/>
    <s v="AO"/>
    <s v="NEW SALES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0"/>
    <x v="3"/>
  </r>
  <r>
    <n v="417"/>
    <n v="1002514473"/>
    <n v="3"/>
    <x v="7"/>
    <n v="4"/>
    <s v="KUDUS"/>
    <s v="BLORA"/>
    <s v="BLO"/>
    <s v="REG"/>
    <s v="AO"/>
    <s v="NEW SALES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0"/>
    <x v="3"/>
  </r>
  <r>
    <n v="418"/>
    <n v="1002519527"/>
    <n v="3"/>
    <x v="2"/>
    <n v="5"/>
    <s v="MALANG"/>
    <s v="BATU"/>
    <s v="BTU"/>
    <s v="REG"/>
    <s v="AO"/>
    <s v="NEW SALES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1"/>
    <x v="18"/>
  </r>
  <r>
    <n v="419"/>
    <n v="1002516015"/>
    <n v="3"/>
    <x v="1"/>
    <n v="5"/>
    <s v="SBY UTARA"/>
    <s v="MANYAR"/>
    <s v="MGO"/>
    <s v="REG"/>
    <s v="AO"/>
    <s v="NEW SALES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0"/>
    <x v="12"/>
  </r>
  <r>
    <n v="420"/>
    <n v="1002523826"/>
    <n v="3"/>
    <x v="0"/>
    <n v="5"/>
    <s v="KUPANG"/>
    <s v="ENDE"/>
    <s v="BJW"/>
    <s v="REG"/>
    <s v="AO"/>
    <s v="NEW SALES"/>
    <s v="1P INET"/>
    <s v="MIE - SEND SURVEY"/>
    <s v="RBS-Regional 3"/>
    <d v="2026-08-13T10:58:58"/>
    <d v="2026-08-13T11:00:02"/>
    <n v="69364909"/>
    <m/>
    <n v="172511797000"/>
    <s v="CV SURYA MANDIRI FLORES"/>
    <s v="ODP-BJW-FA/02 FA/D01/02.01"/>
    <s v="WO061651215"/>
    <m/>
    <m/>
    <m/>
    <n v="121.2734241"/>
    <n v="-8.5617373000000008"/>
    <s v="|MC40144|MYIA-082665526095/POI/NICHOLAS ARIEL ADINATHA/082144939303/arieladinatha18@gmail.com"/>
    <s v="MYIB_ASSISTANT"/>
    <m/>
    <m/>
    <m/>
    <m/>
    <m/>
    <m/>
    <m/>
    <m/>
    <s v="Management Janji"/>
    <s v="2026-08-17 13:00:00 | Jam Pemasangan : 08:00 - 12.00 Tanggal Pemasangan : 17/08/2026 Info Tambahan : Hubungi pelanggan sebelum datang ke lokasi "/>
    <s v="FCC"/>
    <s v="13-08-2026 11:10:22"/>
    <d v="2026-08-17T13:00:00"/>
    <m/>
    <s v="SURVEY_NEW_MANJA"/>
    <s v="BAJAWA"/>
    <s v="NO ADDON"/>
    <m/>
    <s v="MIE - SEND SURVEY"/>
    <s v="HSI Bisnis Promo HUT Telkom PSB 70% - 100 Mbps"/>
    <s v="INDIBIZ"/>
    <m/>
    <m/>
    <d v="2026-08-17T13:00:00"/>
    <s v="2026-08-17 13:00:00 | Jam Pemasangan : 08:00 - 12.00 Tanggal Pemasangan : 17/08/2026 Info Tambahan : Hubungi pelanggan sebelum datang ke lokasi "/>
    <m/>
    <m/>
    <m/>
    <e v="#NUM!"/>
    <e v="#NUM!"/>
    <x v="1"/>
    <x v="21"/>
  </r>
  <r>
    <n v="421"/>
    <n v="1002521207"/>
    <n v="3"/>
    <x v="3"/>
    <n v="4"/>
    <s v="PURWOKERTO"/>
    <s v="PURWOKERTO"/>
    <s v="PWT"/>
    <s v="REG"/>
    <s v="AO"/>
    <s v="NEW SALES"/>
    <s v="1P INET"/>
    <s v="Completed (PS)"/>
    <s v="RBS-Regional 3"/>
    <d v="2026-08-12T08:19:56"/>
    <d v="2026-08-13T14:47:24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S"/>
    <s v="X"/>
    <s v="NO ADDON"/>
    <n v="20260813"/>
    <s v="Complet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n v="2026"/>
    <n v="8"/>
    <n v="13"/>
    <d v="2026-08-13T00:00:00"/>
    <n v="-0.33333333333575865"/>
    <x v="0"/>
    <x v="3"/>
  </r>
  <r>
    <n v="422"/>
    <n v="1002518388"/>
    <n v="3"/>
    <x v="2"/>
    <n v="5"/>
    <s v="KEDIRI"/>
    <s v="NGANJUK"/>
    <s v="NJK"/>
    <s v="REG"/>
    <s v="AO"/>
    <s v="NEW SALES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0"/>
    <x v="19"/>
  </r>
  <r>
    <n v="423"/>
    <n v="1002514391"/>
    <n v="3"/>
    <x v="3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3"/>
  </r>
  <r>
    <n v="424"/>
    <n v="1002509849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3"/>
  </r>
  <r>
    <n v="425"/>
    <n v="1002515043"/>
    <n v="3"/>
    <x v="3"/>
    <n v="4"/>
    <s v="MAGELANG"/>
    <s v="KEBUMEN"/>
    <s v="KBM"/>
    <s v="REG"/>
    <s v="AO"/>
    <s v="NEW SALES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  <x v="3"/>
  </r>
  <r>
    <n v="426"/>
    <n v="1002517530"/>
    <n v="3"/>
    <x v="2"/>
    <n v="5"/>
    <s v="MALANG"/>
    <s v="KEPANJEN"/>
    <s v="SWJ"/>
    <s v="REG"/>
    <s v="AO"/>
    <s v="NEW SALES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  <x v="29"/>
  </r>
  <r>
    <n v="427"/>
    <n v="1002505946"/>
    <n v="3"/>
    <x v="2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  <x v="15"/>
  </r>
  <r>
    <n v="428"/>
    <n v="1002511749"/>
    <n v="3"/>
    <x v="7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  <x v="3"/>
  </r>
  <r>
    <n v="429"/>
    <n v="1002509843"/>
    <n v="3"/>
    <x v="7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3"/>
  </r>
  <r>
    <n v="430"/>
    <n v="1002512943"/>
    <n v="3"/>
    <x v="2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  <x v="29"/>
  </r>
  <r>
    <n v="431"/>
    <n v="1002513689"/>
    <n v="3"/>
    <x v="6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  <x v="25"/>
  </r>
  <r>
    <n v="432"/>
    <n v="1002516737"/>
    <n v="3"/>
    <x v="7"/>
    <n v="4"/>
    <s v="KUDUS"/>
    <s v="PATI"/>
    <s v="JWN"/>
    <s v="REG"/>
    <s v="AO"/>
    <s v="NEW SALES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0"/>
    <x v="3"/>
  </r>
  <r>
    <n v="433"/>
    <n v="1002519752"/>
    <n v="3"/>
    <x v="7"/>
    <n v="4"/>
    <s v="KUDUS"/>
    <s v="PURWODADI"/>
    <s v="GBU"/>
    <s v="REG"/>
    <s v="AO"/>
    <s v="NEW SALES"/>
    <s v="1P INET"/>
    <s v="102 | FOLLOW UP COMPLETED"/>
    <s v="RBS-Regional 3"/>
    <d v="2026-08-11T12:43:57"/>
    <d v="2026-08-13T16:18:37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s v="Kendala Lainnya"/>
    <s v="REVOKE"/>
    <s v="GUBUG"/>
    <s v="NO ADDON"/>
    <m/>
    <s v="Follow Up Revoke Completed, New Order ID : SC1002524904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1"/>
    <x v="3"/>
  </r>
  <r>
    <n v="434"/>
    <n v="1002504429"/>
    <n v="3"/>
    <x v="7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3"/>
  </r>
  <r>
    <n v="435"/>
    <n v="1002522467"/>
    <n v="3"/>
    <x v="5"/>
    <n v="5"/>
    <s v="SINGARJA"/>
    <s v="GIANYAR"/>
    <s v="UBU"/>
    <s v="REG"/>
    <s v="AO"/>
    <s v="NEW SALES"/>
    <m/>
    <s v="Completed (PS)"/>
    <s v="RBS-Regional 3"/>
    <d v="2026-08-12T14:47:55"/>
    <d v="2026-08-13T18:18:43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0"/>
    <x v="28"/>
  </r>
  <r>
    <n v="436"/>
    <n v="1002514082"/>
    <n v="3"/>
    <x v="5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  <x v="23"/>
  </r>
  <r>
    <n v="437"/>
    <n v="1002520389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X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1"/>
    <x v="3"/>
  </r>
  <r>
    <n v="438"/>
    <n v="1002516151"/>
    <n v="3"/>
    <x v="2"/>
    <n v="5"/>
    <s v="MADIUN"/>
    <s v="MADIUN"/>
    <s v="CRB"/>
    <s v="REG"/>
    <s v="AO"/>
    <s v="NEW SALES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4"/>
  </r>
  <r>
    <n v="439"/>
    <n v="1002504237"/>
    <n v="3"/>
    <x v="2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  <x v="20"/>
  </r>
  <r>
    <n v="440"/>
    <n v="1002516148"/>
    <n v="3"/>
    <x v="7"/>
    <n v="4"/>
    <s v="KUDUS"/>
    <s v="KUDUS"/>
    <s v="KUD"/>
    <s v="REG"/>
    <s v="AO"/>
    <s v="NEW SALES"/>
    <m/>
    <s v="QC MIA - INVALID QUALITY CONTROL MIA"/>
    <s v="RBS-Regional 2"/>
    <d v="2026-08-08T16:25:17"/>
    <d v="2026-08-13T19:04:21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441"/>
    <n v="1002523145"/>
    <n v="3"/>
    <x v="1"/>
    <n v="5"/>
    <s v="MADURA"/>
    <s v="BANGKALAN"/>
    <s v="ARB"/>
    <s v="REG"/>
    <s v="AO"/>
    <s v="NEW SALES"/>
    <s v="1P INET"/>
    <s v="MIA - INVALID SURVEY"/>
    <s v="RBS-Regional 3"/>
    <d v="2026-08-12T19:20:57"/>
    <d v="2026-08-13T18:52:47"/>
    <n v="69364655"/>
    <m/>
    <n v="152439202808"/>
    <s v="HASBANAH GEGER"/>
    <s v="ODP-ARB-FD/12 FD/D01/12.0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SURVEY_NEW_MANJA"/>
    <s v="X"/>
    <s v="NO ADDON"/>
    <m/>
    <s v="MIE - INVALID SURVEY - Kendala Jalur/Rute Tarikan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m/>
    <m/>
    <m/>
    <e v="#NUM!"/>
    <e v="#NUM!"/>
    <x v="1"/>
    <x v="1"/>
  </r>
  <r>
    <n v="442"/>
    <n v="1002516197"/>
    <n v="3"/>
    <x v="3"/>
    <n v="4"/>
    <s v="MAGELANG"/>
    <s v="TEMANGGUNG"/>
    <s v="TEM"/>
    <s v="REG"/>
    <s v="AO"/>
    <s v="NEW SALES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0"/>
    <x v="3"/>
  </r>
  <r>
    <n v="443"/>
    <n v="1002523703"/>
    <n v="3"/>
    <x v="2"/>
    <n v="5"/>
    <s v="KEDIRI"/>
    <s v="TULUNGAGUNG"/>
    <s v="TUL"/>
    <s v="REG"/>
    <s v="AO"/>
    <s v="NEW SALES"/>
    <s v="1P INET"/>
    <s v="MIA - INVALID SURVEY"/>
    <s v="RBS-Regional 3"/>
    <d v="2026-08-13T10:25:58"/>
    <d v="2026-08-14T07:15:06"/>
    <n v="69364879"/>
    <m/>
    <n v="152606246429"/>
    <s v="SMK SORE TULUNGAGUNG"/>
    <s v="ODP-TUL-FG/38 FG/D03/38.01"/>
    <s v="WO061647895"/>
    <m/>
    <m/>
    <m/>
    <n v="111.90755799999999"/>
    <n v="-8.0773019999999995"/>
    <s v="|MN00419|MYIA-027717370765/POI/ALFANO ENDRA WARDHANA/081332030960/alfanoewa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0:39:50"/>
    <d v="2026-08-14T08:00:00"/>
    <m/>
    <s v="SURVEY_NEW_MANJA"/>
    <s v="TULUNGAGUNG"/>
    <s v="NO ADDON"/>
    <m/>
    <s v="MIE - INVALID SURVEY - Kendala Perizinan/IKR-IKG"/>
    <s v="HSI Bisnis Promo HUT Telkom PSB 70% - 100 Mbps Dual Band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1"/>
    <x v="24"/>
  </r>
  <r>
    <n v="444"/>
    <n v="1002514646"/>
    <n v="3"/>
    <x v="4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  <x v="3"/>
  </r>
  <r>
    <n v="445"/>
    <n v="1002506796"/>
    <n v="3"/>
    <x v="5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7"/>
  </r>
  <r>
    <n v="446"/>
    <n v="1002506226"/>
    <n v="3"/>
    <x v="3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  <x v="3"/>
  </r>
  <r>
    <n v="447"/>
    <n v="1002517063"/>
    <n v="3"/>
    <x v="2"/>
    <n v="5"/>
    <s v="KEDIRI"/>
    <s v="NGANJUK"/>
    <s v="NJK"/>
    <s v="REG"/>
    <s v="AO"/>
    <s v="NEW SALES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0"/>
    <x v="19"/>
  </r>
  <r>
    <n v="448"/>
    <n v="1002508787"/>
    <n v="3"/>
    <x v="2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  <x v="19"/>
  </r>
  <r>
    <n v="449"/>
    <n v="1002514777"/>
    <n v="3"/>
    <x v="2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  <x v="19"/>
  </r>
  <r>
    <n v="450"/>
    <n v="1002523527"/>
    <n v="3"/>
    <x v="0"/>
    <n v="5"/>
    <s v="MATARAM"/>
    <s v="INNER - NUSA TENGGARA"/>
    <s v="MTR"/>
    <s v="REG"/>
    <s v="AO"/>
    <s v="NEW SALES"/>
    <s v="1P INET"/>
    <s v="Completed (PS)"/>
    <s v="RBS-Regional 3"/>
    <d v="2026-08-13T09:43:57"/>
    <d v="2026-08-13T17:42:04"/>
    <n v="69364812"/>
    <m/>
    <n v="172601796974"/>
    <s v="PT.TUNAS DWIPA MATRA (POS LABUAPI)"/>
    <s v="ODP-MTR-FBA/65 FBA/D06/65.01"/>
    <s v="WO061644539"/>
    <m/>
    <m/>
    <m/>
    <n v="116.1137566"/>
    <n v="-8.6248529999999999"/>
    <s v="|MC40311|MYIA-035099400371/POI/Ego Dwi Cahyo/081299927270/tdm.adm.lombok@gmail.com"/>
    <s v="MYIB_ASSISTANT"/>
    <m/>
    <m/>
    <m/>
    <m/>
    <m/>
    <m/>
    <m/>
    <m/>
    <s v="Management Janji"/>
    <s v="2026-08-14 08:00:00 | Nama PIC : EGO No HP : 081299927270 Alt : 085333520905 M Janji : 14/08/2026 Jam Pasang : 08.00  - 13:00  NoteÃ‚Â :  hubungi terlebih dahulu sebelum ke lokasi, terima kasih."/>
    <s v="FCC"/>
    <s v="13-08-2026 09:54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 : EGO No HP : 081299927270 Alt : 085333520905 M Janji : 14/08/2026 Jam Pasang : 08.00  - 13:00  NoteÃ‚Â :  hubungi terlebih dahulu sebelum ke lokasi, terima kasih."/>
    <n v="2026"/>
    <n v="8"/>
    <n v="13"/>
    <d v="2026-08-13T00:00:00"/>
    <n v="-1.3333333333357587"/>
    <x v="0"/>
    <x v="26"/>
  </r>
  <r>
    <n v="451"/>
    <n v="1002505324"/>
    <n v="3"/>
    <x v="0"/>
    <n v="5"/>
    <s v="MATARAM"/>
    <s v="SUMBAWA"/>
    <s v="SBW"/>
    <s v="REG"/>
    <s v="AO"/>
    <s v="NEW SALES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  <x v="0"/>
  </r>
  <r>
    <n v="452"/>
    <n v="1002524476"/>
    <n v="3"/>
    <x v="0"/>
    <n v="5"/>
    <s v="MATARAM"/>
    <s v="SUMBAWA"/>
    <s v="MLK"/>
    <s v="REG"/>
    <s v="AO"/>
    <s v="NEW SALES"/>
    <s v="1P INET"/>
    <s v="7 | OSS - PROVISIONING ISSUED"/>
    <s v="RBS-Regional 3"/>
    <d v="2026-08-13T14:25:57"/>
    <d v="2026-08-13T15:35:56"/>
    <n v="69365271"/>
    <m/>
    <n v="172608206156"/>
    <s v="SS VILLA"/>
    <s v="ODP-MLK-FAC/37 FAC/D05/37.01"/>
    <s v="WO061676285"/>
    <m/>
    <m/>
    <m/>
    <n v="116.745838711386"/>
    <n v="-8.9675018167822493"/>
    <s v="|MN02367|MYIA-081237795693/POI/MARYANTI/081337270271/srie_fun@yahoo.com"/>
    <s v="MYIB_ASSISTANT"/>
    <m/>
    <m/>
    <m/>
    <m/>
    <m/>
    <m/>
    <m/>
    <m/>
    <s v="Management Janji"/>
    <s v="2026-08-14 13:00:00 | telp : 081337270271 M Janji : (14/08/2026) jam Pasang : 09:00 Note : hubungi pelanggan jika ingin kelokasi"/>
    <s v="FCC"/>
    <s v="13-08-2026 14:39:50"/>
    <d v="2026-08-14T13:00:00"/>
    <m/>
    <s v="PI"/>
    <s v="SUMBAWA BARAT"/>
    <s v="ANTAREZ"/>
    <m/>
    <s v="Provisioning Issued"/>
    <s v="HSI Bisnis Bundling Antares Eazy PSB 70% - 100 Mbps"/>
    <s v="INDIBIZ"/>
    <m/>
    <m/>
    <d v="2026-08-14T13:00:00"/>
    <s v="2026-08-14 13:00:00 | telp : 081337270271 M Janji : (14/08/2026) jam Pasang : 09:00 Note : hubungi pelanggan jika ingin kelokasi"/>
    <m/>
    <m/>
    <m/>
    <e v="#NUM!"/>
    <e v="#NUM!"/>
    <x v="1"/>
    <x v="0"/>
  </r>
  <r>
    <n v="453"/>
    <n v="1002523136"/>
    <n v="3"/>
    <x v="6"/>
    <n v="5"/>
    <s v="JEMBER"/>
    <s v="BONDOWOSO"/>
    <s v="BOW"/>
    <s v="REG"/>
    <s v="AO"/>
    <s v="NEW SALES"/>
    <s v="2P INET + VOICE"/>
    <s v="Completed (PS)"/>
    <s v="RBS-Regional 3"/>
    <d v="2026-08-12T19:10:57"/>
    <d v="2026-08-13T21:12:26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PS"/>
    <s v="BONDOWOSO"/>
    <s v="NO ADDON"/>
    <n v="20260813"/>
    <s v="Completed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0"/>
    <x v="25"/>
  </r>
  <r>
    <n v="454"/>
    <n v="1002507746"/>
    <n v="3"/>
    <x v="7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  <x v="3"/>
  </r>
  <r>
    <n v="455"/>
    <n v="1002504839"/>
    <n v="3"/>
    <x v="1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  <x v="1"/>
  </r>
  <r>
    <n v="456"/>
    <n v="1002504265"/>
    <n v="3"/>
    <x v="1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  <x v="9"/>
  </r>
  <r>
    <n v="457"/>
    <n v="1002517833"/>
    <n v="3"/>
    <x v="1"/>
    <n v="5"/>
    <s v="SBY UTARA"/>
    <s v="TANDES"/>
    <s v="KNN"/>
    <s v="REG"/>
    <s v="AO"/>
    <s v="NEW SALES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ANDANGA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0"/>
    <x v="22"/>
  </r>
  <r>
    <n v="458"/>
    <n v="1002517959"/>
    <n v="3"/>
    <x v="6"/>
    <n v="5"/>
    <s v="SIDOARJO"/>
    <s v="INNER - JATIM TIMUR"/>
    <s v="SPJ"/>
    <s v="REG"/>
    <s v="AO"/>
    <s v="NEW SALES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1"/>
    <x v="11"/>
  </r>
  <r>
    <n v="459"/>
    <n v="1002521147"/>
    <n v="3"/>
    <x v="1"/>
    <n v="5"/>
    <s v="SBY UTARA"/>
    <s v="LAMONGAN"/>
    <s v="LMG"/>
    <s v="REG"/>
    <s v="AO"/>
    <s v="NEW SALES"/>
    <m/>
    <s v="OSS - FALLOUT"/>
    <s v="RBS-Regional 3"/>
    <d v="2026-08-12T07:35:57"/>
    <d v="2026-08-13T14:51:08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s v="Kendala Teknik"/>
    <s v="FO_WFM"/>
    <s v="LAMONGAN"/>
    <s v="NETMONK"/>
    <m/>
    <s v="Provisioning Failed|WFM|INF009036998|TOJ_-7.0611853,112.2453103_Odp jarak jauh 250++  Tikor pelanggan:-7.124283,112.3841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1"/>
    <x v="9"/>
  </r>
  <r>
    <n v="460"/>
    <n v="1002513899"/>
    <n v="3"/>
    <x v="1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  <x v="1"/>
  </r>
  <r>
    <n v="461"/>
    <n v="1002516436"/>
    <n v="3"/>
    <x v="5"/>
    <n v="5"/>
    <s v="SINGARJA"/>
    <s v="SINGARAJA"/>
    <s v="SGR"/>
    <s v="REG"/>
    <s v="AO"/>
    <s v="NEW SALES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31"/>
  </r>
  <r>
    <n v="462"/>
    <n v="1002523613"/>
    <n v="3"/>
    <x v="3"/>
    <n v="4"/>
    <s v="MAGELANG"/>
    <s v="WONOSOBO"/>
    <s v="WOS"/>
    <s v="REG"/>
    <s v="AO"/>
    <s v="NEW SALES"/>
    <s v="1P INET"/>
    <s v="Completed (PS)"/>
    <s v="RBS-Regional 3"/>
    <d v="2026-08-13T10:04:56"/>
    <d v="2026-08-13T14:49:44"/>
    <n v="69364845"/>
    <m/>
    <n v="141373127443"/>
    <s v="MTS MUHAMMADIYAH SIGALUH"/>
    <s v="ODP-WOS-FQ/041 FQ/D05/041.01"/>
    <s v="WO061646065"/>
    <m/>
    <m/>
    <m/>
    <n v="109.78700000000001"/>
    <n v="-7.4245320000000001"/>
    <s v="|MN00909|MYIA-031096276909/POI/neneng/085228938661/mtsmuhsigaluh@gmail.com"/>
    <s v="MYIB_ASSISTANT"/>
    <m/>
    <m/>
    <m/>
    <m/>
    <m/>
    <m/>
    <m/>
    <m/>
    <s v="Management Janji"/>
    <s v="2026-08-14 08:00:00 | Nama PIC:  bu tri neneng No HP: 085228938661 Alt: 081392678626 / epi  Tanggal: 14/8/2026 Jam Pasang: Pagi Note: Hubungi sebelum ke lokasi, terimakasih."/>
    <s v="FCC"/>
    <s v="13-08-2026 10:09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:  bu tri neneng No HP: 085228938661 Alt: 081392678626 / epi  Tanggal: 14/8/2026 Jam Pasang: Pagi Note: Hubungi sebelum ke lokasi, terimakasih."/>
    <n v="2026"/>
    <n v="8"/>
    <n v="13"/>
    <d v="2026-08-13T00:00:00"/>
    <n v="-1.3333333333357587"/>
    <x v="0"/>
    <x v="3"/>
  </r>
  <r>
    <n v="463"/>
    <n v="1002511156"/>
    <n v="3"/>
    <x v="1"/>
    <n v="5"/>
    <s v="SBY UTARA"/>
    <s v="GRESIK"/>
    <s v="GSK"/>
    <s v="REG"/>
    <s v="AO"/>
    <s v="NEW SALES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  <x v="9"/>
  </r>
  <r>
    <n v="464"/>
    <n v="1002519645"/>
    <n v="3"/>
    <x v="2"/>
    <n v="5"/>
    <s v="KEDIRI"/>
    <s v="KEDIRI"/>
    <s v="MJT"/>
    <s v="REG"/>
    <s v="AO"/>
    <s v="NEW SALES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0"/>
    <x v="15"/>
  </r>
  <r>
    <n v="465"/>
    <n v="1002505826"/>
    <n v="3"/>
    <x v="1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  <x v="22"/>
  </r>
  <r>
    <n v="466"/>
    <n v="1002512650"/>
    <n v="3"/>
    <x v="6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  <x v="13"/>
  </r>
  <r>
    <n v="467"/>
    <n v="1002516159"/>
    <n v="3"/>
    <x v="2"/>
    <n v="5"/>
    <s v="MADIUN"/>
    <s v="NGAWI"/>
    <s v="MGT"/>
    <s v="REG"/>
    <s v="AO"/>
    <s v="NEW SALES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0"/>
    <x v="14"/>
  </r>
  <r>
    <n v="468"/>
    <n v="1002521447"/>
    <n v="3"/>
    <x v="6"/>
    <n v="5"/>
    <s v="PASURUAN"/>
    <s v="PASURUAN"/>
    <s v="GDW"/>
    <s v="REG"/>
    <s v="AO"/>
    <s v="NEW SALES"/>
    <m/>
    <s v="7 | OSS - PROVISIONING ISSUED"/>
    <s v="RBS-Regional 3"/>
    <d v="2026-08-12T09:48:43"/>
    <d v="2026-08-13T08:06:58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I"/>
    <s v="X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m/>
    <m/>
    <m/>
    <e v="#NUM!"/>
    <e v="#NUM!"/>
    <x v="1"/>
    <x v="17"/>
  </r>
  <r>
    <n v="469"/>
    <n v="1002515195"/>
    <n v="3"/>
    <x v="6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  <x v="25"/>
  </r>
  <r>
    <n v="470"/>
    <n v="1002518871"/>
    <n v="3"/>
    <x v="1"/>
    <n v="5"/>
    <s v="SBY UTARA"/>
    <s v="TANDES"/>
    <s v="TNS"/>
    <s v="REG"/>
    <s v="AO"/>
    <s v="NEW SALES"/>
    <m/>
    <s v="Completed (PS)"/>
    <s v="RBS-Regional 3"/>
    <d v="2026-08-11T08:51:11"/>
    <d v="2026-08-13T12:13:39"/>
    <n v="69362885"/>
    <m/>
    <n v="152409278355"/>
    <s v="ALESHA HIJAB"/>
    <s v="ODP-TDS-FAV/40"/>
    <s v="WO061527910"/>
    <m/>
    <m/>
    <m/>
    <n v="112.702965047681"/>
    <n v="-7.2754137200314997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PS"/>
    <s v="TANDES"/>
    <s v="ANTAREZ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n v="2026"/>
    <n v="8"/>
    <n v="13"/>
    <d v="2026-08-13T00:00:00"/>
    <n v="0.45833333333575865"/>
    <x v="0"/>
    <x v="22"/>
  </r>
  <r>
    <n v="471"/>
    <n v="1002512822"/>
    <n v="3"/>
    <x v="4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  <x v="3"/>
  </r>
  <r>
    <n v="472"/>
    <n v="1002506492"/>
    <n v="3"/>
    <x v="6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  <x v="17"/>
  </r>
  <r>
    <n v="473"/>
    <n v="1002516511"/>
    <n v="3"/>
    <x v="4"/>
    <n v="4"/>
    <s v="PEKALONGAN"/>
    <s v="TEGAL"/>
    <s v="TEG"/>
    <s v="REG"/>
    <s v="AO"/>
    <s v="NEW SALES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0"/>
    <x v="3"/>
  </r>
  <r>
    <n v="474"/>
    <n v="1002525247"/>
    <n v="3"/>
    <x v="3"/>
    <n v="4"/>
    <s v="PURWOKERTO"/>
    <s v="PURBALINGGA"/>
    <s v="BBT"/>
    <s v="REG"/>
    <s v="AO"/>
    <s v="NEW SALES"/>
    <s v="1P INET"/>
    <s v="MIE - SEND SURVEY"/>
    <s v="RBS-Regional 3"/>
    <d v="2026-08-13T19:13:57"/>
    <d v="2026-08-13T19:16:01"/>
    <n v="69365524"/>
    <m/>
    <n v="146394104907"/>
    <s v="PEMERINTAH DESA KARANGDUREN"/>
    <s v="ODP-BBT-FE/046 FE/D05/046.01"/>
    <s v="WO061703529"/>
    <m/>
    <m/>
    <m/>
    <n v="109.35830540000001"/>
    <n v="-7.2975504999999998"/>
    <s v="|MN02834|MYIA-089023852970/POI/MEI DWI NUGRAHENING/081903152338/dkarangduren@gmail.com"/>
    <s v="MYIB_ASSISTANT"/>
    <m/>
    <m/>
    <m/>
    <m/>
    <m/>
    <m/>
    <m/>
    <m/>
    <s v="Management Janji"/>
    <s v="2026-08-17 15:00:00 | Tanggal pemasangan: 14/08/2026 Jam pemasangan : pagi / siang Info Tambahan : Hubungi pelanggan dulu sebelum ke lokasi terima kasih."/>
    <s v="FCC"/>
    <s v="13-08-2026 19:25:54"/>
    <d v="2026-08-17T15:00:00"/>
    <m/>
    <s v="SURVEY_NEW_MANJA"/>
    <s v="BOBOTSARI"/>
    <s v="NO ADDON"/>
    <m/>
    <s v="MIE - SEND SURVEY"/>
    <s v="HSI Bisnis Promo HUT Telkom PSB 70% - 50 Mbps"/>
    <s v="INDIBIZ"/>
    <m/>
    <m/>
    <d v="2026-08-17T15:00:00"/>
    <s v="2026-08-17 15:00:00 | Tanggal pemasangan: 14/08/2026 Jam pemasangan : pagi / siang Info Tambahan : Hubungi pelanggan dulu sebelum ke lokasi terima kasih."/>
    <m/>
    <m/>
    <m/>
    <e v="#NUM!"/>
    <e v="#NUM!"/>
    <x v="1"/>
    <x v="3"/>
  </r>
  <r>
    <n v="475"/>
    <n v="1002521806"/>
    <n v="3"/>
    <x v="1"/>
    <n v="5"/>
    <s v="MADURA"/>
    <s v="BANGKALAN"/>
    <s v="KML"/>
    <s v="REG"/>
    <s v="AO"/>
    <s v="NEW SALES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0"/>
    <x v="1"/>
  </r>
  <r>
    <n v="476"/>
    <n v="1002524165"/>
    <n v="3"/>
    <x v="4"/>
    <n v="4"/>
    <s v="PEKALONGAN"/>
    <s v="SLAWI"/>
    <s v="SLW"/>
    <s v="REG"/>
    <s v="AO"/>
    <s v="NEW SALES"/>
    <s v="1P INET"/>
    <s v="MIE - SEND SURVEY"/>
    <s v="RBS-Regional 3"/>
    <d v="2026-08-13T13:01:56"/>
    <d v="2026-08-13T13:04:02"/>
    <n v="69365098"/>
    <m/>
    <n v="142283119782"/>
    <s v="SMK SHOFA PLUS PANGKAH (Kampus 1)"/>
    <s v="ODP-SLW-FP/098 FP/D05/098.01"/>
    <s v="WO061664291"/>
    <m/>
    <m/>
    <m/>
    <n v="109.15015099999999"/>
    <n v="-7.001538"/>
    <s v="|MN02810|MYIA-083287854023/POI/Moh. Naenul Rizqoni/085928058012/masrizqoni@gmail.com"/>
    <s v="MYIB_ASSISTANT"/>
    <m/>
    <m/>
    <m/>
    <m/>
    <m/>
    <m/>
    <m/>
    <m/>
    <s v="Management Janji"/>
    <s v="2026-08-14 13:00:00 | M Janji : (Jumat/14/Agustus/2026) jam Pasang : 09:00 Note : hubungi pelanggan jika ingin kelokasi"/>
    <s v="FCC"/>
    <s v="13-08-2026 13:10:22"/>
    <d v="2026-08-14T13:00:00"/>
    <m/>
    <s v="SURVEY_NEW_MANJA"/>
    <s v="X"/>
    <s v="NO ADDON"/>
    <m/>
    <s v="MIE - SEND SURVEY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1"/>
    <x v="3"/>
  </r>
  <r>
    <n v="477"/>
    <n v="1002516118"/>
    <n v="3"/>
    <x v="7"/>
    <n v="4"/>
    <s v="SOLO"/>
    <s v="INNER - SOLO JATENG TIMUR"/>
    <s v="KRT"/>
    <s v="REG"/>
    <s v="AO"/>
    <s v="NEW SALES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0"/>
    <x v="3"/>
  </r>
  <r>
    <n v="478"/>
    <n v="1002509343"/>
    <n v="3"/>
    <x v="7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  <x v="3"/>
  </r>
  <r>
    <n v="479"/>
    <n v="1002521765"/>
    <n v="3"/>
    <x v="2"/>
    <n v="5"/>
    <s v="MALANG"/>
    <s v="KEPANJEN"/>
    <s v="KEP"/>
    <s v="REG"/>
    <s v="AO"/>
    <s v="NEW SALES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ANJEN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0"/>
    <x v="29"/>
  </r>
  <r>
    <n v="480"/>
    <n v="1002520699"/>
    <n v="3"/>
    <x v="3"/>
    <n v="4"/>
    <s v="PURWOKERTO"/>
    <s v="PURBALINGGA"/>
    <s v="PBG"/>
    <s v="REG"/>
    <s v="AO"/>
    <s v="NEW SALES"/>
    <m/>
    <s v="OSS - FALLOUT"/>
    <s v="RBS-Regional 1"/>
    <d v="2026-08-11T16:21:03"/>
    <d v="2026-08-14T08:26:48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s v="Kendala Pelanggan"/>
    <s v="FO_WFM"/>
    <s v="X"/>
    <s v="NO ADDON"/>
    <m/>
    <s v="Provisioning Failed|WFM|INF009040643|PRK_-7.388031000000001,109.3497211_minta tanggal 2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1"/>
    <x v="3"/>
  </r>
  <r>
    <n v="481"/>
    <n v="1002524105"/>
    <n v="3"/>
    <x v="4"/>
    <n v="4"/>
    <s v="PEKALONGAN"/>
    <s v="TEGAL"/>
    <s v="TEG"/>
    <s v="REG"/>
    <s v="AO"/>
    <s v="NEW SALES"/>
    <s v="1P INET"/>
    <s v="MIE - SEND SURVEY"/>
    <s v="RBS-Regional 3"/>
    <d v="2026-08-13T12:31:57"/>
    <d v="2026-08-13T12:34:01"/>
    <n v="69365085"/>
    <m/>
    <n v="142212126733"/>
    <s v="CV. Rizqi Jaya"/>
    <s v="ODP-TEG-FAW/043 FAW/D03/043.01"/>
    <s v="WO061661055"/>
    <m/>
    <m/>
    <m/>
    <n v="109.32339105403901"/>
    <n v="-6.8706978273594199"/>
    <s v="|MB00449|MYIA-096512863631/POI/bapak/087830095785/spbudemangharjo@gmail.com"/>
    <s v="MYIB_ASSISTANT"/>
    <m/>
    <m/>
    <m/>
    <m/>
    <m/>
    <m/>
    <m/>
    <m/>
    <s v="Management Janji"/>
    <s v="2026-08-14 13:00:00 | Nama PIC : Bp Hasan No HP : 087830095785 No Alt : - M Janji :  14 Agustus 2026 Jam Pasang : Pagi / Siang Note : hubungi pelanggan jika ingin kelokasi "/>
    <s v="FCC"/>
    <s v="13-08-2026 12:39:48"/>
    <d v="2026-08-14T13:00:00"/>
    <m/>
    <s v="SURVEY_NEW_MANJA"/>
    <s v="X"/>
    <s v="NO ADDON"/>
    <m/>
    <s v="MIE - SEND SURVEY"/>
    <s v="HSI Bisnis Basic Promo HUT Telkom PSB 70% - 100 Mbps Dual Band"/>
    <s v="INDIBIZ"/>
    <m/>
    <m/>
    <d v="2026-08-14T13:00:00"/>
    <s v="2026-08-14 13:00:00 | Nama PIC : Bp Hasan No HP : 087830095785 No Alt : - M Janji :  14 Agustus 2026 Jam Pasang : Pagi / Siang Note : hubungi pelanggan jika ingin kelokasi "/>
    <m/>
    <m/>
    <m/>
    <e v="#NUM!"/>
    <e v="#NUM!"/>
    <x v="1"/>
    <x v="3"/>
  </r>
  <r>
    <n v="482"/>
    <n v="1002504794"/>
    <n v="3"/>
    <x v="1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  <x v="9"/>
  </r>
  <r>
    <n v="483"/>
    <n v="1002520671"/>
    <n v="3"/>
    <x v="0"/>
    <n v="5"/>
    <s v="KUPANG"/>
    <s v="LABOAN BAJO"/>
    <s v="LBO"/>
    <s v="REG"/>
    <s v="AO"/>
    <s v="NEW SALES"/>
    <s v="1P INET"/>
    <s v="8 | OSS - PONR"/>
    <s v="RBS-Regional 3"/>
    <d v="2026-08-11T16:13:56"/>
    <d v="2026-08-13T09:35:04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ACT_COM"/>
    <s v="LABUAN BAJO"/>
    <s v="NO ADDON"/>
    <m/>
    <s v="PONR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m/>
    <m/>
    <m/>
    <e v="#NUM!"/>
    <e v="#NUM!"/>
    <x v="1"/>
    <x v="16"/>
  </r>
  <r>
    <n v="484"/>
    <n v="1002512691"/>
    <n v="3"/>
    <x v="3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3"/>
  </r>
  <r>
    <n v="485"/>
    <n v="1002519074"/>
    <n v="3"/>
    <x v="5"/>
    <n v="5"/>
    <s v="SINGARJA"/>
    <s v="KLUNGKUNG"/>
    <s v="SMA"/>
    <s v="REG"/>
    <s v="AO"/>
    <s v="NEW SALES"/>
    <m/>
    <s v="OSS - FALLOUT"/>
    <s v="RBS-Regional 3"/>
    <d v="2026-08-11T09:43:43"/>
    <d v="2026-08-12T16:04:10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FO_WFM"/>
    <s v="SEMARAPURA"/>
    <s v="NO ADDON"/>
    <m/>
    <s v="Provisioning Failed|WFM|INF009031014|PP_-8.5485946,115.31997129999999_planggan minta besok Sekarang GK ada orang  di lokasi.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1"/>
    <x v="4"/>
  </r>
  <r>
    <n v="486"/>
    <n v="1002507331"/>
    <n v="3"/>
    <x v="6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17"/>
  </r>
  <r>
    <n v="487"/>
    <n v="1002514788"/>
    <n v="3"/>
    <x v="1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  <x v="9"/>
  </r>
  <r>
    <n v="488"/>
    <n v="1002523247"/>
    <n v="3"/>
    <x v="0"/>
    <n v="5"/>
    <s v="MATARAM"/>
    <s v="LOMBOK TIMUR UTARA"/>
    <s v="SGG"/>
    <s v="REG"/>
    <s v="AO"/>
    <s v="NEW SALES"/>
    <s v="1P INET"/>
    <s v="8 | OSS - PONR"/>
    <s v="RBS-Regional 3"/>
    <d v="2026-08-13T07:44:56"/>
    <d v="2026-08-13T17:15:37"/>
    <n v="69364668"/>
    <m/>
    <n v="172604213973"/>
    <s v="SPX Express"/>
    <s v="ODP-SGG-FAK/18"/>
    <s v="WO061635046"/>
    <m/>
    <m/>
    <m/>
    <n v="116.197071075439"/>
    <n v="-8.31552002790791"/>
    <s v="|MN00515|MYIA-053314846205/POI/Nougi Indra Pratama/082339426520/giigaming86@gmail.com"/>
    <s v="MYIB_ASSISTANT"/>
    <m/>
    <m/>
    <m/>
    <m/>
    <m/>
    <m/>
    <m/>
    <m/>
    <s v="Management Janji"/>
    <s v="2026-08-14 15:00:00 | Nama : BP NOUGI INDRA PRATAMA  No Hp : 082339426520 No Alt :  Tgl Pemasangan : 14 Agustus 2026 Interval : SIANG Note : Hubungi pelanggan terlebih dahulu"/>
    <s v="FCC"/>
    <s v="13-08-2026 07:55:20"/>
    <d v="2026-08-14T15:00:00"/>
    <m/>
    <s v="ACT_COM"/>
    <s v="LOMBOK UTARA"/>
    <s v="NO ADDON"/>
    <m/>
    <s v="PONR"/>
    <s v="HSI Bisnis Promo HUT Telkom PSB 70% - 50 Mbps"/>
    <s v="INDIBIZ"/>
    <m/>
    <m/>
    <d v="2026-08-14T15:00:00"/>
    <s v="2026-08-14 15:00:00 | Nama : BP NOUGI INDRA PRATAMA  No Hp : 082339426520 No Alt :  Tgl Pemasangan : 14 Agustus 2026 Interval : SIANG Note : Hubungi pelanggan terlebih dahulu"/>
    <m/>
    <m/>
    <m/>
    <e v="#NUM!"/>
    <e v="#NUM!"/>
    <x v="1"/>
    <x v="5"/>
  </r>
  <r>
    <n v="489"/>
    <n v="1002525176"/>
    <n v="3"/>
    <x v="6"/>
    <n v="5"/>
    <s v="JEMBER"/>
    <s v="SITUBONDO"/>
    <s v="BKI"/>
    <s v="REG"/>
    <s v="AO"/>
    <s v="NEW SALES"/>
    <s v="1P INET"/>
    <s v="8 | OSS - PONR"/>
    <s v="RBS-Regional 3"/>
    <d v="2026-08-13T18:05:57"/>
    <d v="2026-08-14T07:49:42"/>
    <n v="69365515"/>
    <m/>
    <n v="152531208016"/>
    <s v="NOVITA CELL 2"/>
    <s v="ODP-BKI-FF/51 FF/D03/51.01"/>
    <s v="WO061699859"/>
    <m/>
    <m/>
    <m/>
    <n v="113.671279"/>
    <n v="-7.7415710000000004"/>
    <s v="|MN02617|MYIA-062944027970/POI/DIA FARA YUNINGSIH/085973654913/shariyadi116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25:15"/>
    <d v="2026-08-14T15:00:00"/>
    <m/>
    <s v="ACT_COM"/>
    <s v="SITUBONDO"/>
    <s v="NETMONK"/>
    <m/>
    <s v="PONR"/>
    <s v="HSI Bisnis Bundling Netmonk Promo 2026 PSB 70% - 20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1"/>
    <x v="10"/>
  </r>
  <r>
    <n v="490"/>
    <n v="1002505634"/>
    <n v="3"/>
    <x v="0"/>
    <n v="5"/>
    <s v="MATARAM"/>
    <s v="LOMBOK TIMUR UTARA"/>
    <s v="SGG"/>
    <s v="REG"/>
    <s v="AO"/>
    <s v="NEW SALES"/>
    <m/>
    <s v="7 | OSS - PROVISIONING ISSUED"/>
    <s v="RBS-Regional 3"/>
    <d v="2026-08-03T09:39:05"/>
    <d v="2026-08-13T13:07:28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1"/>
    <x v="5"/>
  </r>
  <r>
    <n v="491"/>
    <n v="1002507732"/>
    <n v="3"/>
    <x v="2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  <x v="29"/>
  </r>
  <r>
    <n v="492"/>
    <n v="1002517628"/>
    <n v="3"/>
    <x v="3"/>
    <n v="4"/>
    <s v="MAGELANG"/>
    <s v="WONOSOBO"/>
    <s v="WOS"/>
    <s v="REG"/>
    <s v="AO"/>
    <s v="NEW SALES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0"/>
    <x v="3"/>
  </r>
  <r>
    <n v="493"/>
    <n v="1002505376"/>
    <n v="3"/>
    <x v="6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  <x v="17"/>
  </r>
  <r>
    <n v="494"/>
    <n v="1002515987"/>
    <n v="3"/>
    <x v="1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  <x v="9"/>
  </r>
  <r>
    <n v="495"/>
    <n v="1002511283"/>
    <n v="3"/>
    <x v="2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  <x v="14"/>
  </r>
  <r>
    <n v="496"/>
    <n v="1002519709"/>
    <n v="3"/>
    <x v="4"/>
    <n v="4"/>
    <s v="SEMARANG"/>
    <s v="INNER - SEMARANG JATENG UTARA"/>
    <s v="MJP"/>
    <s v="REG"/>
    <s v="AO"/>
    <s v="NEW SALES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AJAPAHIT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0"/>
    <x v="3"/>
  </r>
  <r>
    <n v="497"/>
    <n v="1002511761"/>
    <n v="3"/>
    <x v="6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  <x v="10"/>
  </r>
  <r>
    <n v="498"/>
    <n v="1002504609"/>
    <n v="3"/>
    <x v="5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  <x v="27"/>
  </r>
  <r>
    <n v="499"/>
    <n v="1002511190"/>
    <n v="3"/>
    <x v="4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  <x v="3"/>
  </r>
  <r>
    <n v="500"/>
    <n v="1002507499"/>
    <n v="3"/>
    <x v="1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  <x v="1"/>
  </r>
  <r>
    <n v="501"/>
    <n v="1002516048"/>
    <n v="3"/>
    <x v="3"/>
    <n v="4"/>
    <s v="YOGYAKARTA"/>
    <s v="SLEMAN"/>
    <s v="SMN"/>
    <s v="REG"/>
    <s v="AO"/>
    <s v="NEW SALES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0"/>
    <x v="3"/>
  </r>
  <r>
    <n v="502"/>
    <n v="1002519807"/>
    <n v="3"/>
    <x v="5"/>
    <n v="5"/>
    <s v="DENPASAR"/>
    <s v="JIMBARAN"/>
    <s v="KUT"/>
    <s v="REG"/>
    <s v="AO"/>
    <s v="NEW SALES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0"/>
    <x v="27"/>
  </r>
  <r>
    <n v="503"/>
    <n v="1002519059"/>
    <n v="3"/>
    <x v="7"/>
    <n v="4"/>
    <s v="SOLO"/>
    <s v="INNER - SOLO JATENG TIMUR"/>
    <s v="MSO"/>
    <s v="REG"/>
    <s v="AO"/>
    <s v="NEW SALES"/>
    <m/>
    <s v="7 | OSS - PROVISIONING ISSUED"/>
    <s v="RBS-Regional 3"/>
    <d v="2026-08-11T09:40:56"/>
    <d v="2026-08-14T08:06:26"/>
    <n v="69362936"/>
    <m/>
    <n v="142566102110"/>
    <s v="Universitas Slamet Riyadi Kampus 2"/>
    <s v="ODP-MSO-FF/122"/>
    <s v="WO061643208"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m/>
    <m/>
    <m/>
    <e v="#NUM!"/>
    <e v="#NUM!"/>
    <x v="1"/>
    <x v="3"/>
  </r>
  <r>
    <n v="504"/>
    <n v="1002517561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0"/>
    <x v="3"/>
  </r>
  <r>
    <n v="505"/>
    <n v="1002515176"/>
    <n v="3"/>
    <x v="1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  <x v="9"/>
  </r>
  <r>
    <n v="506"/>
    <n v="1002517613"/>
    <n v="3"/>
    <x v="2"/>
    <n v="5"/>
    <s v="MADIUN"/>
    <s v="NGAWI"/>
    <s v="GGR"/>
    <s v="REG"/>
    <s v="AO"/>
    <s v="NEW SALES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0"/>
    <x v="14"/>
  </r>
  <r>
    <n v="507"/>
    <n v="1002515819"/>
    <n v="3"/>
    <x v="7"/>
    <n v="4"/>
    <s v="KUDUS"/>
    <s v="REMBANG"/>
    <s v="LSE"/>
    <s v="REG"/>
    <s v="AO"/>
    <s v="NEW SALES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0"/>
    <x v="3"/>
  </r>
  <r>
    <n v="508"/>
    <n v="1002518666"/>
    <n v="3"/>
    <x v="4"/>
    <n v="4"/>
    <s v="SEMARANG"/>
    <s v="KENDAL"/>
    <s v="WLR"/>
    <s v="REG"/>
    <s v="AO"/>
    <s v="NEW SALES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0"/>
    <x v="3"/>
  </r>
  <r>
    <n v="509"/>
    <n v="1002505749"/>
    <n v="3"/>
    <x v="4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  <x v="3"/>
  </r>
  <r>
    <n v="510"/>
    <n v="1002517458"/>
    <n v="3"/>
    <x v="2"/>
    <n v="5"/>
    <s v="KEDIRI"/>
    <s v="KEDIRI"/>
    <s v="KDI"/>
    <s v="REG"/>
    <s v="AO"/>
    <s v="NEW SALES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  <x v="15"/>
  </r>
  <r>
    <n v="511"/>
    <n v="1002523265"/>
    <n v="3"/>
    <x v="6"/>
    <n v="5"/>
    <s v="JEMBER"/>
    <s v="BONDOWOSO"/>
    <s v="BOW"/>
    <s v="REG"/>
    <s v="AO"/>
    <s v="NEW SALES"/>
    <s v="1P INET"/>
    <s v="98 | OSS - CANCEL COMPLETE"/>
    <s v="RBS-Regional 3"/>
    <d v="2026-08-13T08:08:57"/>
    <d v="2026-08-13T16:49:02"/>
    <n v="69364682"/>
    <m/>
    <n v="152507225969"/>
    <s v="RUMAH KOST FATHORRASI SATU"/>
    <s v="ODP-BOW-FAC/30 FAC/D01/30.01"/>
    <s v="WO061635677"/>
    <m/>
    <m/>
    <m/>
    <n v="113.828454520867"/>
    <n v="-7.9851476524784699"/>
    <s v="|MC30175|MYIA-030471190511/POI/Fathorrasi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SIANG Note : Hubungi pelanggan terlebih dahulu"/>
    <s v="FCC"/>
    <s v="13-08-2026 08:10:40"/>
    <d v="2026-08-14T13:00:00"/>
    <s v="Kendala Pelanggan"/>
    <s v="CANCEL"/>
    <s v="BONDOWOSO"/>
    <s v="NO ADDON"/>
    <m/>
    <s v="Cancel Completed"/>
    <s v="HSI Bisnis Promo HUT Telkom PSB 70% - 100 Mbps"/>
    <s v="INDIBIZ"/>
    <m/>
    <m/>
    <d v="2026-08-14T13:00:00"/>
    <s v="2026-08-14 13:00:00 | Nama : BP FATHORRASI No Hp : 083853348579 No Alt :  Tgl Pemasangan : 14 Agustus 2026 Interval : SIANG Note : Hubungi pelanggan terlebih dahulu"/>
    <m/>
    <m/>
    <m/>
    <e v="#NUM!"/>
    <e v="#NUM!"/>
    <x v="1"/>
    <x v="25"/>
  </r>
  <r>
    <n v="512"/>
    <n v="1002519283"/>
    <n v="3"/>
    <x v="7"/>
    <n v="4"/>
    <s v="KUDUS"/>
    <s v="PATI"/>
    <s v="PAT"/>
    <s v="REG"/>
    <s v="AO"/>
    <s v="NEW SALES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X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0"/>
    <x v="3"/>
  </r>
  <r>
    <n v="513"/>
    <n v="1002506662"/>
    <n v="3"/>
    <x v="1"/>
    <n v="5"/>
    <s v="SBY UTARA"/>
    <s v="TANDES"/>
    <s v="KNN"/>
    <s v="REG"/>
    <s v="AO"/>
    <s v="NEW SALES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  <x v="22"/>
  </r>
  <r>
    <n v="514"/>
    <n v="1002524769"/>
    <n v="3"/>
    <x v="3"/>
    <n v="4"/>
    <s v="MAGELANG"/>
    <s v="PURWOREJJO"/>
    <s v="PWJ"/>
    <s v="REG"/>
    <s v="AO"/>
    <s v="NEW SALES"/>
    <s v="1P INET"/>
    <s v="MIE - SEND SURVEY"/>
    <s v="RBS-Regional 3"/>
    <d v="2026-08-13T15:43:57"/>
    <d v="2026-08-13T15:46:01"/>
    <n v="69365371"/>
    <m/>
    <n v="142138510568"/>
    <s v="PT ASRY MANDIRI SEJAHTERA Kaliboto"/>
    <s v="ODP-PWJ-FAM/044 FAM/D02/044.01"/>
    <s v="WO061686600"/>
    <m/>
    <m/>
    <m/>
    <n v="110.052016979822"/>
    <n v="-7.63701589375881"/>
    <s v="|MB00450|MYIA-050947217266/POI/NOVIANI ARIFAH/085157955964/admiin.artha1234@gmail.com"/>
    <s v="MYIB_ASSISTANT"/>
    <m/>
    <m/>
    <m/>
    <m/>
    <m/>
    <m/>
    <m/>
    <m/>
    <s v="Management Janji"/>
    <s v="2026-08-19 08:00:00 | Nama : BU NOVIANI ARIFAH  No Hp : 085157955964 No Alt :  Tgl Pemasangan : 14 Agustus 2026 Interval : SIANG Note : Hubungi pelanggan terlebih dahulu"/>
    <s v="FCC"/>
    <s v="13-08-2026 15:55:16"/>
    <d v="2026-08-19T08:00:00"/>
    <m/>
    <s v="SURVEY_NEW_MANJA"/>
    <s v="X"/>
    <s v="NO ADDON"/>
    <m/>
    <s v="MIE - SEND SURVEY"/>
    <s v="HSI Bisnis Basic PSB 70% - 50 Mbps"/>
    <s v="INDIBIZ"/>
    <m/>
    <m/>
    <d v="2026-08-19T08:00:00"/>
    <s v="2026-08-19 08:00:00 | Nama : BU NOVIANI ARIFAH  No Hp : 085157955964 No Alt :  Tgl Pemasangan : 14 Agustus 2026 Interval : SIANG Note : Hubungi pelanggan terlebih dahulu"/>
    <m/>
    <m/>
    <m/>
    <e v="#NUM!"/>
    <e v="#NUM!"/>
    <x v="1"/>
    <x v="3"/>
  </r>
  <r>
    <n v="515"/>
    <n v="1002506502"/>
    <n v="3"/>
    <x v="6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  <x v="13"/>
  </r>
  <r>
    <n v="516"/>
    <n v="1002512827"/>
    <n v="3"/>
    <x v="7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3"/>
  </r>
  <r>
    <n v="517"/>
    <n v="1002522293"/>
    <n v="3"/>
    <x v="2"/>
    <n v="5"/>
    <s v="MALANG"/>
    <s v="KEPANJEN"/>
    <s v="MLG"/>
    <s v="REG"/>
    <s v="AO"/>
    <s v="NEW SALES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ALAN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0"/>
    <x v="29"/>
  </r>
  <r>
    <n v="518"/>
    <n v="1002519263"/>
    <n v="3"/>
    <x v="0"/>
    <n v="5"/>
    <s v="MATARAM"/>
    <s v="INNER - NUSA TENGGARA"/>
    <s v="MTR"/>
    <s v="REG"/>
    <s v="AO"/>
    <s v="NEW SALES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0"/>
    <x v="26"/>
  </r>
  <r>
    <n v="519"/>
    <n v="1002522026"/>
    <n v="3"/>
    <x v="1"/>
    <n v="5"/>
    <s v="SBY SELATAN"/>
    <s v="MANYAR"/>
    <s v="GBG"/>
    <s v="REG"/>
    <s v="AO"/>
    <s v="NEW SALES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DARMO GUBEN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0"/>
    <x v="12"/>
  </r>
  <r>
    <n v="520"/>
    <n v="1002514550"/>
    <n v="3"/>
    <x v="1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  <x v="12"/>
  </r>
  <r>
    <n v="521"/>
    <n v="1002516512"/>
    <n v="3"/>
    <x v="5"/>
    <n v="5"/>
    <s v="DENPASAR"/>
    <s v="JIMBARAN"/>
    <s v="JBR"/>
    <s v="REG"/>
    <s v="AO"/>
    <s v="NEW SALES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0"/>
    <x v="27"/>
  </r>
  <r>
    <n v="522"/>
    <n v="1002512916"/>
    <n v="3"/>
    <x v="1"/>
    <n v="5"/>
    <s v="SBY UTARA"/>
    <s v="MANYAR"/>
    <s v="MGO"/>
    <s v="REG"/>
    <s v="AO"/>
    <s v="NEW SALES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2"/>
  </r>
  <r>
    <n v="523"/>
    <n v="1002507780"/>
    <n v="3"/>
    <x v="1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  <x v="1"/>
  </r>
  <r>
    <n v="524"/>
    <n v="1002519745"/>
    <n v="3"/>
    <x v="1"/>
    <n v="5"/>
    <s v="SBY UTARA"/>
    <s v="TANDES"/>
    <s v="KNN"/>
    <s v="REG"/>
    <s v="AO"/>
    <s v="NEW SALES"/>
    <m/>
    <s v="Completed (PS)"/>
    <s v="RBS-Regional 3"/>
    <d v="2026-08-11T12:40:18"/>
    <d v="2026-08-14T08:28:02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PS"/>
    <s v="KANDANG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n v="2026"/>
    <n v="8"/>
    <n v="14"/>
    <d v="2026-08-14T00:00:00"/>
    <n v="0.45833333333575865"/>
    <x v="0"/>
    <x v="22"/>
  </r>
  <r>
    <n v="525"/>
    <n v="1002512825"/>
    <n v="3"/>
    <x v="3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  <x v="3"/>
  </r>
  <r>
    <n v="526"/>
    <n v="1002523690"/>
    <n v="3"/>
    <x v="4"/>
    <n v="4"/>
    <s v="PEKALONGAN"/>
    <s v="BREBES"/>
    <s v="BMU"/>
    <s v="REG"/>
    <s v="AO"/>
    <s v="NEW SALES"/>
    <s v="1P INET"/>
    <s v="7 | OSS - PROVISIONING ISSUED"/>
    <s v="RBS-Regional 3"/>
    <d v="2026-08-13T10:22:57"/>
    <d v="2026-08-14T08:06:30"/>
    <n v="69364863"/>
    <m/>
    <n v="146281108103"/>
    <s v="SPBU TONJONG 4452217"/>
    <s v="ODP-BMU-FZ/003 FZ/D01/003.01"/>
    <s v="WO061647685"/>
    <m/>
    <m/>
    <m/>
    <n v="108.987806886434"/>
    <n v="-7.1558997411505096"/>
    <s v="MD|MYDB-20260813265175|DN00001/MN00377|SPBU TONJONG 4452217|081259161116"/>
    <s v="MYDIGIBIZPARTNER"/>
    <m/>
    <m/>
    <m/>
    <m/>
    <m/>
    <m/>
    <m/>
    <m/>
    <s v="Management Janji"/>
    <s v="2026-08-14 08:00:00 | telp : 081259161116 M Janji : (14/08/2026) jam Pasang : 09:00 Note : hubungi pelanggan jika ingin kelokasi"/>
    <s v="FCC"/>
    <s v="13-08-2026 10:39:50"/>
    <d v="2026-08-14T08:00:00"/>
    <m/>
    <s v="PI"/>
    <s v="BUMIAYU"/>
    <s v="NO ADDON"/>
    <m/>
    <s v="Provisioning Issued"/>
    <s v="HSI Bisnis Promo HUT Telkom PSB 70% - 100 Mbps"/>
    <s v="INDIBIZ"/>
    <m/>
    <m/>
    <d v="2026-08-14T08:00:00"/>
    <s v="2026-08-14 08:00:00 | telp : 081259161116 M Janji : (14/08/2026) jam Pasang : 09:00 Note : hubungi pelanggan jika ingin kelokasi"/>
    <m/>
    <m/>
    <m/>
    <e v="#NUM!"/>
    <e v="#NUM!"/>
    <x v="1"/>
    <x v="3"/>
  </r>
  <r>
    <n v="527"/>
    <n v="1002515222"/>
    <n v="3"/>
    <x v="6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  <x v="13"/>
  </r>
  <r>
    <n v="528"/>
    <n v="1002511691"/>
    <n v="3"/>
    <x v="4"/>
    <n v="4"/>
    <s v="SEMARANG"/>
    <s v="INNER - SEMARANG JATENG UTARA"/>
    <s v="MJP"/>
    <s v="REG"/>
    <s v="AO"/>
    <s v="NEW SALES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  <x v="3"/>
  </r>
  <r>
    <n v="529"/>
    <n v="1002516224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3"/>
  </r>
  <r>
    <n v="530"/>
    <n v="1002510374"/>
    <n v="3"/>
    <x v="7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"/>
  </r>
  <r>
    <n v="531"/>
    <n v="1002509555"/>
    <n v="3"/>
    <x v="1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  <x v="22"/>
  </r>
  <r>
    <n v="532"/>
    <n v="1002505748"/>
    <n v="3"/>
    <x v="0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  <x v="5"/>
  </r>
  <r>
    <n v="533"/>
    <n v="1002517800"/>
    <n v="3"/>
    <x v="3"/>
    <n v="4"/>
    <s v="MAGELANG"/>
    <s v="MAGELANG"/>
    <s v="MGE"/>
    <s v="REG"/>
    <s v="AO"/>
    <s v="NEW SALES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0"/>
    <x v="3"/>
  </r>
  <r>
    <n v="534"/>
    <n v="1002509194"/>
    <n v="3"/>
    <x v="0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  <x v="0"/>
  </r>
  <r>
    <n v="535"/>
    <n v="1002504662"/>
    <n v="3"/>
    <x v="1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9"/>
  </r>
  <r>
    <n v="536"/>
    <n v="1002515917"/>
    <n v="3"/>
    <x v="2"/>
    <n v="5"/>
    <s v="MALANG"/>
    <s v="KEPANJEN"/>
    <s v="GDI"/>
    <s v="REG"/>
    <s v="AO"/>
    <s v="NEW SALES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0"/>
    <x v="29"/>
  </r>
  <r>
    <n v="537"/>
    <n v="1002515298"/>
    <n v="3"/>
    <x v="1"/>
    <n v="5"/>
    <s v="SBY UTARA"/>
    <s v="GRESIK"/>
    <s v="BWN"/>
    <s v="REG"/>
    <s v="AO"/>
    <s v="NEW SALES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GRESIK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  <x v="9"/>
  </r>
  <r>
    <n v="538"/>
    <n v="1002517792"/>
    <n v="3"/>
    <x v="2"/>
    <n v="5"/>
    <s v="MADIUN"/>
    <s v="MADIUN"/>
    <s v="MNZ"/>
    <s v="REG"/>
    <s v="AO"/>
    <s v="NEW SALES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0"/>
    <x v="14"/>
  </r>
  <r>
    <n v="539"/>
    <n v="1002515177"/>
    <n v="3"/>
    <x v="2"/>
    <n v="5"/>
    <s v="MALANG"/>
    <s v="KEPANJEN"/>
    <s v="GDG"/>
    <s v="REG"/>
    <s v="AO"/>
    <s v="NEW SALES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  <x v="29"/>
  </r>
  <r>
    <n v="540"/>
    <n v="1002521769"/>
    <n v="3"/>
    <x v="7"/>
    <n v="4"/>
    <s v="KUDUS"/>
    <s v="PURWODADI"/>
    <s v="PWB"/>
    <s v="REG"/>
    <s v="AO"/>
    <s v="NEW SALES"/>
    <s v="2P INET + VOICE"/>
    <s v="7 | OSS - PROVISIONING ISSUED"/>
    <s v="RBS-Regional 3"/>
    <d v="2026-08-12T11:22:57"/>
    <d v="2026-08-13T08:10:34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m/>
    <s v="PI"/>
    <s v="X"/>
    <s v="NO ADDON"/>
    <m/>
    <s v="Provisioning Issued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1"/>
    <x v="3"/>
  </r>
  <r>
    <n v="541"/>
    <n v="1002525299"/>
    <n v="3"/>
    <x v="6"/>
    <n v="5"/>
    <s v="PASURUAN"/>
    <s v="PROBOLINGGO"/>
    <s v="PTN"/>
    <s v="REG"/>
    <s v="AO"/>
    <s v="NEW SALES"/>
    <m/>
    <s v="FCC - HD1A - PROGRESS"/>
    <s v="RBS-Regional 3"/>
    <d v="2026-08-13T20:05:28"/>
    <d v="2026-08-14T08:28:12"/>
    <n v="69365575"/>
    <m/>
    <n v="152508210583"/>
    <s v="PT WALI SONGO (SPBU 5467216 RANDU MERAK PAITON) "/>
    <s v="ODP-PTN-FE/44"/>
    <m/>
    <m/>
    <m/>
    <m/>
    <n v="113.4884758"/>
    <n v="-7.7243291000000003"/>
    <s v="|MN01068|/PT WALI SONGO (SPBU 5467216 RANDU MERAK PAITON) /WINBACK 2.0 HSI B2B (1:2) 50MBPS 320RB PSB DISC 70%//walisongo_pt@ymail.com/SYAMSUDDIN/85347646825"/>
    <s v="Sales Force DBS"/>
    <m/>
    <m/>
    <m/>
    <m/>
    <m/>
    <m/>
    <m/>
    <m/>
    <m/>
    <m/>
    <m/>
    <s v="13-08-2026 20:10:16"/>
    <d v="2026-08-15T08:00:00"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0"/>
  </r>
  <r>
    <n v="542"/>
    <n v="1002515879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  <x v="3"/>
  </r>
  <r>
    <n v="543"/>
    <n v="1002516194"/>
    <n v="3"/>
    <x v="2"/>
    <n v="5"/>
    <s v="MADIUN"/>
    <s v="MADIUN"/>
    <s v="MNZ"/>
    <s v="REG"/>
    <s v="AO"/>
    <s v="NEW SALES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  <x v="14"/>
  </r>
  <r>
    <n v="544"/>
    <n v="1002524114"/>
    <n v="3"/>
    <x v="2"/>
    <n v="5"/>
    <s v="KEDIRI"/>
    <s v="TRENGGALEK"/>
    <s v="PRI"/>
    <s v="REG"/>
    <s v="AO"/>
    <s v="NEW SALES"/>
    <s v="1P INET"/>
    <s v="Completed (PS)"/>
    <s v="RBS-Regional 3"/>
    <d v="2026-08-13T12:35:56"/>
    <d v="2026-08-13T19:56:54"/>
    <n v="69365087"/>
    <m/>
    <n v="152623202623"/>
    <s v="KPRI KARMILA"/>
    <s v="ODP-PRI-FB/02"/>
    <s v="WO061661554"/>
    <m/>
    <m/>
    <m/>
    <n v="111.73080146312699"/>
    <n v="-8.2888020842202206"/>
    <s v="|MN00418|MYIA-046338213905/POI/ANAM TOFANI/085138434679/kopersippn6@gmail.com"/>
    <s v="MYIB_ASSISTANT"/>
    <m/>
    <m/>
    <m/>
    <m/>
    <m/>
    <m/>
    <m/>
    <m/>
    <s v="Management Janji"/>
    <s v="2026-08-14 13:00:00 | Nama PIC : Ibu Dina No HP : 085138434679 No Alt : - M Janji :  14 Agustus 2026 Jam Pasang : Pagi / Siang Note : hubungi pelanggan jika ingin kelokasi "/>
    <s v="FCC"/>
    <s v="13-08-2026 12:39:48"/>
    <d v="2026-08-14T13:00:00"/>
    <m/>
    <s v="PS"/>
    <s v="TRENGGALEK"/>
    <s v="NO ADDON"/>
    <n v="20260813"/>
    <s v="Completed"/>
    <s v="HSI Bisnis Promo HUT Telkom PSB 70% - 50 Mbps"/>
    <s v="INDIBIZ"/>
    <m/>
    <m/>
    <d v="2026-08-14T13:00:00"/>
    <s v="2026-08-14 13:00:00 | Nama PIC : Ibu Dina No HP : 085138434679 No Alt : - M Janji :  14 Agustus 2026 Jam Pasang : Pagi / Siang Note : hubungi pelanggan jika ingin kelokasi "/>
    <n v="2026"/>
    <n v="8"/>
    <n v="13"/>
    <d v="2026-08-13T00:00:00"/>
    <n v="-1.5416666666642413"/>
    <x v="0"/>
    <x v="2"/>
  </r>
  <r>
    <n v="545"/>
    <n v="1002520703"/>
    <n v="3"/>
    <x v="2"/>
    <n v="5"/>
    <s v="KEDIRI"/>
    <s v="KEDIRI"/>
    <s v="NDL"/>
    <s v="REG"/>
    <s v="AO"/>
    <s v="NEW SALES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GADILUWIH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0"/>
    <x v="15"/>
  </r>
  <r>
    <n v="546"/>
    <n v="1002520929"/>
    <n v="3"/>
    <x v="7"/>
    <n v="4"/>
    <s v="SOLO"/>
    <s v="INNER - SOLO JATENG TIMUR"/>
    <s v="SOP"/>
    <s v="REG"/>
    <s v="AO"/>
    <s v="NEW SALES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LO PALUR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0"/>
    <x v="3"/>
  </r>
  <r>
    <n v="547"/>
    <n v="1002504276"/>
    <n v="3"/>
    <x v="6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  <x v="25"/>
  </r>
  <r>
    <n v="548"/>
    <n v="1002506691"/>
    <n v="3"/>
    <x v="1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  <x v="9"/>
  </r>
  <r>
    <n v="549"/>
    <n v="1002517621"/>
    <n v="3"/>
    <x v="5"/>
    <n v="5"/>
    <s v="DENPASAR"/>
    <s v="SANUR"/>
    <s v="SAU"/>
    <s v="REG"/>
    <s v="AO"/>
    <s v="NEW SALES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0"/>
    <x v="6"/>
  </r>
  <r>
    <n v="550"/>
    <n v="1002522296"/>
    <n v="3"/>
    <x v="1"/>
    <n v="5"/>
    <s v="SBY UTARA"/>
    <s v="KENJERAN"/>
    <s v="KBL"/>
    <s v="REG"/>
    <s v="AO"/>
    <s v="NEW SALES"/>
    <m/>
    <s v="CC - HD1A - INPROGRESS UNCONTACTED"/>
    <s v="RBS-Regional 3"/>
    <d v="2026-08-12T14:00:39"/>
    <d v="2026-08-13T13:05:31"/>
    <n v="69364306"/>
    <m/>
    <n v="152401227394"/>
    <s v="MUSHOLA NURUL HAQ"/>
    <s v="ODP-KBL-FTJ/20"/>
    <m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m/>
    <m/>
    <m/>
    <d v="2026-12-08T14:10:11"/>
    <m/>
    <m/>
    <s v="FCC"/>
    <s v="KEBALEN"/>
    <s v="NO ADDON"/>
    <m/>
    <s v="UNCONTACTED : Line Busy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22"/>
  </r>
  <r>
    <n v="551"/>
    <n v="1002525042"/>
    <n v="3"/>
    <x v="6"/>
    <n v="5"/>
    <s v="JEMBER"/>
    <s v="BANYUWANGI"/>
    <s v="RGJ"/>
    <s v="REG"/>
    <s v="AO"/>
    <s v="NEW SALES"/>
    <s v="1P INET"/>
    <s v="MIE - SEND SURVEY"/>
    <s v="RBS-Regional 3"/>
    <d v="2026-08-13T16:55:56"/>
    <d v="2026-08-13T16:58:01"/>
    <n v="69365471"/>
    <m/>
    <n v="152516206922"/>
    <s v="Oemah Crispy"/>
    <s v="ODP-RGJ-FS/06 FS/D02/06.01"/>
    <s v="WO061694446"/>
    <m/>
    <m/>
    <m/>
    <n v="114.346890673041"/>
    <n v="-8.2967623637058594"/>
    <s v="MD|MYDB-20260813265224|DN00001/MN00580|Oemah Crispy|081232736550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7:10:31"/>
    <d v="2026-08-14T15:00:00"/>
    <m/>
    <s v="SURVEY_NEW_MANJA"/>
    <s v="BANYUWANGI"/>
    <s v="NO ADDON"/>
    <m/>
    <s v="MIE - SEND SURVEY"/>
    <s v="HSI Bisnis Promo HUT Telkom PSB 70% - 300 Mbps"/>
    <s v="INDIBIZ"/>
    <m/>
    <m/>
    <d v="2026-08-14T15:00:00"/>
    <s v="2026-08-14 15:00:00 | M Janji : (14/08/2026) jam Pasang :pagi / siang  Note : hubungi pelanggan jika ingin kelokasi"/>
    <m/>
    <m/>
    <m/>
    <e v="#NUM!"/>
    <e v="#NUM!"/>
    <x v="1"/>
    <x v="10"/>
  </r>
  <r>
    <n v="552"/>
    <n v="1002518077"/>
    <n v="3"/>
    <x v="6"/>
    <n v="5"/>
    <s v="SIDOARJO"/>
    <s v="PASURUAN"/>
    <s v="PWS"/>
    <s v="REG"/>
    <s v="AO"/>
    <s v="NEW SALES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ANDAAN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0"/>
    <x v="17"/>
  </r>
  <r>
    <n v="553"/>
    <n v="1002512055"/>
    <n v="3"/>
    <x v="2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18"/>
  </r>
  <r>
    <n v="554"/>
    <n v="1002517504"/>
    <n v="3"/>
    <x v="3"/>
    <n v="4"/>
    <s v="YOGYAKARTA"/>
    <s v="INNER - YOGYA JATENG SELATAN"/>
    <s v="KEN"/>
    <s v="REG"/>
    <s v="AO"/>
    <s v="NEW SALES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  <x v="3"/>
  </r>
  <r>
    <n v="555"/>
    <n v="1002514500"/>
    <n v="3"/>
    <x v="4"/>
    <n v="4"/>
    <s v="SEMARANG"/>
    <s v="INNER - SEMARANG JATENG UTARA"/>
    <s v="SMT"/>
    <s v="REG"/>
    <s v="AO"/>
    <s v="NEW SALES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  <x v="3"/>
  </r>
  <r>
    <n v="556"/>
    <n v="1002506214"/>
    <n v="3"/>
    <x v="3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  <x v="3"/>
  </r>
  <r>
    <n v="557"/>
    <n v="1002524637"/>
    <n v="3"/>
    <x v="2"/>
    <n v="5"/>
    <s v="KEDIRI"/>
    <s v="TULUNGAGUNG"/>
    <s v="TUL"/>
    <s v="REG"/>
    <s v="AO"/>
    <s v="NEW SALES"/>
    <m/>
    <s v="QC MIA - INVALID QUALITY CONTROL MIA"/>
    <s v="RBS-Regional 2"/>
    <d v="2026-08-13T15:13:54"/>
    <d v="2026-08-13T19:33:06"/>
    <n v="69365328"/>
    <m/>
    <n v="152606246247"/>
    <s v="KRI Store Merr"/>
    <s v="ODP-TUL-FX/28"/>
    <m/>
    <m/>
    <m/>
    <m/>
    <n v="111.863699"/>
    <n v="-8.0584947000000007"/>
    <s v="AMRBS;404252;NADHIRA AUDRIANKA;AO;1S HSI Bisnis 1:1 Internet 50Mbps (355k);KRI Store Merr;PIC IQBAL 087872217552;it@karyarasaindonesia.co.id"/>
    <s v="Account Manager"/>
    <m/>
    <m/>
    <m/>
    <m/>
    <m/>
    <m/>
    <m/>
    <m/>
    <m/>
    <m/>
    <m/>
    <s v="13-08-2026 15:25:45"/>
    <m/>
    <m/>
    <s v="QC1"/>
    <s v="TULUNGAGUNG"/>
    <s v="NO ADDON"/>
    <m/>
    <s v="QC MIA - INVALID QUALITY CONTROL MIA - Tanda Tangan Berbeda - Sesuaikan tanda tangan digital dengan yang di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4"/>
  </r>
  <r>
    <n v="558"/>
    <n v="1002519753"/>
    <n v="3"/>
    <x v="0"/>
    <n v="5"/>
    <s v="MATARAM"/>
    <s v="INNER - NUSA TENGGARA"/>
    <s v="SWE"/>
    <s v="REG"/>
    <s v="AO"/>
    <s v="NEW SALES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0"/>
    <x v="26"/>
  </r>
  <r>
    <n v="559"/>
    <n v="1002520940"/>
    <n v="3"/>
    <x v="0"/>
    <n v="5"/>
    <s v="MATARAM"/>
    <s v="LOMBOK TIMUR UTARA"/>
    <s v="SGG"/>
    <s v="REG"/>
    <s v="AO"/>
    <s v="NEW SALES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LOMBOK UTARA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0"/>
    <x v="5"/>
  </r>
  <r>
    <n v="560"/>
    <n v="1002517539"/>
    <n v="3"/>
    <x v="1"/>
    <n v="5"/>
    <s v="SBY SELATAN"/>
    <s v="TANDES"/>
    <s v="DMO"/>
    <s v="REG"/>
    <s v="AO"/>
    <s v="NEW SALES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  <x v="22"/>
  </r>
  <r>
    <n v="561"/>
    <n v="1002524699"/>
    <n v="3"/>
    <x v="6"/>
    <n v="5"/>
    <s v="SIDOARJO"/>
    <s v="MOJOKERTO"/>
    <s v="NGI"/>
    <s v="REG"/>
    <s v="AO"/>
    <s v="NEW SALES"/>
    <m/>
    <s v="CC - HD1A - INPROGRESS UNCONTACTED"/>
    <s v="RBS-Regional 3"/>
    <d v="2026-08-13T15:33:48"/>
    <d v="2026-08-13T18:05:28"/>
    <n v="69365316"/>
    <m/>
    <n v="152321203306"/>
    <s v="PANGGON NGOPI"/>
    <s v="ODP-NGI-FD/26"/>
    <m/>
    <m/>
    <m/>
    <m/>
    <n v="112.586049"/>
    <n v="-7.5732302999999996"/>
    <s v="|MC30080|/NOVIA SAIDAH/85707504840/noviatusa@gmail.com"/>
    <s v="Sales Force DBS"/>
    <m/>
    <m/>
    <m/>
    <m/>
    <m/>
    <m/>
    <m/>
    <m/>
    <m/>
    <m/>
    <m/>
    <s v="13-08-2026 15:39:59"/>
    <m/>
    <m/>
    <s v="FCC"/>
    <s v="MOJOKERTO"/>
    <s v="NETMONK - OCA"/>
    <m/>
    <s v="UNCONTACTED : Telepon Tidak Diangkat - RNA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m/>
    <m/>
    <m/>
    <m/>
    <m/>
    <e v="#NUM!"/>
    <e v="#NUM!"/>
    <x v="1"/>
    <x v="13"/>
  </r>
  <r>
    <n v="562"/>
    <n v="1002512224"/>
    <n v="3"/>
    <x v="1"/>
    <n v="5"/>
    <s v="SBY UTARA"/>
    <s v="MANYAR"/>
    <s v="MGO"/>
    <s v="REG"/>
    <s v="AO"/>
    <s v="NEW SALES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  <x v="12"/>
  </r>
  <r>
    <n v="563"/>
    <n v="1002522984"/>
    <n v="3"/>
    <x v="0"/>
    <n v="5"/>
    <s v="MATARAM"/>
    <s v="SUMBAWA"/>
    <s v="SBW"/>
    <s v="REG"/>
    <s v="AO"/>
    <s v="NEW SALES"/>
    <s v="1P INET"/>
    <s v="8 | OSS - PONR"/>
    <s v="RBS-Regional 3"/>
    <d v="2026-08-12T16:58:57"/>
    <d v="2026-08-13T13:37:15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ACT_COM"/>
    <s v="X"/>
    <s v="NO ADDON"/>
    <m/>
    <s v="PONR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1"/>
    <x v="0"/>
  </r>
  <r>
    <n v="564"/>
    <n v="1002519902"/>
    <n v="3"/>
    <x v="4"/>
    <n v="4"/>
    <s v="PEKALONGAN"/>
    <s v="BREBES"/>
    <s v="BMU"/>
    <s v="REG"/>
    <s v="AO"/>
    <s v="NEW SALES"/>
    <m/>
    <s v="Completed (PS)"/>
    <s v="RBS-Regional 3"/>
    <d v="2026-08-11T13:32:31"/>
    <d v="2026-08-13T19:41:47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PS"/>
    <s v="BUMIAY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n v="2026"/>
    <n v="8"/>
    <n v="13"/>
    <d v="2026-08-13T00:00:00"/>
    <n v="-0.54166666666424135"/>
    <x v="0"/>
    <x v="3"/>
  </r>
  <r>
    <n v="565"/>
    <n v="1002517938"/>
    <n v="3"/>
    <x v="3"/>
    <n v="4"/>
    <s v="YOGYAKARTA"/>
    <s v="SLEMAN"/>
    <s v="GOD"/>
    <s v="REG"/>
    <s v="AO"/>
    <s v="NEW SALES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0"/>
    <x v="3"/>
  </r>
  <r>
    <n v="566"/>
    <n v="1002506091"/>
    <n v="3"/>
    <x v="2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  <x v="2"/>
  </r>
  <r>
    <n v="567"/>
    <n v="1002517228"/>
    <n v="3"/>
    <x v="6"/>
    <n v="5"/>
    <s v="PASURUAN"/>
    <s v="PROBOLINGGO"/>
    <s v="KRZ"/>
    <s v="REG"/>
    <s v="AO"/>
    <s v="NEW SALES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1"/>
    <x v="30"/>
  </r>
  <r>
    <n v="568"/>
    <n v="1002519748"/>
    <n v="3"/>
    <x v="1"/>
    <n v="5"/>
    <s v="SBY UTARA"/>
    <s v="LAMONGAN"/>
    <s v="BBA"/>
    <s v="REG"/>
    <s v="AO"/>
    <s v="NEW SALES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X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0"/>
    <x v="9"/>
  </r>
  <r>
    <n v="569"/>
    <n v="1002514898"/>
    <n v="3"/>
    <x v="6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  <x v="13"/>
  </r>
  <r>
    <n v="570"/>
    <n v="1002517757"/>
    <n v="3"/>
    <x v="6"/>
    <n v="5"/>
    <s v="SIDOARJO"/>
    <s v="PASURUAN"/>
    <s v="BEJ"/>
    <s v="REG"/>
    <s v="AO"/>
    <s v="NEW SALES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0"/>
    <x v="17"/>
  </r>
  <r>
    <n v="571"/>
    <n v="1002505887"/>
    <n v="3"/>
    <x v="1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  <x v="12"/>
  </r>
  <r>
    <n v="572"/>
    <n v="1002519757"/>
    <n v="3"/>
    <x v="4"/>
    <n v="4"/>
    <s v="SEMARANG"/>
    <s v="SALATIGA"/>
    <s v="SLI"/>
    <s v="REG"/>
    <s v="AO"/>
    <s v="NEW SALES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X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0"/>
    <x v="3"/>
  </r>
  <r>
    <n v="573"/>
    <n v="1002511052"/>
    <n v="3"/>
    <x v="3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  <x v="3"/>
  </r>
  <r>
    <n v="574"/>
    <n v="1002516397"/>
    <n v="3"/>
    <x v="6"/>
    <n v="5"/>
    <s v="SIDOARJO"/>
    <s v="INNER - JATIM TIMUR"/>
    <s v="KRN"/>
    <s v="REG"/>
    <s v="AO"/>
    <s v="NEW SALES"/>
    <m/>
    <s v="CANCEL COMPLETED"/>
    <s v="RBS-Regional 3"/>
    <d v="2026-08-09T11:13:13"/>
    <d v="2026-08-13T09:44:57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1"/>
  </r>
  <r>
    <n v="575"/>
    <n v="1002510076"/>
    <n v="3"/>
    <x v="3"/>
    <n v="4"/>
    <s v="MAGELANG"/>
    <s v="PURWOREJJO"/>
    <s v="PWJ"/>
    <s v="REG"/>
    <s v="AO"/>
    <s v="NEW SALES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  <x v="3"/>
  </r>
  <r>
    <n v="576"/>
    <n v="1002509983"/>
    <n v="3"/>
    <x v="4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  <x v="3"/>
  </r>
  <r>
    <n v="577"/>
    <n v="1002515024"/>
    <n v="3"/>
    <x v="2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  <x v="2"/>
  </r>
  <r>
    <n v="578"/>
    <n v="1002515264"/>
    <n v="3"/>
    <x v="5"/>
    <n v="5"/>
    <s v="SINGARJA"/>
    <s v="TABANAN"/>
    <s v="TBN"/>
    <s v="REG"/>
    <s v="AO"/>
    <s v="NEW SALES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  <x v="23"/>
  </r>
  <r>
    <n v="579"/>
    <n v="1002507817"/>
    <n v="3"/>
    <x v="6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  <x v="17"/>
  </r>
  <r>
    <n v="580"/>
    <n v="1002515519"/>
    <n v="3"/>
    <x v="2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  <x v="29"/>
  </r>
  <r>
    <n v="581"/>
    <n v="1002514056"/>
    <n v="3"/>
    <x v="2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  <x v="29"/>
  </r>
  <r>
    <n v="582"/>
    <n v="1002518931"/>
    <n v="3"/>
    <x v="1"/>
    <n v="5"/>
    <s v="MADURA"/>
    <s v="BANGKALAN"/>
    <s v="KPP"/>
    <s v="REG"/>
    <s v="AO"/>
    <s v="NEW SALES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0"/>
    <x v="1"/>
  </r>
  <r>
    <n v="583"/>
    <n v="1002510029"/>
    <n v="3"/>
    <x v="7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  <x v="3"/>
  </r>
  <r>
    <n v="584"/>
    <n v="1002517181"/>
    <n v="3"/>
    <x v="2"/>
    <n v="5"/>
    <s v="MALANG"/>
    <s v="KEPANJEN"/>
    <s v="KLJ"/>
    <s v="REG"/>
    <s v="AO"/>
    <s v="NEW SALES"/>
    <s v="1P INET"/>
    <s v="102 | FOLLOW UP COMPLETED"/>
    <s v="RBS-Regional 3"/>
    <d v="2026-08-10T10:13:56"/>
    <d v="2026-08-13T11:05:32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REVOKE"/>
    <s v="KLOJEN"/>
    <s v="NO ADDON"/>
    <m/>
    <s v="Follow Up Revoke Completed, New Order ID : SC1002523847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1"/>
    <x v="29"/>
  </r>
  <r>
    <n v="585"/>
    <n v="1002512264"/>
    <n v="3"/>
    <x v="4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  <x v="3"/>
  </r>
  <r>
    <n v="586"/>
    <n v="1002524969"/>
    <n v="3"/>
    <x v="4"/>
    <n v="4"/>
    <s v="SEMARANG"/>
    <s v="INNER - SEMARANG JATENG UTARA"/>
    <s v="GNK"/>
    <s v="REG"/>
    <s v="AO"/>
    <s v="NEW SALES"/>
    <s v="1P INET"/>
    <s v="MIE - SEND SURVEY"/>
    <s v="RBS-Regional 3"/>
    <d v="2026-08-13T16:34:56"/>
    <d v="2026-08-13T16:36:01"/>
    <n v="69365452"/>
    <m/>
    <n v="143424113704"/>
    <s v="PT Putra Buana Wood Industri Indonesia"/>
    <s v="ODP-GNK-FAM/016 FAM/D03/016.01"/>
    <s v="WO061692401"/>
    <m/>
    <m/>
    <m/>
    <n v="110.50503004883601"/>
    <n v="-6.9427636526243903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3-08-2026 16:39:58"/>
    <d v="2026-08-14T13:00:00"/>
    <m/>
    <s v="SURVEY_NEW_MANJA"/>
    <s v="JOHAR"/>
    <s v="NO ADDON"/>
    <m/>
    <s v="MIE - SEND SURVEY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1"/>
    <x v="3"/>
  </r>
  <r>
    <n v="587"/>
    <n v="1002504696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  <x v="26"/>
  </r>
  <r>
    <n v="588"/>
    <n v="1002515622"/>
    <n v="3"/>
    <x v="0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  <x v="8"/>
  </r>
  <r>
    <n v="589"/>
    <n v="1002521459"/>
    <n v="3"/>
    <x v="7"/>
    <n v="4"/>
    <s v="SOLO"/>
    <s v="INNER - SOLO JATENG TIMUR"/>
    <s v="KRT"/>
    <s v="REG"/>
    <s v="AO"/>
    <s v="NEW SALES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0"/>
    <x v="3"/>
  </r>
  <r>
    <n v="590"/>
    <n v="1002515703"/>
    <n v="3"/>
    <x v="7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3"/>
  </r>
  <r>
    <n v="591"/>
    <n v="1002505718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  <x v="3"/>
  </r>
  <r>
    <n v="592"/>
    <n v="1002507796"/>
    <n v="3"/>
    <x v="6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  <x v="11"/>
  </r>
  <r>
    <n v="593"/>
    <n v="1002504420"/>
    <n v="3"/>
    <x v="6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  <x v="30"/>
  </r>
  <r>
    <n v="594"/>
    <n v="1002514235"/>
    <n v="3"/>
    <x v="6"/>
    <n v="5"/>
    <s v="SIDOARJO"/>
    <s v="INNER - JATIM TIMUR"/>
    <s v="SPJ"/>
    <s v="REG"/>
    <s v="AO"/>
    <s v="NEW SALES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11"/>
  </r>
  <r>
    <n v="595"/>
    <n v="1002504774"/>
    <n v="3"/>
    <x v="3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  <x v="3"/>
  </r>
  <r>
    <n v="596"/>
    <n v="1002517640"/>
    <n v="3"/>
    <x v="2"/>
    <n v="5"/>
    <s v="MADIUN"/>
    <s v="NGAWI"/>
    <s v="MGT"/>
    <s v="REG"/>
    <s v="AO"/>
    <s v="NEW SALES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0"/>
    <x v="14"/>
  </r>
  <r>
    <n v="597"/>
    <n v="1002512394"/>
    <n v="3"/>
    <x v="0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  <x v="0"/>
  </r>
  <r>
    <n v="598"/>
    <n v="1002505931"/>
    <n v="3"/>
    <x v="1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  <x v="9"/>
  </r>
  <r>
    <n v="599"/>
    <n v="1002515574"/>
    <n v="3"/>
    <x v="0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5"/>
  </r>
  <r>
    <n v="600"/>
    <n v="1002518322"/>
    <n v="3"/>
    <x v="5"/>
    <n v="5"/>
    <s v="SINGARJA"/>
    <s v="KLUNGKUNG"/>
    <s v="APR"/>
    <s v="REG"/>
    <s v="AO"/>
    <s v="NEW SALES"/>
    <m/>
    <s v="QC MIA - INVALID QUALITY CONTROL MIA"/>
    <s v="RBS-Regional 3"/>
    <d v="2026-08-10T15:38:49"/>
    <d v="2026-08-13T18:55:52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 -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4"/>
  </r>
  <r>
    <n v="601"/>
    <n v="1002521821"/>
    <n v="3"/>
    <x v="0"/>
    <n v="5"/>
    <s v="MATARAM"/>
    <s v="LOMBOK TIMUR UTARA"/>
    <s v="SEL"/>
    <s v="REG"/>
    <s v="AO"/>
    <s v="NEW SALES"/>
    <m/>
    <s v="Completed (PS)"/>
    <s v="RBS-Regional 3"/>
    <d v="2026-08-12T11:35:03"/>
    <d v="2026-08-13T16:32:40"/>
    <n v="69364081"/>
    <m/>
    <n v="172619203343"/>
    <s v="PT. MITRA BALI SUKSES"/>
    <s v="ODP-SEL-FAF/30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PS"/>
    <s v="LOMBOK TIMUR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n v="2026"/>
    <n v="8"/>
    <n v="13"/>
    <d v="2026-08-13T00:00:00"/>
    <n v="-1.5416666666642413"/>
    <x v="0"/>
    <x v="5"/>
  </r>
  <r>
    <n v="602"/>
    <n v="1002522218"/>
    <n v="3"/>
    <x v="6"/>
    <n v="5"/>
    <s v="PASURUAN"/>
    <s v="LUMAJANG"/>
    <s v="JTO"/>
    <s v="REG"/>
    <s v="AO"/>
    <s v="NEW SALES"/>
    <m/>
    <s v="Completed (PS)"/>
    <s v="RBS-Regional 3"/>
    <d v="2026-08-12T13:45:25"/>
    <d v="2026-08-13T14:32:03"/>
    <n v="69364259"/>
    <m/>
    <n v="152541206028"/>
    <s v="UPTD SDN JATIROTO 01"/>
    <s v="ODP-JTO-FK/11"/>
    <s v="WO061656343"/>
    <m/>
    <m/>
    <m/>
    <n v="113.364661459822"/>
    <n v="-8.0918405360818806"/>
    <s v="|MC30211|/CHRISTIAN DRIFIRMAN WIDODO/81217910263/sdnegerijatiroto1@gmail.com"/>
    <s v="Sales Force DBS"/>
    <m/>
    <m/>
    <m/>
    <m/>
    <m/>
    <m/>
    <m/>
    <m/>
    <s v="Management Janji"/>
    <s v="2026-08-14 08:00:00|Nama PIC : CHRISTIAN  No HP : 081217910263 Alt :  M Janji : 14/08/2026 Jam Pasang : 08.00  - 13:00  NoteÃ‚Â :  hubungi terlebih dahulu sebelum ke lokasi, terima kasih.|40981184|MYDITA"/>
    <s v="FCC"/>
    <d v="2026-12-08T13:55:01"/>
    <d v="2026-08-14T08:00:00"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4T08:00:00"/>
    <s v="2026-08-14 08:00:00|Nama PIC : CHRISTIAN  No HP : 081217910263 Alt :  M Janji : 14/08/2026 Jam Pasang : 08.00  - 13:00  NoteÃ‚Â :  hubungi terlebih dahulu sebelum ke lokasi, terima kasih.|40981184|MYDITA"/>
    <n v="2026"/>
    <n v="8"/>
    <n v="13"/>
    <d v="2026-08-13T00:00:00"/>
    <n v="-1.3333333333357587"/>
    <x v="0"/>
    <x v="30"/>
  </r>
  <r>
    <n v="603"/>
    <n v="1002510319"/>
    <n v="3"/>
    <x v="2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  <x v="20"/>
  </r>
  <r>
    <n v="604"/>
    <n v="1002511549"/>
    <n v="3"/>
    <x v="6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5"/>
  </r>
  <r>
    <n v="605"/>
    <n v="1002524290"/>
    <n v="3"/>
    <x v="1"/>
    <n v="5"/>
    <s v="SBY SELATAN"/>
    <s v="MANYAR"/>
    <s v="GBG"/>
    <s v="REG"/>
    <s v="AO"/>
    <s v="NEW SALES"/>
    <m/>
    <s v="MYCX - SEND OPEN PAPERLESS"/>
    <s v="RBS-Regional 2"/>
    <d v="2026-08-13T13:37:36"/>
    <d v="2026-08-13T13:40:07"/>
    <n v="69365183"/>
    <n v="3135936049"/>
    <n v="152320245983"/>
    <s v="PT WILL CORP INDONESIA"/>
    <s v="ODP-MYR-FBM/55"/>
    <m/>
    <m/>
    <m/>
    <m/>
    <n v="112.7603338"/>
    <n v="-7.2953247999999897"/>
    <s v="MB00304; Soeprianto 085173306144 08132694334;  khamidn688@gmail.com; HSI BISNIS + PHONE 100 MBPS 709K; IKA MUFLIHA"/>
    <s v="Amex"/>
    <m/>
    <m/>
    <m/>
    <m/>
    <m/>
    <m/>
    <m/>
    <m/>
    <m/>
    <m/>
    <m/>
    <s v="13-08-2026 13:39:51"/>
    <m/>
    <m/>
    <s v="INPROGRESS_SC"/>
    <s v="DARMO GUBENG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2"/>
  </r>
  <r>
    <n v="606"/>
    <n v="1002517666"/>
    <n v="3"/>
    <x v="5"/>
    <n v="5"/>
    <s v="DENPASAR"/>
    <s v="UBUNG"/>
    <s v="SMY"/>
    <s v="REG"/>
    <s v="AO"/>
    <s v="NEW SALES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EMINYAK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0"/>
    <x v="7"/>
  </r>
  <r>
    <n v="607"/>
    <n v="1002525277"/>
    <n v="3"/>
    <x v="2"/>
    <n v="5"/>
    <s v="MADIUN"/>
    <s v="PONOROGO"/>
    <s v="SMO"/>
    <s v="REG"/>
    <s v="AO"/>
    <s v="NEW SALES"/>
    <s v="1P INET"/>
    <s v="MIE - SEND SURVEY"/>
    <s v="RBS-Regional 3"/>
    <d v="2026-08-13T19:34:56"/>
    <d v="2026-08-13T19:36:01"/>
    <n v="69365551"/>
    <m/>
    <n v="152614209505"/>
    <s v="RAMA CELL JAMBON"/>
    <s v="ODP-SMO-FC/40 FC/D02/40.01"/>
    <s v="WO061704883"/>
    <m/>
    <m/>
    <m/>
    <n v="111.371064931154"/>
    <n v="-7.9048290835077397"/>
    <s v="MD|MYDB-20260813265265|DN00001/MN02053|RAMA CELL JAMBON|08131323430"/>
    <s v="MYDIGIBIZPARTNER"/>
    <m/>
    <m/>
    <m/>
    <m/>
    <m/>
    <m/>
    <m/>
    <m/>
    <s v="Management Janji"/>
    <s v="2026-08-15 08:00:00 | Nama Pic : BP KAMTO No Hp Pic : 08131323430 Jam Pemasangan : 08:00 - 12.00 Tanggal Pemasangan : JUMAT 14 AGUSTUS 2026 Info Tambahan : Hubungi pelanggan sebelum datang ke lokasi"/>
    <s v="FCC"/>
    <s v="13-08-2026 19:39:52"/>
    <d v="2026-08-15T08:00:00"/>
    <m/>
    <s v="SURVEY_NEW_MANJA"/>
    <s v="SAMBIT SUMOROTO"/>
    <s v="NO ADDON"/>
    <m/>
    <s v="MIE - SEND SURVEY"/>
    <s v="HSI Bisnis Promo HUT Telkom PSB 70% - 300 Mbps"/>
    <s v="INDIBIZ"/>
    <m/>
    <m/>
    <d v="2026-08-15T08:00:00"/>
    <s v="2026-08-15 08:00:00 | Nama Pic : BP KAMTO No Hp Pic : 08131323430 Jam Pemasangan : 08:00 - 12.00 Tanggal Pemasangan : JUMAT 14 AGUSTUS 2026 Info Tambahan : Hubungi pelanggan sebelum datang ke lokasi"/>
    <m/>
    <m/>
    <m/>
    <e v="#NUM!"/>
    <e v="#NUM!"/>
    <x v="1"/>
    <x v="2"/>
  </r>
  <r>
    <n v="608"/>
    <n v="1002521560"/>
    <n v="3"/>
    <x v="3"/>
    <n v="4"/>
    <s v="YOGYAKARTA"/>
    <s v="INNER - YOGYA JATENG SELATAN"/>
    <s v="BBS"/>
    <s v="REG"/>
    <s v="AO"/>
    <s v="NEW SALES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0"/>
    <x v="3"/>
  </r>
  <r>
    <n v="609"/>
    <n v="1002523860"/>
    <n v="3"/>
    <x v="1"/>
    <n v="5"/>
    <s v="SBY UTARA"/>
    <s v="KENJERAN"/>
    <s v="KBL"/>
    <s v="REG"/>
    <s v="AO"/>
    <s v="NEW SALES"/>
    <s v="1P INET"/>
    <s v="Completed (PS)"/>
    <s v="RBS-Regional 3"/>
    <d v="2026-08-13T11:08:57"/>
    <d v="2026-08-13T14:49:36"/>
    <n v="69364937"/>
    <m/>
    <n v="152401227407"/>
    <s v="SMP Negeri 38 Surabaya (Lab komputer)"/>
    <s v="ODP-KBL-FGL/38 FGL/D04/38.01"/>
    <s v="WO061652360"/>
    <m/>
    <m/>
    <m/>
    <n v="112.7349265"/>
    <n v="-7.2342518999999896"/>
    <s v="MD|MYDB-20260813265183|DN00001/MN02093|SMP Negeri 38 Surabaya (Lab komputer)|081230674728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10:22"/>
    <d v="2026-08-14T08:00:00"/>
    <m/>
    <s v="PS"/>
    <s v="KEBALEN"/>
    <s v="NO ADDON"/>
    <n v="20260813"/>
    <s v="Completed"/>
    <s v="HSI Bisnis Basic Promo HUT Telkom PSB 70% - 75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0"/>
    <x v="22"/>
  </r>
  <r>
    <n v="610"/>
    <n v="1002518700"/>
    <n v="3"/>
    <x v="3"/>
    <n v="4"/>
    <s v="MAGELANG"/>
    <s v="WONOSOBO"/>
    <s v="WOS"/>
    <s v="REG"/>
    <s v="AO"/>
    <s v="NEW SALES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0"/>
    <x v="3"/>
  </r>
  <r>
    <n v="611"/>
    <n v="1002508469"/>
    <n v="3"/>
    <x v="7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3"/>
  </r>
  <r>
    <n v="612"/>
    <n v="1002517556"/>
    <n v="3"/>
    <x v="4"/>
    <n v="4"/>
    <s v="PEKALONGAN"/>
    <s v="BREBES"/>
    <s v="BRB"/>
    <s v="REG"/>
    <s v="AO"/>
    <s v="NEW SALES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0"/>
    <x v="3"/>
  </r>
  <r>
    <n v="613"/>
    <n v="1002510952"/>
    <n v="3"/>
    <x v="0"/>
    <n v="5"/>
    <s v="MATARAM"/>
    <s v="LOMBOK BARAT TENGAH"/>
    <s v="GER"/>
    <s v="REG"/>
    <s v="AO"/>
    <s v="NEW SALES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LOMBOK TENGAH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  <x v="5"/>
  </r>
  <r>
    <n v="614"/>
    <n v="1002519764"/>
    <n v="3"/>
    <x v="5"/>
    <n v="5"/>
    <s v="SINGARJA"/>
    <s v="KLUNGKUNG"/>
    <s v="APR"/>
    <s v="REG"/>
    <s v="AO"/>
    <s v="NEW SALES"/>
    <m/>
    <s v="7 | OSS - PROVISIONING ISSUED"/>
    <s v="RBS-Regional 3"/>
    <d v="2026-08-11T12:52:27"/>
    <d v="2026-08-13T13:06:02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1"/>
    <x v="4"/>
  </r>
  <r>
    <n v="615"/>
    <n v="1002510788"/>
    <n v="3"/>
    <x v="0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  <x v="33"/>
  </r>
  <r>
    <n v="616"/>
    <n v="1002508679"/>
    <n v="3"/>
    <x v="3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  <x v="3"/>
  </r>
  <r>
    <n v="617"/>
    <n v="1002507601"/>
    <n v="3"/>
    <x v="5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  <x v="23"/>
  </r>
  <r>
    <n v="618"/>
    <n v="1002519644"/>
    <n v="3"/>
    <x v="7"/>
    <n v="4"/>
    <s v="KUDUS"/>
    <s v="BLORA"/>
    <s v="BLO"/>
    <s v="REG"/>
    <s v="AO"/>
    <s v="NEW SALES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X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0"/>
    <x v="3"/>
  </r>
  <r>
    <n v="619"/>
    <n v="1002517059"/>
    <n v="3"/>
    <x v="6"/>
    <n v="5"/>
    <s v="PASURUAN"/>
    <s v="PROBOLINGGO"/>
    <s v="PBL"/>
    <s v="REG"/>
    <s v="AO"/>
    <s v="NEW SALES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1"/>
    <x v="30"/>
  </r>
  <r>
    <n v="620"/>
    <n v="1002517766"/>
    <n v="3"/>
    <x v="2"/>
    <n v="5"/>
    <s v="MADIUN"/>
    <s v="MADIUN"/>
    <s v="MSP"/>
    <s v="REG"/>
    <s v="AO"/>
    <s v="NEW SALES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0"/>
    <x v="14"/>
  </r>
  <r>
    <n v="621"/>
    <n v="1002518786"/>
    <n v="3"/>
    <x v="2"/>
    <n v="5"/>
    <s v="MADIUN"/>
    <s v="BOJONEGORO"/>
    <s v="BJN"/>
    <s v="REG"/>
    <s v="AO"/>
    <s v="NEW SALES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X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0"/>
    <x v="20"/>
  </r>
  <r>
    <n v="622"/>
    <n v="1002505905"/>
    <n v="3"/>
    <x v="6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  <x v="11"/>
  </r>
  <r>
    <n v="623"/>
    <n v="1002522409"/>
    <n v="3"/>
    <x v="0"/>
    <n v="5"/>
    <s v="MATARAM"/>
    <s v="BIMA"/>
    <s v="SIL"/>
    <s v="REG"/>
    <s v="AO"/>
    <s v="NEW SALES"/>
    <s v="1P INET"/>
    <s v="7 | OSS - PROVISIONING ISSUED"/>
    <s v="RBS-Regional 3"/>
    <d v="2026-08-12T14:28:57"/>
    <d v="2026-08-14T08:05:57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m/>
    <s v="PI"/>
    <s v="BIMA BARAT"/>
    <s v="NO ADDON"/>
    <m/>
    <s v="Provisioning Issued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1"/>
    <x v="8"/>
  </r>
  <r>
    <n v="624"/>
    <n v="1002517451"/>
    <n v="3"/>
    <x v="2"/>
    <n v="5"/>
    <s v="KEDIRI"/>
    <s v="NGANJUK"/>
    <s v="NJK"/>
    <s v="REG"/>
    <s v="AO"/>
    <s v="NEW SALES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0"/>
    <x v="19"/>
  </r>
  <r>
    <n v="625"/>
    <n v="1002519863"/>
    <n v="3"/>
    <x v="2"/>
    <n v="5"/>
    <s v="MALANG"/>
    <s v="KEPANJEN"/>
    <s v="MLG"/>
    <s v="REG"/>
    <s v="AO"/>
    <s v="NEW SALES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ALAN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29"/>
  </r>
  <r>
    <n v="626"/>
    <n v="1002506649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  <x v="3"/>
  </r>
  <r>
    <n v="627"/>
    <n v="1002514724"/>
    <n v="3"/>
    <x v="0"/>
    <n v="5"/>
    <s v="KUPANG"/>
    <s v="LABOAN BAJO"/>
    <s v="RTE"/>
    <s v="REG"/>
    <s v="AO"/>
    <s v="NEW SALES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  <x v="16"/>
  </r>
  <r>
    <n v="628"/>
    <n v="1002517746"/>
    <n v="3"/>
    <x v="7"/>
    <n v="4"/>
    <s v="KUDUS"/>
    <s v="BLORA"/>
    <s v="BLO"/>
    <s v="REG"/>
    <s v="AO"/>
    <s v="NEW SALES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X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0"/>
    <x v="3"/>
  </r>
  <r>
    <n v="629"/>
    <n v="1002515652"/>
    <n v="3"/>
    <x v="3"/>
    <n v="4"/>
    <s v="PURWOKERTO"/>
    <s v="PURWOKERTO"/>
    <s v="PWT"/>
    <s v="REG"/>
    <s v="AO"/>
    <s v="NEW SALES"/>
    <s v="1P INET"/>
    <s v="OSS - FALLOUT"/>
    <s v="RBS-Regional 3"/>
    <d v="2026-08-08T09:34:57"/>
    <d v="2026-08-11T09:08:46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FO_WFM"/>
    <s v="X"/>
    <s v="NO ADDON"/>
    <m/>
    <s v="Provisioning Failed|WFM|INF009016941|PP_-7.4361462000000005,109.2492037_menunggu pelanggan mau di musyawarahkan ulang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  <x v="3"/>
  </r>
  <r>
    <n v="630"/>
    <n v="1002505402"/>
    <n v="3"/>
    <x v="4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  <x v="3"/>
  </r>
  <r>
    <n v="631"/>
    <n v="1002516541"/>
    <n v="3"/>
    <x v="7"/>
    <n v="4"/>
    <s v="SOLO"/>
    <s v="WONOGIRI"/>
    <s v="WNG"/>
    <s v="REG"/>
    <s v="AO"/>
    <s v="NEW SALES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0"/>
    <x v="3"/>
  </r>
  <r>
    <n v="632"/>
    <n v="1002512690"/>
    <n v="3"/>
    <x v="0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5"/>
  </r>
  <r>
    <n v="633"/>
    <n v="1002513743"/>
    <n v="3"/>
    <x v="2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  <x v="29"/>
  </r>
  <r>
    <n v="634"/>
    <n v="1002509515"/>
    <n v="3"/>
    <x v="4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3"/>
  </r>
  <r>
    <n v="635"/>
    <n v="1002515656"/>
    <n v="3"/>
    <x v="6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  <x v="17"/>
  </r>
  <r>
    <n v="636"/>
    <n v="1002516662"/>
    <n v="3"/>
    <x v="6"/>
    <n v="5"/>
    <s v="SIDOARJO"/>
    <s v="INNER - JATIM TIMUR"/>
    <s v="SPJ"/>
    <s v="REG"/>
    <s v="AO"/>
    <s v="NEW SALES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0"/>
    <x v="11"/>
  </r>
  <r>
    <n v="637"/>
    <n v="1002505284"/>
    <n v="3"/>
    <x v="6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  <x v="10"/>
  </r>
  <r>
    <n v="638"/>
    <n v="1002511977"/>
    <n v="3"/>
    <x v="4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  <x v="3"/>
  </r>
  <r>
    <n v="639"/>
    <n v="1002506753"/>
    <n v="3"/>
    <x v="6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  <x v="13"/>
  </r>
  <r>
    <n v="640"/>
    <n v="1002520296"/>
    <n v="3"/>
    <x v="2"/>
    <n v="5"/>
    <s v="MALANG"/>
    <s v="KEPANJEN"/>
    <s v="TUR"/>
    <s v="REG"/>
    <s v="AO"/>
    <s v="NEW SALES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EN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0"/>
    <x v="29"/>
  </r>
  <r>
    <n v="641"/>
    <n v="1002507286"/>
    <n v="3"/>
    <x v="0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  <x v="32"/>
  </r>
  <r>
    <n v="642"/>
    <n v="1002522913"/>
    <n v="3"/>
    <x v="2"/>
    <n v="5"/>
    <s v="MALANG"/>
    <s v="KEPANJEN"/>
    <s v="MLG"/>
    <s v="REG"/>
    <s v="AO"/>
    <s v="NEW SALES"/>
    <m/>
    <s v="CC - HD1A - INPROGRESS UNCONTACTED"/>
    <s v="RBS-Regional 3"/>
    <d v="2026-08-12T16:41:37"/>
    <d v="2026-08-13T18:44:42"/>
    <n v="63737299"/>
    <m/>
    <n v="152701239029"/>
    <s v="SMA NEGERI 4 MALANG"/>
    <s v="ODP-MLG-FDP/65"/>
    <m/>
    <m/>
    <m/>
    <m/>
    <n v="112.6345479"/>
    <n v="-7.9762715000000002"/>
    <s v="MC20200|SMAN 4 MALANG|HSI Bisnis Promo winback 300 mbps 1.220.000|0813Ã¢â‚¬â€˜5943Ã¢â‚¬â€˜6279"/>
    <s v="Sales Force DBS"/>
    <m/>
    <m/>
    <m/>
    <m/>
    <m/>
    <m/>
    <m/>
    <m/>
    <m/>
    <m/>
    <m/>
    <d v="2026-12-08T16:54:54"/>
    <m/>
    <m/>
    <s v="FCC"/>
    <s v="MALANG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  <x v="29"/>
  </r>
  <r>
    <n v="643"/>
    <n v="1002524835"/>
    <n v="3"/>
    <x v="6"/>
    <n v="5"/>
    <s v="SIDOARJO"/>
    <s v="PASURUAN"/>
    <s v="BEJ"/>
    <s v="REG"/>
    <s v="AO"/>
    <s v="NEW SALES"/>
    <m/>
    <s v="MIE - SEND SURVEY"/>
    <s v="RBS-Regional 3"/>
    <d v="2026-08-13T16:01:03"/>
    <d v="2026-08-13T17:26:01"/>
    <n v="69365395"/>
    <m/>
    <n v="152742207272"/>
    <s v="WARKOP CAK SES"/>
    <s v="ODP-BEJ-FA/71"/>
    <s v="WO061696931"/>
    <m/>
    <m/>
    <m/>
    <n v="112.7554923"/>
    <n v="-7.5977625"/>
    <s v="|MN00833|/WARKOP CAK SES/WINBACK 2.0 HSI B2B (1:2) 50MBPS 320RB PSB DISC 70%//astutikwinarni75@gmail.com/SISWANTO /8819811916"/>
    <s v="Sales Force DBS"/>
    <m/>
    <m/>
    <m/>
    <m/>
    <m/>
    <m/>
    <m/>
    <m/>
    <s v="Management Janji"/>
    <s v="2026-08-15 08:00:00|M Janji : (14/08/2026) jam Pasang :pagi / siang  Note : hubungi pelanggan jika ingin kelokasi|40981182|MYDITA"/>
    <s v="FCC"/>
    <s v="13-08-2026 16:09:57"/>
    <d v="2026-08-15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08:00:00"/>
    <s v="2026-08-15 08:00:00|M Janji : (14/08/2026) jam Pasang :pagi / siang  Note : hubungi pelanggan jika ingin kelokasi|40981182|MYDITA"/>
    <m/>
    <m/>
    <m/>
    <e v="#NUM!"/>
    <e v="#NUM!"/>
    <x v="1"/>
    <x v="17"/>
  </r>
  <r>
    <n v="644"/>
    <n v="1002511787"/>
    <n v="3"/>
    <x v="4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  <x v="3"/>
  </r>
  <r>
    <n v="645"/>
    <n v="1002519790"/>
    <n v="3"/>
    <x v="6"/>
    <n v="5"/>
    <s v="SIDOARJO"/>
    <s v="INNER - JATIM TIMUR"/>
    <s v="SDA"/>
    <s v="REG"/>
    <s v="AO"/>
    <s v="NEW SALES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0"/>
    <x v="11"/>
  </r>
  <r>
    <n v="646"/>
    <n v="1002504576"/>
    <n v="3"/>
    <x v="2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  <x v="15"/>
  </r>
  <r>
    <n v="647"/>
    <n v="1002506428"/>
    <n v="3"/>
    <x v="4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  <x v="3"/>
  </r>
  <r>
    <n v="648"/>
    <n v="1002505712"/>
    <n v="3"/>
    <x v="5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  <x v="28"/>
  </r>
  <r>
    <n v="649"/>
    <n v="1002511724"/>
    <n v="3"/>
    <x v="1"/>
    <n v="5"/>
    <s v="SBY UTARA"/>
    <s v="MANYAR"/>
    <s v="MGO"/>
    <s v="REG"/>
    <s v="AO"/>
    <s v="NEW SALES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  <x v="12"/>
  </r>
  <r>
    <n v="650"/>
    <n v="1002520403"/>
    <n v="3"/>
    <x v="0"/>
    <n v="5"/>
    <s v="KUPANG"/>
    <s v="ENDE"/>
    <s v="BJW"/>
    <s v="REG"/>
    <s v="AO"/>
    <s v="NEW SALES"/>
    <s v="1P INET"/>
    <s v="7 | OSS - PROVISIONING ISSUED"/>
    <s v="RBS-Regional 3"/>
    <d v="2026-08-11T15:16:56"/>
    <d v="2026-08-13T08:10:34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m/>
    <s v="PI"/>
    <s v="BAJAWA"/>
    <s v="NO ADDON"/>
    <m/>
    <s v="Provisioning Issued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1"/>
    <x v="21"/>
  </r>
  <r>
    <n v="651"/>
    <n v="1002513784"/>
    <n v="3"/>
    <x v="0"/>
    <n v="5"/>
    <s v="MATARAM"/>
    <s v="LOMBOK BARAT TENGAH"/>
    <s v="PRY"/>
    <s v="REG"/>
    <s v="AO"/>
    <s v="NEW SALES"/>
    <m/>
    <s v="7 | OSS - PROVISIONING ISSUED"/>
    <s v="RBS-Regional 3"/>
    <d v="2026-08-07T09:14:24"/>
    <d v="2026-08-14T08:07:29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m/>
    <s v="PI"/>
    <s v="LOMBOK TENGAH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1"/>
    <x v="5"/>
  </r>
  <r>
    <n v="652"/>
    <n v="1002504957"/>
    <n v="3"/>
    <x v="1"/>
    <n v="5"/>
    <s v="SBY UTARA"/>
    <s v="MANYAR"/>
    <s v="MGO"/>
    <s v="REG"/>
    <s v="AO"/>
    <s v="NEW SALES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  <x v="12"/>
  </r>
  <r>
    <n v="653"/>
    <n v="1002523013"/>
    <n v="3"/>
    <x v="1"/>
    <n v="5"/>
    <s v="MADURA"/>
    <s v="BANGKALAN"/>
    <s v="SPG"/>
    <s v="REG"/>
    <s v="AO"/>
    <s v="NEW SALES"/>
    <s v="1P INET"/>
    <s v="MIA - INVALID SURVEY"/>
    <s v="RBS-Regional 3"/>
    <d v="2026-08-12T17:11:57"/>
    <d v="2026-08-13T12:28:39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m/>
    <s v="SURVEY_NEW_MANJA"/>
    <s v="SAMPANG"/>
    <s v="NO ADDON"/>
    <m/>
    <s v="MIE - INVALID SURVEY - Kendala Jalur/Rute Tarikan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1"/>
    <x v="1"/>
  </r>
  <r>
    <n v="654"/>
    <n v="1002516388"/>
    <n v="3"/>
    <x v="7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  <x v="3"/>
  </r>
  <r>
    <n v="655"/>
    <n v="1002511614"/>
    <n v="3"/>
    <x v="2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  <x v="24"/>
  </r>
  <r>
    <n v="656"/>
    <n v="1002505298"/>
    <n v="3"/>
    <x v="1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  <x v="9"/>
  </r>
  <r>
    <n v="657"/>
    <n v="1002512568"/>
    <n v="3"/>
    <x v="1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  <x v="22"/>
  </r>
  <r>
    <n v="658"/>
    <n v="1002512921"/>
    <n v="3"/>
    <x v="6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  <x v="25"/>
  </r>
  <r>
    <n v="659"/>
    <n v="1002504891"/>
    <n v="3"/>
    <x v="6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  <x v="25"/>
  </r>
  <r>
    <n v="660"/>
    <n v="1002510375"/>
    <n v="3"/>
    <x v="1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661"/>
    <n v="1002514581"/>
    <n v="3"/>
    <x v="1"/>
    <n v="5"/>
    <s v="MADURA"/>
    <s v="BANGKALAN"/>
    <s v="BKL"/>
    <s v="REG"/>
    <s v="AO"/>
    <s v="NEW SALES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X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0"/>
    <x v="1"/>
  </r>
  <r>
    <n v="662"/>
    <n v="1002522039"/>
    <n v="3"/>
    <x v="0"/>
    <n v="5"/>
    <s v="MATARAM"/>
    <s v="LOMBOK TIMUR UTARA"/>
    <s v="MBG"/>
    <s v="REG"/>
    <s v="AO"/>
    <s v="NEW SALES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LOMBOK TIMUR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0"/>
    <x v="5"/>
  </r>
  <r>
    <n v="663"/>
    <n v="1002524433"/>
    <n v="3"/>
    <x v="1"/>
    <n v="5"/>
    <s v="SBY UTARA"/>
    <s v="LAMONGAN"/>
    <s v="BDG"/>
    <s v="REG"/>
    <s v="AO"/>
    <s v="NEW SALES"/>
    <s v="1P INET"/>
    <s v="MIA - INVALID SURVEY"/>
    <s v="RBS-Regional 3"/>
    <d v="2026-08-13T14:13:56"/>
    <d v="2026-08-13T20:18:31"/>
    <n v="69365245"/>
    <m/>
    <n v="152448205948"/>
    <s v="Klinik Alfa Alfi Syifa"/>
    <s v="ODP-BDG-FE/49 FE/D06/49.01"/>
    <s v="WO061674914"/>
    <m/>
    <m/>
    <m/>
    <n v="112.415927164256"/>
    <n v="-6.9200271633549804"/>
    <s v="MD|MYDB-20260813265220|DN00001/MN00882|Klinik Alfa Alfi Syifa|085852622562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4:39:50"/>
    <d v="2026-08-14T13:00:00"/>
    <m/>
    <s v="SURVEY_NEW_MANJA"/>
    <s v="X"/>
    <s v="NO ADDON"/>
    <m/>
    <s v="MIE - INVALID SURVEY - Pelanggan RNA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m/>
    <m/>
    <m/>
    <e v="#NUM!"/>
    <e v="#NUM!"/>
    <x v="1"/>
    <x v="9"/>
  </r>
  <r>
    <n v="664"/>
    <n v="1002521913"/>
    <n v="3"/>
    <x v="0"/>
    <n v="5"/>
    <s v="MATARAM"/>
    <s v="LOMBOK BARAT TENGAH"/>
    <s v="GER"/>
    <s v="REG"/>
    <s v="AO"/>
    <s v="NEW SALES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LOMBOK TENGAH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  <x v="5"/>
  </r>
  <r>
    <n v="665"/>
    <n v="1002524155"/>
    <n v="3"/>
    <x v="1"/>
    <n v="5"/>
    <s v="SBY UTARA"/>
    <s v="GRESIK"/>
    <s v="KDE"/>
    <s v="REG"/>
    <s v="AO"/>
    <s v="NEW SALES"/>
    <s v="1P INET"/>
    <s v="MIE - SEND SURVEY"/>
    <s v="RBS-Regional 3"/>
    <d v="2026-08-13T12:58:57"/>
    <d v="2026-08-13T13:00:02"/>
    <n v="69365097"/>
    <m/>
    <n v="152442209767"/>
    <s v="warkop sohib"/>
    <s v="ODP-KDE-FAV/19 FAV/D03/19.01"/>
    <s v="WO061664000"/>
    <m/>
    <m/>
    <m/>
    <n v="112.56674889999999"/>
    <n v="-7.2894114999999999"/>
    <s v="|MN01794|MYIA-015966668819/POI/Dhaffa gibran dielfiandito/0895410711403/dafafian17@gmail.com"/>
    <s v="MYIB_ASSISTANT"/>
    <m/>
    <m/>
    <m/>
    <m/>
    <m/>
    <m/>
    <m/>
    <m/>
    <s v="Management Janji"/>
    <s v="2026-08-15 08:00:00 | M Janji : (14/08/2026) jam Pasang :pagi / siang  Note : hubungi pelanggan jika ingin kelokasi"/>
    <s v="FCC"/>
    <s v="13-08-2026 13:10:22"/>
    <d v="2026-08-15T08:00:00"/>
    <m/>
    <s v="SURVEY_NEW_MANJA"/>
    <s v="NON-HERO GRESIK"/>
    <s v="NO ADDON"/>
    <m/>
    <s v="MIE - SEND SURVEY"/>
    <s v="HSI Bisnis Promo HUT Telkom PSB 70% - 50 Mbps"/>
    <s v="INDIBIZ"/>
    <m/>
    <m/>
    <d v="2026-08-15T08:00:00"/>
    <s v="2026-08-15 08:00:00 | M Janji : (14/08/2026) jam Pasang :pagi / siang  Note : hubungi pelanggan jika ingin kelokasi"/>
    <m/>
    <m/>
    <m/>
    <e v="#NUM!"/>
    <e v="#NUM!"/>
    <x v="1"/>
    <x v="9"/>
  </r>
  <r>
    <n v="666"/>
    <n v="1002505681"/>
    <n v="3"/>
    <x v="2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  <x v="2"/>
  </r>
  <r>
    <n v="667"/>
    <n v="1002505954"/>
    <n v="3"/>
    <x v="4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3"/>
  </r>
  <r>
    <n v="668"/>
    <n v="1002521554"/>
    <n v="3"/>
    <x v="6"/>
    <n v="5"/>
    <s v="JEMBER"/>
    <s v="SITUBONDO"/>
    <s v="BKI"/>
    <s v="REG"/>
    <s v="AO"/>
    <s v="NEW SALES"/>
    <s v="1P INET"/>
    <s v="Completed (PS)"/>
    <s v="RBS-Regional 3"/>
    <d v="2026-08-12T10:22:56"/>
    <d v="2026-08-13T18:48:01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ITUBOND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0"/>
    <x v="10"/>
  </r>
  <r>
    <n v="669"/>
    <n v="1002520843"/>
    <n v="3"/>
    <x v="4"/>
    <n v="4"/>
    <s v="PEKALONGAN"/>
    <s v="SLAWI"/>
    <s v="SLW"/>
    <s v="REG"/>
    <s v="AO"/>
    <s v="NEW SALES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0"/>
    <x v="3"/>
  </r>
  <r>
    <n v="670"/>
    <n v="1002515936"/>
    <n v="3"/>
    <x v="2"/>
    <n v="5"/>
    <s v="MADIUN"/>
    <s v="MADIUN"/>
    <s v="MNZ"/>
    <s v="REG"/>
    <s v="AO"/>
    <s v="NEW SALES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  <x v="14"/>
  </r>
  <r>
    <n v="671"/>
    <n v="1002509533"/>
    <n v="3"/>
    <x v="0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16"/>
  </r>
  <r>
    <n v="672"/>
    <n v="1002508992"/>
    <n v="3"/>
    <x v="1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  <x v="12"/>
  </r>
  <r>
    <n v="673"/>
    <n v="1002519533"/>
    <n v="3"/>
    <x v="6"/>
    <n v="5"/>
    <s v="SIDOARJO"/>
    <s v="PASURUAN"/>
    <s v="PWS"/>
    <s v="REG"/>
    <s v="AO"/>
    <s v="NEW SALES"/>
    <s v="1P INET"/>
    <s v="OSS - FALLOUT"/>
    <s v="RBS-Regional 3"/>
    <d v="2026-08-11T11:26:56"/>
    <d v="2026-08-14T08:26:48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s v="Kendala Pelanggan"/>
    <s v="FO_WFM"/>
    <s v="PANDAAN"/>
    <s v="NO ADDON"/>
    <m/>
    <s v="Provisioning Failed|WFM|INF009040632|Kendall battal oasang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1"/>
    <x v="17"/>
  </r>
  <r>
    <n v="674"/>
    <n v="1002515954"/>
    <n v="3"/>
    <x v="6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  <x v="13"/>
  </r>
  <r>
    <n v="675"/>
    <n v="1002509715"/>
    <n v="3"/>
    <x v="2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29"/>
  </r>
  <r>
    <n v="676"/>
    <n v="1002510834"/>
    <n v="3"/>
    <x v="3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  <x v="3"/>
  </r>
  <r>
    <n v="677"/>
    <n v="1002516451"/>
    <n v="3"/>
    <x v="1"/>
    <n v="5"/>
    <s v="MADURA"/>
    <s v="BANGKALAN"/>
    <s v="SPG"/>
    <s v="REG"/>
    <s v="AO"/>
    <s v="NEW SALES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0"/>
    <x v="1"/>
  </r>
  <r>
    <n v="678"/>
    <n v="1002517498"/>
    <n v="3"/>
    <x v="2"/>
    <n v="5"/>
    <s v="MALANG"/>
    <s v="KEPANJEN"/>
    <s v="BRG"/>
    <s v="REG"/>
    <s v="AO"/>
    <s v="NEW SALES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0"/>
    <x v="29"/>
  </r>
  <r>
    <n v="679"/>
    <n v="1002524845"/>
    <n v="3"/>
    <x v="3"/>
    <n v="4"/>
    <s v="MAGELANG"/>
    <s v="MUNTILAN"/>
    <s v="SWT"/>
    <s v="REG"/>
    <s v="AO"/>
    <s v="NEW SALES"/>
    <m/>
    <s v="7 | OSS - PROVISIONING ISSUED"/>
    <s v="RBS-Regional 3"/>
    <d v="2026-08-13T16:03:52"/>
    <d v="2026-08-13T16:10:24"/>
    <n v="69364523"/>
    <m/>
    <n v="142164113649"/>
    <s v="DUTA MEDIA DIGITAL"/>
    <s v="ODP-SWT-FAM/086"/>
    <s v="WO061689794"/>
    <m/>
    <m/>
    <m/>
    <n v="110.2571526"/>
    <n v="-7.5622106000000002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3-08-2026 16:09:57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3 15:00:00 | Waktu pemasnagan : 13 Agustus 2026  Jam pemasangan : 08.00 - 12.00  Mohon hubungi pelanggan sebelum ke lokasi   Terima kasih"/>
    <m/>
    <m/>
    <m/>
    <e v="#NUM!"/>
    <e v="#NUM!"/>
    <x v="1"/>
    <x v="3"/>
  </r>
  <r>
    <n v="680"/>
    <n v="1002506359"/>
    <n v="3"/>
    <x v="1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  <x v="12"/>
  </r>
  <r>
    <n v="681"/>
    <n v="1002522028"/>
    <n v="3"/>
    <x v="2"/>
    <n v="5"/>
    <s v="MADIUN"/>
    <s v="PONOROGO"/>
    <s v="SMO"/>
    <s v="REG"/>
    <s v="AO"/>
    <s v="NEW SALES"/>
    <s v="1P INET"/>
    <s v="Completed (PS)"/>
    <s v="RBS-Regional 3"/>
    <d v="2026-08-12T12:43:56"/>
    <d v="2026-08-13T16:28:40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SAMBIT SUMOROTO"/>
    <s v="NO ADDON"/>
    <n v="20260813"/>
    <s v="Completed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0"/>
    <x v="2"/>
  </r>
  <r>
    <n v="682"/>
    <n v="1002516663"/>
    <n v="3"/>
    <x v="2"/>
    <n v="5"/>
    <s v="MADIUN"/>
    <s v="NGAWI"/>
    <s v="WKU"/>
    <s v="REG"/>
    <s v="AO"/>
    <s v="NEW SALES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0"/>
    <x v="14"/>
  </r>
  <r>
    <n v="683"/>
    <n v="1002512908"/>
    <n v="3"/>
    <x v="4"/>
    <n v="4"/>
    <s v="PEKALONGAN"/>
    <s v="BREBES"/>
    <s v="BRB"/>
    <s v="REG"/>
    <s v="AO"/>
    <s v="NEW SALES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  <x v="3"/>
  </r>
  <r>
    <n v="684"/>
    <n v="1002522615"/>
    <n v="3"/>
    <x v="2"/>
    <n v="5"/>
    <s v="MALANG"/>
    <s v="BATU"/>
    <s v="BTU"/>
    <s v="REG"/>
    <s v="AO"/>
    <s v="NEW SALES"/>
    <s v="1P INET"/>
    <s v="MIA - INVALID SURVEY"/>
    <s v="RBS-Regional 3"/>
    <d v="2026-08-12T15:23:57"/>
    <d v="2026-08-13T12:13:46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SURVEY_NEW_MANJA"/>
    <s v="BATU"/>
    <s v="NO ADDON"/>
    <m/>
    <s v="MIE - INVALID SURVEY - Kendala Perizinan/IKR-IKG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m/>
    <m/>
    <m/>
    <e v="#NUM!"/>
    <e v="#NUM!"/>
    <x v="1"/>
    <x v="18"/>
  </r>
  <r>
    <n v="685"/>
    <n v="1002520235"/>
    <n v="3"/>
    <x v="4"/>
    <n v="4"/>
    <s v="SEMARANG"/>
    <s v="SALATIGA"/>
    <s v="SLI"/>
    <s v="REG"/>
    <s v="AO"/>
    <s v="NEW SALES"/>
    <m/>
    <s v="MYCX - SEND OPEN PAPERLESS"/>
    <s v="RBS-Regional 3"/>
    <d v="2026-08-11T14:40:21"/>
    <d v="2026-08-11T14:42:05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INPROGRESS_SC"/>
    <s v="X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3"/>
  </r>
  <r>
    <n v="686"/>
    <n v="1002516712"/>
    <n v="3"/>
    <x v="1"/>
    <n v="5"/>
    <s v="SBY UTARA"/>
    <s v="LAMONGAN"/>
    <s v="BDG"/>
    <s v="REG"/>
    <s v="AO"/>
    <s v="NEW SALES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0"/>
    <x v="9"/>
  </r>
  <r>
    <n v="687"/>
    <n v="1002522595"/>
    <n v="3"/>
    <x v="6"/>
    <n v="5"/>
    <s v="PASURUAN"/>
    <s v="PASURUAN"/>
    <s v="PSN"/>
    <s v="REG"/>
    <s v="AO"/>
    <s v="NEW SALES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ASURUA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0"/>
    <x v="17"/>
  </r>
  <r>
    <n v="688"/>
    <n v="1002523270"/>
    <n v="3"/>
    <x v="2"/>
    <n v="5"/>
    <s v="MALANG"/>
    <s v="KEPANJEN"/>
    <s v="GDG"/>
    <s v="REG"/>
    <s v="AO"/>
    <s v="NEW SALES"/>
    <s v="1P INET"/>
    <s v="Completed (PS)"/>
    <s v="RBS-Regional 3"/>
    <d v="2026-08-13T08:14:56"/>
    <d v="2026-08-13T13:46:32"/>
    <n v="69364692"/>
    <m/>
    <n v="152704231026"/>
    <s v="SPBU 54.651.76"/>
    <s v="ODP-GDG-FAC/32 FAC/D07/32.01"/>
    <s v="WO061636136"/>
    <m/>
    <m/>
    <m/>
    <n v="112.63013239999999"/>
    <n v="-8.0037064000000004"/>
    <s v="|MN02540|MYIA-096647744315/POI/Dedyk Sukarmanto/085791776140/spbu76malang@gmail.com"/>
    <s v="MYIB_ASSISTANT"/>
    <m/>
    <m/>
    <m/>
    <m/>
    <m/>
    <m/>
    <m/>
    <m/>
    <s v="Management Janji"/>
    <s v="2026-08-17 08:00:00 | M Janji : (17 AGUSTUS 2026) jam Pasang : pagi  Note : hubungi pelanggan jika ingin kelokasi "/>
    <s v="FCC"/>
    <s v="13-08-2026 08:25:29"/>
    <d v="2026-08-17T08:00:00"/>
    <m/>
    <s v="PS"/>
    <s v="KLOJEN"/>
    <s v="NO ADDON"/>
    <n v="20260813"/>
    <s v="Completed"/>
    <s v="HSI Bisnis Promo HUT Telkom PSB 70% - 50 Mbps"/>
    <s v="INDIBIZ"/>
    <m/>
    <m/>
    <d v="2026-08-17T08:00:00"/>
    <s v="2026-08-17 08:00:00 | M Janji : (17 AGUSTUS 2026) jam Pasang : pagi  Note : hubungi pelanggan jika ingin kelokasi "/>
    <n v="2026"/>
    <n v="8"/>
    <n v="13"/>
    <d v="2026-08-13T00:00:00"/>
    <n v="-4.3333333333357587"/>
    <x v="0"/>
    <x v="29"/>
  </r>
  <r>
    <n v="689"/>
    <n v="1002511357"/>
    <n v="3"/>
    <x v="2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  <x v="15"/>
  </r>
  <r>
    <n v="690"/>
    <n v="1002518369"/>
    <n v="3"/>
    <x v="2"/>
    <n v="5"/>
    <s v="KEDIRI"/>
    <s v="BLITAR"/>
    <s v="BLR"/>
    <s v="REG"/>
    <s v="AO"/>
    <s v="NEW SALES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X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0"/>
    <x v="24"/>
  </r>
  <r>
    <n v="691"/>
    <n v="1002513841"/>
    <n v="3"/>
    <x v="0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3"/>
  </r>
  <r>
    <n v="692"/>
    <n v="1002523337"/>
    <n v="3"/>
    <x v="0"/>
    <n v="5"/>
    <s v="MATARAM"/>
    <s v="INNER - NUSA TENGGARA"/>
    <s v="MTR"/>
    <s v="REG"/>
    <s v="AO"/>
    <s v="NEW SALES"/>
    <m/>
    <s v="QC MIA - INVALID QUALITY CONTROL MIA"/>
    <s v="RBS-Regional 3"/>
    <d v="2026-08-13T08:49:30"/>
    <d v="2026-08-13T09:38:12"/>
    <n v="69364704"/>
    <m/>
    <n v="172601796972"/>
    <s v="Sekolah Kristen Aletheia Ampenan"/>
    <s v="ODP-MTR-FBU/43"/>
    <m/>
    <m/>
    <m/>
    <m/>
    <n v="116.084337"/>
    <n v="-8.5810809999999993"/>
    <s v="RBS HSI |Rian Puja Atmawikarsa | 406910 | TREG 3 |Sekolah Kristen Aletheia Ampenan | 87865750811|81803680445| HSI BISNIS 150 MBPS"/>
    <s v="Amex"/>
    <m/>
    <m/>
    <m/>
    <m/>
    <m/>
    <m/>
    <m/>
    <m/>
    <m/>
    <m/>
    <m/>
    <s v="13-08-2026 08:55:52"/>
    <m/>
    <m/>
    <s v="QC1"/>
    <s v="X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26"/>
  </r>
  <r>
    <n v="693"/>
    <n v="1002518676"/>
    <n v="3"/>
    <x v="6"/>
    <n v="5"/>
    <s v="SIDOARJO"/>
    <s v="INNER - JATIM TIMUR"/>
    <s v="SDA"/>
    <s v="REG"/>
    <s v="AO"/>
    <s v="NEW SALES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0"/>
    <x v="11"/>
  </r>
  <r>
    <n v="694"/>
    <n v="1002520582"/>
    <n v="3"/>
    <x v="4"/>
    <n v="4"/>
    <s v="PEKALONGAN"/>
    <s v="PEKALONGAN"/>
    <s v="KDW"/>
    <s v="REG"/>
    <s v="AO"/>
    <s v="NEW SALES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AJEN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1"/>
    <x v="3"/>
  </r>
  <r>
    <n v="695"/>
    <n v="1002520870"/>
    <n v="3"/>
    <x v="2"/>
    <n v="5"/>
    <s v="KEDIRI"/>
    <s v="KEDIRI"/>
    <s v="KDI"/>
    <s v="REG"/>
    <s v="AO"/>
    <s v="NEW SALES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X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0"/>
    <x v="15"/>
  </r>
  <r>
    <n v="696"/>
    <n v="1002510427"/>
    <n v="3"/>
    <x v="0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  <x v="16"/>
  </r>
  <r>
    <n v="697"/>
    <n v="1002513870"/>
    <n v="3"/>
    <x v="2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  <x v="24"/>
  </r>
  <r>
    <n v="698"/>
    <n v="1002522497"/>
    <n v="3"/>
    <x v="4"/>
    <n v="4"/>
    <s v="PEKALONGAN"/>
    <s v="BREBES"/>
    <s v="KTM"/>
    <s v="REG"/>
    <s v="AO"/>
    <s v="NEW SALES"/>
    <s v="1P INET"/>
    <s v="Completed (PS)"/>
    <s v="RBS-Regional 3"/>
    <d v="2026-08-12T14:52:56"/>
    <d v="2026-08-13T14:43:03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n v="2026"/>
    <n v="8"/>
    <n v="13"/>
    <d v="2026-08-13T00:00:00"/>
    <n v="-0.54166666666424135"/>
    <x v="0"/>
    <x v="3"/>
  </r>
  <r>
    <n v="699"/>
    <n v="1002508584"/>
    <n v="3"/>
    <x v="7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3"/>
  </r>
  <r>
    <n v="700"/>
    <n v="1002513750"/>
    <n v="3"/>
    <x v="6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  <x v="11"/>
  </r>
  <r>
    <n v="701"/>
    <n v="1002524256"/>
    <n v="3"/>
    <x v="0"/>
    <n v="5"/>
    <s v="MATARAM"/>
    <s v="SUMBAWA"/>
    <s v="SBW"/>
    <s v="REG"/>
    <s v="AO"/>
    <s v="NEW SALES"/>
    <s v="1P INET"/>
    <s v="MIE - SEND SURVEY"/>
    <s v="RBS-Regional 3"/>
    <d v="2026-08-13T13:26:56"/>
    <d v="2026-08-13T13:28:01"/>
    <n v="69365153"/>
    <m/>
    <n v="172606791816"/>
    <s v="NUGRAHA HOMESTAY"/>
    <s v="ODP-SBW-FBB/38 FBB/D03/38.01"/>
    <s v="WO061669950"/>
    <m/>
    <m/>
    <m/>
    <n v="117.420354187488"/>
    <n v="-8.4941589197029099"/>
    <s v="MD|MYDB-20260813265217|DN00001/MN01576|NUGRAHA HOMESTAY|087863552030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3:39:51"/>
    <d v="2026-08-14T13:00:00"/>
    <m/>
    <s v="SURVEY_NEW_MANJA"/>
    <s v="X"/>
    <s v="NO ADDON"/>
    <m/>
    <s v="MIE - SEND SURVEY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m/>
    <m/>
    <m/>
    <e v="#NUM!"/>
    <e v="#NUM!"/>
    <x v="1"/>
    <x v="0"/>
  </r>
  <r>
    <n v="702"/>
    <n v="1002516124"/>
    <n v="3"/>
    <x v="1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12"/>
  </r>
  <r>
    <n v="703"/>
    <n v="1002514175"/>
    <n v="3"/>
    <x v="4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  <x v="3"/>
  </r>
  <r>
    <n v="704"/>
    <n v="1002511221"/>
    <n v="3"/>
    <x v="1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  <x v="22"/>
  </r>
  <r>
    <n v="705"/>
    <n v="1002515608"/>
    <n v="3"/>
    <x v="1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  <x v="1"/>
  </r>
  <r>
    <n v="706"/>
    <n v="1002519655"/>
    <n v="3"/>
    <x v="1"/>
    <n v="5"/>
    <s v="SBY UTARA"/>
    <s v="TANDES"/>
    <s v="KLN"/>
    <s v="REG"/>
    <s v="AO"/>
    <s v="NEW SALES"/>
    <s v="1P INET"/>
    <s v="Completed (PS)"/>
    <s v="RBS-Regional 3"/>
    <d v="2026-08-11T11:58:56"/>
    <d v="2026-08-13T15:04:18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PS"/>
    <s v="KEBALEN"/>
    <s v="NO ADDON"/>
    <n v="20260813"/>
    <s v="Completed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n v="2026"/>
    <n v="8"/>
    <n v="13"/>
    <d v="2026-08-13T00:00:00"/>
    <n v="-0.625"/>
    <x v="0"/>
    <x v="22"/>
  </r>
  <r>
    <n v="707"/>
    <n v="1002521753"/>
    <n v="3"/>
    <x v="4"/>
    <n v="4"/>
    <s v="PEKALONGAN"/>
    <s v="SLAWI"/>
    <s v="BLU"/>
    <s v="REG"/>
    <s v="AO"/>
    <s v="NEW SALES"/>
    <s v="1P INET"/>
    <s v="Completed (PS)"/>
    <s v="RBS-Regional 3"/>
    <d v="2026-08-12T11:17:56"/>
    <d v="2026-08-13T13:24:14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PS"/>
    <s v="X"/>
    <s v="NO ADDON"/>
    <n v="20260813"/>
    <s v="Completed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0"/>
    <x v="3"/>
  </r>
  <r>
    <n v="708"/>
    <n v="1002504790"/>
    <n v="3"/>
    <x v="4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  <x v="3"/>
  </r>
  <r>
    <n v="709"/>
    <n v="1002511617"/>
    <n v="3"/>
    <x v="1"/>
    <n v="5"/>
    <s v="MADURA"/>
    <s v="BANGKALAN"/>
    <s v="KML"/>
    <s v="REG"/>
    <s v="AO"/>
    <s v="NEW SALES"/>
    <m/>
    <s v="OSS - FALLOUT"/>
    <s v="RBS-Regional 3"/>
    <d v="2026-08-06T09:37:50"/>
    <d v="2026-08-13T15:56:55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s v="Kendala Pelanggan"/>
    <s v="FO_WFM"/>
    <s v="X"/>
    <s v="NO ADDON"/>
    <m/>
    <s v="Provisioning Failed|WFM|INF009037728|PCL_-7.8752875,112.633893_BATAL PASA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  <x v="1"/>
  </r>
  <r>
    <n v="710"/>
    <n v="1002524126"/>
    <n v="3"/>
    <x v="3"/>
    <n v="4"/>
    <s v="MAGELANG"/>
    <s v="KEBUMEN"/>
    <s v="KAK"/>
    <s v="REG"/>
    <s v="AO"/>
    <s v="NEW SALES"/>
    <m/>
    <s v="Completed (PS)"/>
    <s v="RBS-Regional 3"/>
    <d v="2026-08-13T12:42:27"/>
    <d v="2026-08-13T13:41:58"/>
    <n v="69363022"/>
    <m/>
    <n v="141177105422"/>
    <s v="PEMERINTAH DESA KEDALEMANWETAN"/>
    <s v="ODP-KAK-FAH/059"/>
    <s v="WO061662767"/>
    <m/>
    <m/>
    <m/>
    <n v="109.507008"/>
    <n v="-7.7343799999999998"/>
    <s v="|MN00662|MYIA-082797876696/POI/Asep/085290461690/pemdeskedalemanwetan@gmail.com"/>
    <s v="Sales Profesional"/>
    <m/>
    <m/>
    <m/>
    <m/>
    <m/>
    <m/>
    <m/>
    <m/>
    <s v="Management Janji"/>
    <s v="2026-08-12 08:00:00 | Jam pemasangan : 08.00 - 12.00  Info Tambahan : Hubungi pelanggan dulu sebelum ke lokasi  terimakasih "/>
    <s v="FCC"/>
    <s v="13-08-2026 12:54:45"/>
    <m/>
    <m/>
    <s v="PS"/>
    <s v="GOMBO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3T07:00:00"/>
    <s v="2026-08-12 08:00:00 | Jam pemasangan : 08.00 - 12.00  Info Tambahan : Hubungi pelanggan dulu sebelum ke lokasi  terimakasih "/>
    <n v="2026"/>
    <n v="8"/>
    <n v="13"/>
    <d v="2026-08-13T00:00:00"/>
    <n v="-0.29166666666424135"/>
    <x v="0"/>
    <x v="3"/>
  </r>
  <r>
    <n v="711"/>
    <n v="1002516195"/>
    <n v="3"/>
    <x v="1"/>
    <n v="5"/>
    <s v="SBY SELATAN"/>
    <s v="MANYAR"/>
    <s v="MYR"/>
    <s v="REG"/>
    <s v="AO"/>
    <s v="NEW SALES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0"/>
    <x v="12"/>
  </r>
  <r>
    <n v="712"/>
    <n v="1002517958"/>
    <n v="3"/>
    <x v="4"/>
    <n v="4"/>
    <s v="PEKALONGAN"/>
    <s v="PEKALONGAN"/>
    <s v="PKL"/>
    <s v="REG"/>
    <s v="AO"/>
    <s v="NEW SALES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0"/>
    <x v="3"/>
  </r>
  <r>
    <n v="713"/>
    <n v="1002505263"/>
    <n v="3"/>
    <x v="1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  <x v="1"/>
  </r>
  <r>
    <n v="714"/>
    <n v="1002522418"/>
    <n v="3"/>
    <x v="3"/>
    <n v="4"/>
    <s v="MAGELANG"/>
    <s v="WONOSOBO"/>
    <s v="WOS"/>
    <s v="REG"/>
    <s v="AO"/>
    <s v="NEW SALES"/>
    <s v="1P INET"/>
    <s v="8 | OSS - PONR"/>
    <s v="RBS-Regional 3"/>
    <d v="2026-08-12T14:31:57"/>
    <d v="2026-08-13T13:22:26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ACT_COM"/>
    <s v="X"/>
    <s v="NO ADDON"/>
    <m/>
    <s v="PONR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1"/>
    <x v="3"/>
  </r>
  <r>
    <n v="715"/>
    <n v="1002507616"/>
    <n v="3"/>
    <x v="7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  <x v="3"/>
  </r>
  <r>
    <n v="716"/>
    <n v="1002524132"/>
    <n v="3"/>
    <x v="2"/>
    <n v="5"/>
    <s v="MADIUN"/>
    <s v="BOJONEGORO"/>
    <s v="KDU"/>
    <s v="REG"/>
    <s v="AO"/>
    <s v="NEW SALES"/>
    <s v="1P INET"/>
    <s v="MIE - SEND SURVEY"/>
    <s v="RBS-Regional 3"/>
    <d v="2026-08-13T12:44:57"/>
    <d v="2026-08-13T12:46:01"/>
    <n v="69365092"/>
    <m/>
    <n v="152643202392"/>
    <s v="Spbu 54.621.07"/>
    <s v="ODP-KDU-FA/03 FA/D01/03.01"/>
    <s v="WO061662550"/>
    <m/>
    <m/>
    <m/>
    <n v="111.73818799999999"/>
    <n v="-7.1314869999999999"/>
    <s v="|MN02619|MYIA-021158228222/POI/EDI SUSANTO/082338033765/spbu5462107@yahoo.co.id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SURVEY_NEW_MANJA"/>
    <s v="PADANGAN"/>
    <s v="NO ADDON"/>
    <m/>
    <s v="MIE - SEND SURVEY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m/>
    <m/>
    <m/>
    <e v="#NUM!"/>
    <e v="#NUM!"/>
    <x v="1"/>
    <x v="20"/>
  </r>
  <r>
    <n v="717"/>
    <n v="1002519011"/>
    <n v="3"/>
    <x v="1"/>
    <n v="5"/>
    <s v="SBY UTARA"/>
    <s v="GRESIK"/>
    <s v="SDY"/>
    <s v="REG"/>
    <s v="AO"/>
    <s v="NEW SALES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0"/>
    <x v="9"/>
  </r>
  <r>
    <n v="718"/>
    <n v="1002522082"/>
    <n v="3"/>
    <x v="0"/>
    <n v="5"/>
    <s v="KUPANG"/>
    <s v="ENDE"/>
    <s v="END"/>
    <s v="REG"/>
    <s v="AO"/>
    <s v="NEW SALES"/>
    <s v="1P INET"/>
    <s v="8 | OSS - PONR"/>
    <s v="RBS-Regional 3"/>
    <d v="2026-08-12T13:10:56"/>
    <d v="2026-08-12T14:56:59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ACT_COM"/>
    <s v="ENDE"/>
    <s v="NO ADDON"/>
    <m/>
    <s v="PONR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m/>
    <m/>
    <m/>
    <e v="#NUM!"/>
    <e v="#NUM!"/>
    <x v="1"/>
    <x v="21"/>
  </r>
  <r>
    <n v="719"/>
    <n v="1002509850"/>
    <n v="3"/>
    <x v="2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  <x v="14"/>
  </r>
  <r>
    <n v="720"/>
    <n v="1002512086"/>
    <n v="3"/>
    <x v="7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  <x v="3"/>
  </r>
  <r>
    <n v="721"/>
    <n v="1002513309"/>
    <n v="3"/>
    <x v="2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  <x v="24"/>
  </r>
  <r>
    <n v="722"/>
    <n v="1002521434"/>
    <n v="3"/>
    <x v="6"/>
    <n v="5"/>
    <s v="PASURUAN"/>
    <s v="PASURUAN"/>
    <s v="GDW"/>
    <s v="REG"/>
    <s v="AO"/>
    <s v="NEW SALES"/>
    <m/>
    <s v="OSS - FALLOUT"/>
    <s v="RBS-Regional 3"/>
    <d v="2026-08-12T09:44:55"/>
    <d v="2026-08-14T08:29:21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s v="Kendala Teknik"/>
    <s v="FO_WFM"/>
    <s v="X"/>
    <s v="NO ADDON"/>
    <m/>
    <s v="Provisioning Failed|WFM|INF009040659|JARINGAN TERDEKAT 550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1"/>
    <x v="17"/>
  </r>
  <r>
    <n v="723"/>
    <n v="1002512272"/>
    <n v="3"/>
    <x v="1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2"/>
  </r>
  <r>
    <n v="724"/>
    <n v="1002512548"/>
    <n v="3"/>
    <x v="6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  <x v="17"/>
  </r>
  <r>
    <n v="725"/>
    <n v="1002504850"/>
    <n v="3"/>
    <x v="5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  <x v="28"/>
  </r>
  <r>
    <n v="726"/>
    <n v="1002511897"/>
    <n v="3"/>
    <x v="2"/>
    <n v="5"/>
    <s v="MALANG"/>
    <s v="KEPANJEN"/>
    <s v="SWJ"/>
    <s v="REG"/>
    <s v="AO"/>
    <s v="NEW SALES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9"/>
  </r>
  <r>
    <n v="727"/>
    <n v="1002505922"/>
    <n v="3"/>
    <x v="7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  <x v="3"/>
  </r>
  <r>
    <n v="728"/>
    <n v="1002505507"/>
    <n v="3"/>
    <x v="5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28"/>
  </r>
  <r>
    <n v="729"/>
    <n v="1002505916"/>
    <n v="3"/>
    <x v="2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  <x v="19"/>
  </r>
  <r>
    <n v="730"/>
    <n v="1002504491"/>
    <n v="3"/>
    <x v="0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  <x v="5"/>
  </r>
  <r>
    <n v="731"/>
    <n v="1002508532"/>
    <n v="3"/>
    <x v="6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5"/>
  </r>
  <r>
    <n v="732"/>
    <n v="1002521748"/>
    <n v="3"/>
    <x v="1"/>
    <n v="5"/>
    <s v="SBY SELATAN"/>
    <s v="KETINTANG"/>
    <s v="TPO"/>
    <s v="REG"/>
    <s v="AO"/>
    <s v="NEW SALES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ROPOD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0"/>
    <x v="12"/>
  </r>
  <r>
    <n v="733"/>
    <n v="1002513663"/>
    <n v="3"/>
    <x v="3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  <x v="3"/>
  </r>
  <r>
    <n v="734"/>
    <n v="1002517537"/>
    <n v="3"/>
    <x v="2"/>
    <n v="5"/>
    <s v="KEDIRI"/>
    <s v="TULUNGAGUNG"/>
    <s v="TUL"/>
    <s v="REG"/>
    <s v="AO"/>
    <s v="NEW SALES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0"/>
    <x v="24"/>
  </r>
  <r>
    <n v="735"/>
    <n v="1002518438"/>
    <n v="3"/>
    <x v="1"/>
    <n v="5"/>
    <s v="SBY UTARA"/>
    <s v="MANYAR"/>
    <s v="MGO"/>
    <s v="REG"/>
    <s v="AO"/>
    <s v="NEW SALES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0"/>
    <x v="12"/>
  </r>
  <r>
    <n v="736"/>
    <n v="1002513310"/>
    <n v="3"/>
    <x v="1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2"/>
  </r>
  <r>
    <n v="737"/>
    <n v="1002518617"/>
    <n v="3"/>
    <x v="6"/>
    <n v="5"/>
    <s v="JEMBER"/>
    <s v="BONDOWOSO"/>
    <s v="BOW"/>
    <s v="REG"/>
    <s v="AO"/>
    <s v="NEW SALES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0"/>
    <x v="25"/>
  </r>
  <r>
    <n v="738"/>
    <n v="1002507946"/>
    <n v="3"/>
    <x v="2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  <x v="29"/>
  </r>
  <r>
    <n v="739"/>
    <n v="1002519492"/>
    <n v="3"/>
    <x v="2"/>
    <n v="5"/>
    <s v="KEDIRI"/>
    <s v="KEDIRI"/>
    <s v="WAT"/>
    <s v="REG"/>
    <s v="AO"/>
    <s v="NEW SALES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0"/>
    <x v="15"/>
  </r>
  <r>
    <n v="740"/>
    <n v="1002506516"/>
    <n v="3"/>
    <x v="7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  <x v="3"/>
  </r>
  <r>
    <n v="741"/>
    <n v="1002522927"/>
    <n v="3"/>
    <x v="7"/>
    <n v="4"/>
    <s v="SOLO"/>
    <s v="INNER - SOLO JATENG TIMUR"/>
    <s v="SLO"/>
    <s v="REG"/>
    <s v="AO"/>
    <s v="NEW SALES"/>
    <s v="1P INET"/>
    <s v="Completed (PS)"/>
    <s v="RBS-Regional 3"/>
    <d v="2026-08-12T16:41:57"/>
    <d v="2026-08-13T18:23:04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PS"/>
    <s v="X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0"/>
    <x v="3"/>
  </r>
  <r>
    <n v="742"/>
    <n v="1002507811"/>
    <n v="3"/>
    <x v="4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  <x v="3"/>
  </r>
  <r>
    <n v="743"/>
    <n v="1002523716"/>
    <n v="3"/>
    <x v="2"/>
    <n v="5"/>
    <s v="KEDIRI"/>
    <s v="TRENGGALEK"/>
    <s v="TRE"/>
    <s v="REG"/>
    <s v="AO"/>
    <s v="NEW SALES"/>
    <s v="1P INET"/>
    <s v="Completed (PS)"/>
    <s v="RBS-Regional 3"/>
    <d v="2026-08-13T10:29:56"/>
    <d v="2026-08-13T19:14:49"/>
    <n v="69364888"/>
    <m/>
    <n v="152608209010"/>
    <s v="TOKO OLIK"/>
    <s v="ODP-TRE-FU/25 FU/D04/25.01"/>
    <s v="WO061648190"/>
    <m/>
    <m/>
    <m/>
    <n v="111.65928"/>
    <n v="-8.1896430000000002"/>
    <s v="|MN00418|MYIA-018594018143/POI/KHOLIK MANSYUR/082216316858/sayhaloo353@gmail.com"/>
    <s v="MYIB_ASSISTANT"/>
    <m/>
    <m/>
    <m/>
    <m/>
    <m/>
    <m/>
    <m/>
    <m/>
    <s v="Management Janji"/>
    <s v="2026-08-14 08:00:00 | Nama PIC:  bp muh kholik  No HP: 082216316858 Alt: Tanggal: 14/8/2026 Jam Pasang: Pagi  Note: Hubungi sebelum ke lokasi, terimakasih."/>
    <s v="FCC"/>
    <s v="13-08-2026 10:39:50"/>
    <d v="2026-08-14T08:00:00"/>
    <m/>
    <s v="PS"/>
    <s v="TRENGGALEK"/>
    <s v="OCA"/>
    <n v="20260813"/>
    <s v="Completed"/>
    <s v="HSI Bisnis Bundling OCA Breach Checker Promo 2026 PSB 70% - 300 Mbps"/>
    <s v="INDIBIZ"/>
    <m/>
    <m/>
    <d v="2026-08-14T08:00:00"/>
    <s v="2026-08-14 08:00:00 | Nama PIC:  bp muh kholik  No HP: 082216316858 Alt: Tanggal: 14/8/2026 Jam Pasang: Pagi  Note: Hubungi sebelum ke lokasi, terimakasih."/>
    <n v="2026"/>
    <n v="8"/>
    <n v="13"/>
    <d v="2026-08-13T00:00:00"/>
    <n v="-1.3333333333357587"/>
    <x v="0"/>
    <x v="2"/>
  </r>
  <r>
    <n v="744"/>
    <n v="1002506219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3"/>
  </r>
  <r>
    <n v="745"/>
    <n v="1002504480"/>
    <n v="3"/>
    <x v="0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  <x v="21"/>
  </r>
  <r>
    <n v="746"/>
    <n v="1002512081"/>
    <n v="3"/>
    <x v="5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6"/>
  </r>
  <r>
    <n v="747"/>
    <n v="1002512270"/>
    <n v="3"/>
    <x v="7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3"/>
  </r>
  <r>
    <n v="748"/>
    <n v="1002515840"/>
    <n v="3"/>
    <x v="0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  <x v="8"/>
  </r>
  <r>
    <n v="749"/>
    <n v="1002509073"/>
    <n v="3"/>
    <x v="0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  <x v="0"/>
  </r>
  <r>
    <n v="750"/>
    <n v="1002524222"/>
    <n v="3"/>
    <x v="2"/>
    <n v="5"/>
    <s v="MADIUN"/>
    <s v="PONOROGO"/>
    <s v="SLH"/>
    <s v="REG"/>
    <s v="AO"/>
    <s v="NEW SALES"/>
    <s v="1P INET"/>
    <s v="MIE - SEND SURVEY"/>
    <s v="RBS-Regional 3"/>
    <d v="2026-08-13T13:17:56"/>
    <d v="2026-08-13T13:20:01"/>
    <n v="69365123"/>
    <m/>
    <n v="152620220508"/>
    <s v="SPBU 54.634.15"/>
    <s v="ODP-SLH-FA/13 FA/D03/13.01"/>
    <s v="WO061669043"/>
    <m/>
    <m/>
    <m/>
    <n v="111.414738"/>
    <n v="-8.0320309999999999"/>
    <s v="|MN00282|MYIA-031447322166/POI/Ascholi Retno Wulandari/087786793857/spbuslahung0@gmail.com"/>
    <s v="MYIB_ASSISTANT"/>
    <m/>
    <m/>
    <m/>
    <m/>
    <m/>
    <m/>
    <m/>
    <m/>
    <s v="Management Janji"/>
    <s v="2026-08-14 13:00:00 | Nama PIC : Ibu Retno No HP : 087786793857 No Alt : - M Janji :  14 Agustus 2026 Jam Pasang : Pagi / Siang Note : hubungi pelanggan jika ingin kelokasi "/>
    <s v="FCC"/>
    <s v="13-08-2026 13:25:44"/>
    <d v="2026-08-14T13:00:00"/>
    <m/>
    <s v="SURVEY_NEW_MANJA"/>
    <s v="SAMBIT SUMOROTO"/>
    <s v="NO ADDON"/>
    <m/>
    <s v="MIE - SEND SURVEY"/>
    <s v="HSI Bisnis Promo HUT Telkom PSB 70% - 50 Mbps"/>
    <s v="INDIBIZ"/>
    <m/>
    <m/>
    <d v="2026-08-14T13:00:00"/>
    <s v="2026-08-14 13:00:00 | Nama PIC : Ibu Retno No HP : 087786793857 No Alt : - M Janji :  14 Agustus 2026 Jam Pasang : Pagi / Siang Note : hubungi pelanggan jika ingin kelokasi "/>
    <m/>
    <m/>
    <m/>
    <e v="#NUM!"/>
    <e v="#NUM!"/>
    <x v="1"/>
    <x v="2"/>
  </r>
  <r>
    <n v="751"/>
    <n v="1002505639"/>
    <n v="3"/>
    <x v="4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  <x v="3"/>
  </r>
  <r>
    <n v="752"/>
    <n v="1002510442"/>
    <n v="3"/>
    <x v="2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8"/>
  </r>
  <r>
    <n v="753"/>
    <n v="1002517464"/>
    <n v="3"/>
    <x v="1"/>
    <n v="5"/>
    <s v="SBY UTARA"/>
    <s v="GRESIK"/>
    <s v="BPG"/>
    <s v="REG"/>
    <s v="AO"/>
    <s v="NEW SALES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0"/>
    <x v="9"/>
  </r>
  <r>
    <n v="754"/>
    <n v="1002508282"/>
    <n v="3"/>
    <x v="4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  <x v="3"/>
  </r>
  <r>
    <n v="755"/>
    <n v="1002516090"/>
    <n v="3"/>
    <x v="1"/>
    <n v="5"/>
    <s v="MADURA"/>
    <s v="BANGKALAN"/>
    <s v="KPP"/>
    <s v="REG"/>
    <s v="AO"/>
    <s v="NEW SALES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0"/>
    <x v="1"/>
  </r>
  <r>
    <n v="756"/>
    <n v="1002519285"/>
    <n v="3"/>
    <x v="1"/>
    <n v="5"/>
    <s v="SBY UTARA"/>
    <s v="KENJERAN"/>
    <s v="KBL"/>
    <s v="REG"/>
    <s v="AO"/>
    <s v="NEW SALES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1"/>
    <x v="22"/>
  </r>
  <r>
    <n v="757"/>
    <n v="1002516534"/>
    <n v="3"/>
    <x v="4"/>
    <n v="4"/>
    <s v="PEKALONGAN"/>
    <s v="TEGAL"/>
    <s v="TEG"/>
    <s v="REG"/>
    <s v="AO"/>
    <s v="NEW SALES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0"/>
    <x v="3"/>
  </r>
  <r>
    <n v="758"/>
    <n v="1002512304"/>
    <n v="3"/>
    <x v="7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  <x v="3"/>
  </r>
  <r>
    <n v="759"/>
    <n v="1002522336"/>
    <n v="3"/>
    <x v="4"/>
    <n v="4"/>
    <s v="SEMARANG"/>
    <s v="UNGARAN"/>
    <s v="BWE"/>
    <s v="REG"/>
    <s v="AO"/>
    <s v="NEW SALES"/>
    <m/>
    <s v="MYCX - SEND OPEN PAPERLESS"/>
    <s v="RBS-Regional 3"/>
    <d v="2026-08-12T14:19:04"/>
    <d v="2026-08-12T14:22:06"/>
    <n v="69364299"/>
    <m/>
    <n v="141459107807"/>
    <s v="JATI KENCANA"/>
    <s v="ODP-BWE-FD/014"/>
    <m/>
    <m/>
    <m/>
    <m/>
    <n v="110.43578144047601"/>
    <n v="-7.1741594135549702"/>
    <s v="AMRBS;403098;REG3;DANIEL MARWA DENERO;08112876658;CP.HANS;087832519000;PAKET 1S INET 100 MBPS (669.000);JATI KENCANA"/>
    <s v="Account Manager"/>
    <m/>
    <m/>
    <m/>
    <m/>
    <m/>
    <m/>
    <m/>
    <m/>
    <m/>
    <m/>
    <m/>
    <d v="2026-12-08T14:39:59"/>
    <m/>
    <m/>
    <s v="INPROGRESS_SC"/>
    <s v="AMBAR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3"/>
  </r>
  <r>
    <n v="760"/>
    <n v="1002512846"/>
    <n v="3"/>
    <x v="3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  <x v="3"/>
  </r>
  <r>
    <n v="761"/>
    <n v="1002521356"/>
    <n v="3"/>
    <x v="2"/>
    <n v="5"/>
    <s v="KEDIRI"/>
    <s v="NGANJUK"/>
    <s v="PRB"/>
    <s v="REG"/>
    <s v="AO"/>
    <s v="NEW SALES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KERTOSONO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0"/>
    <x v="19"/>
  </r>
  <r>
    <n v="762"/>
    <n v="1002524963"/>
    <n v="3"/>
    <x v="1"/>
    <n v="5"/>
    <s v="SBY UTARA"/>
    <s v="GRESIK"/>
    <s v="GSK"/>
    <s v="REG"/>
    <s v="AO"/>
    <s v="NEW SALES"/>
    <s v="1P INET"/>
    <s v="MIE - SEND SURVEY"/>
    <s v="RBS-Regional 3"/>
    <d v="2026-08-13T16:32:56"/>
    <d v="2026-08-13T16:34:02"/>
    <n v="69365451"/>
    <m/>
    <n v="152421262314"/>
    <s v="toko nadjib"/>
    <s v="ODP-GSK-FAC/30 FAC/D03/30-01"/>
    <s v="WO061692362"/>
    <m/>
    <m/>
    <m/>
    <n v="112.629924193024"/>
    <n v="-7.1638932692590602"/>
    <s v="MD|MYDB-20260813265189|DN00001/MN00018|toko nadjib|085600551348"/>
    <s v="MYDIGIBIZPARTNER"/>
    <m/>
    <m/>
    <m/>
    <m/>
    <m/>
    <m/>
    <m/>
    <m/>
    <s v="Management Janji"/>
    <s v="2026-08-14 13:00:00 | Nama PIC : Nadjib No HP : 085600551348 Alt : nadjibhabibi2513@gmail.com M Janji : 14/08/2026 Jam Pasang : 08.00  - 13:00  NoteÃ‚Â :  hubungi terlebih dahulu sebelum ke lokasi, terima kasih."/>
    <s v="FCC"/>
    <s v="13-08-2026 16:39:58"/>
    <d v="2026-08-14T13:00:00"/>
    <m/>
    <s v="SURVEY_NEW_MANJA"/>
    <s v="GRESIK"/>
    <s v="NO ADDON"/>
    <m/>
    <s v="MIE - SEND SURVEY"/>
    <s v="HSI Bisnis Promo HUT Telkom PSB 70% - 150 Mbps"/>
    <s v="INDIBIZ"/>
    <m/>
    <m/>
    <d v="2026-08-14T13:00:00"/>
    <s v="2026-08-14 13:00:00 | Nama PIC : Nadjib No HP : 085600551348 Alt : nadjibhabibi2513@gmail.com M Janji : 14/08/2026 Jam Pasang : 08.00  - 13:00  NoteÃ‚Â :  hubungi terlebih dahulu sebelum ke lokasi, terima kasih."/>
    <m/>
    <m/>
    <m/>
    <e v="#NUM!"/>
    <e v="#NUM!"/>
    <x v="1"/>
    <x v="9"/>
  </r>
  <r>
    <n v="763"/>
    <n v="1002523368"/>
    <n v="3"/>
    <x v="1"/>
    <n v="5"/>
    <s v="MADURA"/>
    <s v="PAMEKASAN"/>
    <s v="SMP"/>
    <s v="REG"/>
    <s v="AO"/>
    <s v="NEW SALES"/>
    <m/>
    <s v="Completed (PS)"/>
    <s v="RBS-Regional 3"/>
    <d v="2026-08-13T09:00:34"/>
    <d v="2026-08-13T18:36:15"/>
    <n v="69364735"/>
    <m/>
    <n v="152431232368"/>
    <s v="TOKO PELANGI PANDIAN"/>
    <s v="ODP-SMP-FCL/23"/>
    <s v="WO061649808"/>
    <m/>
    <m/>
    <m/>
    <n v="113.8514247"/>
    <n v="-7.0055193999999998"/>
    <s v="|MN00213|/TOKO PELANGI PANDIAN/Antony Boediharto/081934931399/pelangipandian@gmail.com/HSI Bisnis Promo HUT Telkom (1:1) 50 Mbps (Rp 355.000) PSB Rp 150.000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3"/>
    <d v="2026-08-13T00:00:00"/>
    <n v="-1.3333333333357587"/>
    <x v="0"/>
    <x v="1"/>
  </r>
  <r>
    <n v="764"/>
    <n v="1002523085"/>
    <n v="3"/>
    <x v="2"/>
    <n v="5"/>
    <s v="MADIUN"/>
    <s v="PONOROGO"/>
    <s v="SAT"/>
    <s v="REG"/>
    <s v="AO"/>
    <s v="NEW SALES"/>
    <s v="1P INET"/>
    <s v="Completed (PS)"/>
    <s v="RBS-Regional 3"/>
    <d v="2026-08-12T18:07:56"/>
    <d v="2026-08-13T13:54:09"/>
    <n v="69364621"/>
    <m/>
    <n v="152618204334"/>
    <s v="KUD GUNUNG SARI USP 2"/>
    <s v="ODP-SAT-FE/05"/>
    <s v="WO061621816"/>
    <m/>
    <m/>
    <m/>
    <n v="111.51667805339299"/>
    <n v="-7.9208702114165197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PS"/>
    <s v="SAMBIT SUMOROTO"/>
    <s v="NO ADDON"/>
    <n v="20260813"/>
    <s v="Completed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n v="2026"/>
    <n v="8"/>
    <n v="13"/>
    <d v="2026-08-13T00:00:00"/>
    <n v="-0.625"/>
    <x v="0"/>
    <x v="2"/>
  </r>
  <r>
    <n v="765"/>
    <n v="1002505027"/>
    <n v="3"/>
    <x v="6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  <x v="17"/>
  </r>
  <r>
    <n v="766"/>
    <n v="1002512635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  <x v="3"/>
  </r>
  <r>
    <n v="767"/>
    <n v="1002523598"/>
    <n v="3"/>
    <x v="3"/>
    <n v="4"/>
    <s v="PURWOKERTO"/>
    <s v="CILACAP"/>
    <s v="MAN"/>
    <s v="REG"/>
    <s v="AO"/>
    <s v="NEW SALES"/>
    <s v="1P INET"/>
    <s v="Completed (PS)"/>
    <s v="RBS-Regional 3"/>
    <d v="2026-08-13T10:01:57"/>
    <d v="2026-08-13T21:15:46"/>
    <n v="69364823"/>
    <m/>
    <n v="146391109364"/>
    <s v="SPBU MAJENANG"/>
    <s v="ODP-MAN-FF/039 FF/D03/039.01"/>
    <s v="WO061645878"/>
    <m/>
    <m/>
    <m/>
    <n v="108.75435520000001"/>
    <n v="-7.3012383999999999"/>
    <s v="|MN02591|MYIA-074538668258/POI/ODY SETYAWAN /083863283659/odisetyafgz@gmail.com"/>
    <s v="MYIB_ASSISTANT"/>
    <m/>
    <m/>
    <m/>
    <m/>
    <m/>
    <m/>
    <m/>
    <m/>
    <s v="Management Janji"/>
    <s v="2026-08-15 08:00:00 | Nama PIC : BAPA ODI No HP : 083863283659 No Alternatif : M Janji : 14/07/2026 Jam Pasang : Pagi NoteÃ‚Â :  Hubungi terlebih dahulu sebelum ke lokasi "/>
    <s v="FCC"/>
    <s v="13-08-2026 10:09:52"/>
    <d v="2026-08-15T08:00:00"/>
    <m/>
    <s v="PS"/>
    <s v="MAJENANG"/>
    <s v="NO ADDON"/>
    <n v="20260813"/>
    <s v="Completed"/>
    <s v="HSI Bisnis Promo HUT Telkom PSB 70% - 100 Mbps"/>
    <s v="INDIBIZ"/>
    <m/>
    <m/>
    <d v="2026-08-15T08:00:00"/>
    <s v="2026-08-15 08:00:00 | Nama PIC : BAPA ODI No HP : 083863283659 No Alternatif : M Janji : 14/07/2026 Jam Pasang : Pagi NoteÃ‚Â :  Hubungi terlebih dahulu sebelum ke lokasi "/>
    <n v="2026"/>
    <n v="8"/>
    <n v="13"/>
    <d v="2026-08-13T00:00:00"/>
    <n v="-2.3333333333357587"/>
    <x v="0"/>
    <x v="3"/>
  </r>
  <r>
    <n v="768"/>
    <n v="1002505177"/>
    <n v="3"/>
    <x v="1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2"/>
  </r>
  <r>
    <n v="769"/>
    <n v="1002506365"/>
    <n v="3"/>
    <x v="3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  <x v="3"/>
  </r>
  <r>
    <n v="770"/>
    <n v="1002505014"/>
    <n v="3"/>
    <x v="0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  <x v="0"/>
  </r>
  <r>
    <n v="771"/>
    <n v="1002518163"/>
    <n v="3"/>
    <x v="4"/>
    <n v="4"/>
    <s v="PEKALONGAN"/>
    <s v="SLAWI"/>
    <s v="BLU"/>
    <s v="REG"/>
    <s v="AO"/>
    <s v="NEW SALES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0"/>
    <x v="3"/>
  </r>
  <r>
    <n v="772"/>
    <n v="1002519465"/>
    <n v="3"/>
    <x v="4"/>
    <n v="4"/>
    <s v="PEKALONGAN"/>
    <s v="BREBES"/>
    <s v="BRB"/>
    <s v="REG"/>
    <s v="AO"/>
    <s v="NEW SALES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0"/>
    <x v="3"/>
  </r>
  <r>
    <n v="773"/>
    <n v="1002513762"/>
    <n v="3"/>
    <x v="0"/>
    <n v="5"/>
    <s v="KUPANG"/>
    <s v="ENDE"/>
    <s v="BJW"/>
    <s v="REG"/>
    <s v="AO"/>
    <s v="NEW SALES"/>
    <s v="1P INET"/>
    <s v="8 | OSS - PONR"/>
    <s v="RBS-Regional 3"/>
    <d v="2026-08-07T09:02:56"/>
    <d v="2026-08-12T12:08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ACT_COM"/>
    <s v="BAJAWA"/>
    <s v="NO ADDON"/>
    <m/>
    <s v="PONR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  <x v="21"/>
  </r>
  <r>
    <n v="774"/>
    <n v="1002523288"/>
    <n v="3"/>
    <x v="1"/>
    <n v="5"/>
    <s v="SBY UTARA"/>
    <s v="TANDES"/>
    <s v="BBE"/>
    <s v="REG"/>
    <s v="AO"/>
    <s v="NEW SALES"/>
    <m/>
    <s v="MIA - INVALID SURVEY"/>
    <s v="RBS-Regional 3"/>
    <d v="2026-08-13T08:26:44"/>
    <d v="2026-08-13T18:21:06"/>
    <n v="69364689"/>
    <m/>
    <n v="152417233953"/>
    <s v="SAMATOR BOLA VOLI KLUB INDONESIA"/>
    <s v="ODP-BBE-FAS/12"/>
    <s v="WO061653578"/>
    <m/>
    <m/>
    <m/>
    <n v="112.6467571"/>
    <n v="-7.3506213000000002"/>
    <s v="|MN02813|/SAMATOR BOLA VOLI KLUB INDONESIA/089687875825/yusak.surabayasamator@gmail.com/HSI Basic Promo HUT Telkom (1:2) 100 Mbps (Rp 440.000) PSB Rp 150.000"/>
    <s v="Sales Force DBS"/>
    <m/>
    <m/>
    <m/>
    <m/>
    <m/>
    <m/>
    <m/>
    <m/>
    <s v="Management Janji"/>
    <s v="2026-08-14 08:00:00|Tanggal pemasangan: 14/08/2026 Jam pemasangan : pagi / siang Info Tambahan : Hubungi pelanggan dulu sebelum ke lokasi terima kasih.|40951377|MYDITA"/>
    <s v="FCC"/>
    <s v="13-08-2026 08:40:16"/>
    <d v="2026-08-14T08:00:00"/>
    <m/>
    <s v="SURVEY_NEW_MANJA"/>
    <s v="BAMBE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8:00:00"/>
    <s v="2026-08-14 08:00:00|Tanggal pemasangan: 14/08/2026 Jam pemasangan : pagi / siang Info Tambahan : Hubungi pelanggan dulu sebelum ke lokasi terima kasih.|40951377|MYDITA"/>
    <m/>
    <m/>
    <m/>
    <e v="#NUM!"/>
    <e v="#NUM!"/>
    <x v="1"/>
    <x v="22"/>
  </r>
  <r>
    <n v="775"/>
    <n v="1002504591"/>
    <n v="3"/>
    <x v="6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  <x v="10"/>
  </r>
  <r>
    <n v="776"/>
    <n v="1002511888"/>
    <n v="3"/>
    <x v="3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  <x v="3"/>
  </r>
  <r>
    <n v="777"/>
    <n v="1002514993"/>
    <n v="3"/>
    <x v="3"/>
    <n v="4"/>
    <s v="YOGYAKARTA"/>
    <s v="BANTUL"/>
    <s v="BTL"/>
    <s v="REG"/>
    <s v="AO"/>
    <s v="NEW SALES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  <x v="3"/>
  </r>
  <r>
    <n v="778"/>
    <n v="1002505218"/>
    <n v="3"/>
    <x v="0"/>
    <n v="5"/>
    <s v="MATARAM"/>
    <s v="BIMA"/>
    <s v="BIM"/>
    <s v="REG"/>
    <s v="AO"/>
    <s v="NEW SALES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  <x v="8"/>
  </r>
  <r>
    <n v="779"/>
    <n v="1002513420"/>
    <n v="3"/>
    <x v="2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  <x v="15"/>
  </r>
  <r>
    <n v="780"/>
    <n v="1002516332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  <x v="5"/>
  </r>
  <r>
    <n v="781"/>
    <n v="1002511439"/>
    <n v="3"/>
    <x v="5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  <x v="28"/>
  </r>
  <r>
    <n v="782"/>
    <n v="1002514325"/>
    <n v="3"/>
    <x v="2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  <x v="20"/>
  </r>
  <r>
    <n v="783"/>
    <n v="1002516210"/>
    <n v="3"/>
    <x v="4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  <x v="3"/>
  </r>
  <r>
    <n v="784"/>
    <n v="1002516275"/>
    <n v="3"/>
    <x v="3"/>
    <n v="4"/>
    <s v="PURWOKERTO"/>
    <s v="BANJARNEGARA"/>
    <s v="BJR"/>
    <s v="REG"/>
    <s v="AO"/>
    <s v="NEW SALES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0"/>
    <x v="3"/>
  </r>
  <r>
    <n v="785"/>
    <n v="1002513852"/>
    <n v="3"/>
    <x v="1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  <x v="9"/>
  </r>
  <r>
    <n v="786"/>
    <n v="1002516506"/>
    <n v="3"/>
    <x v="3"/>
    <n v="4"/>
    <s v="PURWOKERTO"/>
    <s v="BANJARNEGARA"/>
    <s v="BJR"/>
    <s v="REG"/>
    <s v="AO"/>
    <s v="NEW SALES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0"/>
    <x v="3"/>
  </r>
  <r>
    <n v="787"/>
    <n v="1002524577"/>
    <n v="3"/>
    <x v="2"/>
    <n v="5"/>
    <s v="MADIUN"/>
    <s v="MADIUN"/>
    <s v="CRB"/>
    <s v="REG"/>
    <s v="AO"/>
    <s v="NEW SALES"/>
    <m/>
    <s v="Completed (PS)"/>
    <s v="RBS-Regional 3"/>
    <d v="2026-08-13T14:51:34"/>
    <d v="2026-08-13T15:52:25"/>
    <n v="69363256"/>
    <m/>
    <n v="152632208286"/>
    <s v="SPBU 54.631.10"/>
    <s v="ODP-CRB-FH/16"/>
    <s v="WO061679717"/>
    <m/>
    <m/>
    <m/>
    <n v="111.77871399999999"/>
    <n v="-7.5608820000000003"/>
    <s v="|MN00286|MYIA-004425821419/POI/GUNAWAN/081335807180/spbu5.5463110@gmail.com"/>
    <s v="MYDIGIBIZPARTNER"/>
    <m/>
    <m/>
    <m/>
    <m/>
    <m/>
    <m/>
    <m/>
    <m/>
    <s v="Management Janji"/>
    <s v="2026-08-12 13:00:00 | telp : 081335807180  alt :   M Janji : (12/08/2026)  jam Pasang :pagi / siang   Note : hubungi pelanggan jika ingin kelokasi"/>
    <s v="FCC"/>
    <s v="13-08-2026 14:55:15"/>
    <m/>
    <m/>
    <s v="PS"/>
    <s v="CARUBAN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3:00:00 | telp : 081335807180  alt :   M Janji : (12/08/2026)  jam Pasang :pagi / siang   Note : hubungi pelanggan jika ingin kelokasi"/>
    <n v="2026"/>
    <n v="8"/>
    <n v="13"/>
    <d v="2026-08-13T00:00:00"/>
    <n v="-0.29166666666424135"/>
    <x v="0"/>
    <x v="14"/>
  </r>
  <r>
    <n v="788"/>
    <n v="1002506587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  <x v="3"/>
  </r>
  <r>
    <n v="789"/>
    <n v="1002505679"/>
    <n v="3"/>
    <x v="1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1"/>
  </r>
  <r>
    <n v="790"/>
    <n v="1002507627"/>
    <n v="3"/>
    <x v="1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  <x v="12"/>
  </r>
  <r>
    <n v="791"/>
    <n v="1002519117"/>
    <n v="3"/>
    <x v="2"/>
    <n v="5"/>
    <s v="KEDIRI"/>
    <s v="NGANJUK"/>
    <s v="GON"/>
    <s v="REG"/>
    <s v="AO"/>
    <s v="NEW SALES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0"/>
    <x v="19"/>
  </r>
  <r>
    <n v="792"/>
    <n v="1002519842"/>
    <n v="3"/>
    <x v="3"/>
    <n v="4"/>
    <s v="YOGYAKARTA"/>
    <s v="SLEMAN"/>
    <s v="GOD"/>
    <s v="REG"/>
    <s v="AO"/>
    <s v="NEW SALES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0"/>
    <x v="3"/>
  </r>
  <r>
    <n v="793"/>
    <n v="1002505155"/>
    <n v="3"/>
    <x v="2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  <x v="20"/>
  </r>
  <r>
    <n v="794"/>
    <n v="1002521878"/>
    <n v="3"/>
    <x v="4"/>
    <n v="4"/>
    <s v="PEKALONGAN"/>
    <s v="BATANG"/>
    <s v="SBA"/>
    <s v="REG"/>
    <s v="AO"/>
    <s v="NEW SALES"/>
    <s v="1P INET"/>
    <s v="98 | OSS - CANCEL COMPLETE"/>
    <s v="RBS-Regional 3"/>
    <d v="2026-08-12T11:47:57"/>
    <d v="2026-08-14T08:55:49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s v="Kendala Pelanggan"/>
    <s v="CANCEL"/>
    <s v="SUBAH"/>
    <s v="NO ADDON"/>
    <m/>
    <s v="Cancel Complet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1"/>
    <x v="3"/>
  </r>
  <r>
    <n v="795"/>
    <n v="1002507848"/>
    <n v="3"/>
    <x v="3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796"/>
    <n v="1002506648"/>
    <n v="3"/>
    <x v="0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  <x v="26"/>
  </r>
  <r>
    <n v="797"/>
    <n v="1002513949"/>
    <n v="3"/>
    <x v="3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  <x v="3"/>
  </r>
  <r>
    <n v="798"/>
    <n v="1002508546"/>
    <n v="3"/>
    <x v="2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  <x v="15"/>
  </r>
  <r>
    <n v="799"/>
    <n v="1002513451"/>
    <n v="3"/>
    <x v="2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  <x v="24"/>
  </r>
  <r>
    <n v="800"/>
    <n v="1002520759"/>
    <n v="3"/>
    <x v="3"/>
    <n v="4"/>
    <s v="MAGELANG"/>
    <s v="TEMANGGUNG"/>
    <s v="TEM"/>
    <s v="REG"/>
    <s v="AO"/>
    <s v="NEW SALES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X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0"/>
    <x v="3"/>
  </r>
  <r>
    <n v="801"/>
    <n v="1002522357"/>
    <n v="3"/>
    <x v="4"/>
    <n v="4"/>
    <s v="PEKALONGAN"/>
    <s v="BREBES"/>
    <s v="BMU"/>
    <s v="REG"/>
    <s v="AO"/>
    <s v="NEW SALES"/>
    <s v="1P INET"/>
    <s v="7 | OSS - PROVISIONING ISSUED"/>
    <s v="RBS-Regional 3"/>
    <d v="2026-08-12T14:16:57"/>
    <d v="2026-08-13T15:27:36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m/>
    <s v="PI"/>
    <s v="BUMIAYU"/>
    <s v="NO ADDON"/>
    <m/>
    <s v="Provisioning Issued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1"/>
    <x v="3"/>
  </r>
  <r>
    <n v="802"/>
    <n v="1002519093"/>
    <n v="3"/>
    <x v="2"/>
    <n v="5"/>
    <s v="MADIUN"/>
    <s v="BOJONEGORO"/>
    <s v="BJN"/>
    <s v="REG"/>
    <s v="AO"/>
    <s v="NEW SALES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0"/>
    <x v="20"/>
  </r>
  <r>
    <n v="803"/>
    <n v="1002522023"/>
    <n v="3"/>
    <x v="6"/>
    <n v="5"/>
    <s v="SIDOARJO"/>
    <s v="INNER - JATIM TIMUR"/>
    <s v="KRN"/>
    <s v="REG"/>
    <s v="AO"/>
    <s v="NEW SALES"/>
    <s v="1P INET"/>
    <s v="Completed (PS)"/>
    <s v="RBS-Regional 3"/>
    <d v="2026-08-12T12:41:56"/>
    <d v="2026-08-13T20:51:14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PS"/>
    <s v="KRIAN"/>
    <s v="NO ADDON"/>
    <n v="20260813"/>
    <s v="Completed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n v="2026"/>
    <n v="8"/>
    <n v="13"/>
    <d v="2026-08-13T00:00:00"/>
    <n v="-0.54166666666424135"/>
    <x v="0"/>
    <x v="11"/>
  </r>
  <r>
    <n v="804"/>
    <n v="100250611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805"/>
    <n v="1002523238"/>
    <n v="3"/>
    <x v="1"/>
    <n v="5"/>
    <s v="MADURA"/>
    <s v="PAMEKASAN"/>
    <s v="PME"/>
    <s v="REG"/>
    <s v="AO"/>
    <s v="NEW SALES"/>
    <s v="1P INET"/>
    <s v="Completed (PS)"/>
    <s v="RBS-Regional 3"/>
    <d v="2026-08-13T07:29:56"/>
    <d v="2026-08-13T21:24:27"/>
    <n v="69364663"/>
    <m/>
    <n v="152426928139"/>
    <s v="SMA Ihsaniyah"/>
    <s v="ODP-PME-FBB/10 FBB/D01/10.01"/>
    <s v="WO061634798"/>
    <m/>
    <m/>
    <m/>
    <n v="113.468610048294"/>
    <n v="-7.1720629632319097"/>
    <s v="MD|MYDB-20260812265157|DN00001/MN00572|SMA Ihsaniyah|081993172498"/>
    <s v="MYDIGIBIZPARTNER"/>
    <m/>
    <m/>
    <m/>
    <m/>
    <m/>
    <m/>
    <m/>
    <m/>
    <s v="Management Janji"/>
    <s v="2026-08-14 08:00:00 | Nama : BP ABD BASID  No Hp : 081993172498 No Alt :  Tgl Pemasangan : 14 Agustus 2026 Interval : PAGI  Note : Hubungi pelanggan terlebih dahulu"/>
    <s v="FCC"/>
    <s v="13-08-2026 07:39:52"/>
    <d v="2026-08-14T08:00:00"/>
    <m/>
    <s v="PS"/>
    <s v="PAMEKASAN"/>
    <s v="NETMONK"/>
    <n v="20260813"/>
    <s v="Completed"/>
    <s v="HSI Bisnis Bundling Netmonk Promo 2026 PSB 70% - 300 Mbps"/>
    <s v="INDIBIZ"/>
    <m/>
    <m/>
    <d v="2026-08-14T08:00:00"/>
    <s v="2026-08-14 08:00:00 | Nama : BP ABD BASID  No Hp : 081993172498 No Alt :  Tgl Pemasangan : 14 Agustus 2026 Interval : PAGI  Note : Hubungi pelanggan terlebih dahulu"/>
    <n v="2026"/>
    <n v="8"/>
    <n v="13"/>
    <d v="2026-08-13T00:00:00"/>
    <n v="-1.3333333333357587"/>
    <x v="0"/>
    <x v="1"/>
  </r>
  <r>
    <n v="806"/>
    <n v="1002522396"/>
    <n v="3"/>
    <x v="5"/>
    <n v="5"/>
    <s v="SINGARJA"/>
    <s v="GIANYAR"/>
    <s v="UBU"/>
    <s v="REG"/>
    <s v="AO"/>
    <s v="NEW SALES"/>
    <m/>
    <s v="Completed (PS)"/>
    <s v="RBS-Regional 3"/>
    <d v="2026-08-12T14:28:08"/>
    <d v="2026-08-13T13:25:15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PS"/>
    <s v="UBUD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n v="2026"/>
    <n v="8"/>
    <n v="13"/>
    <d v="2026-08-13T00:00:00"/>
    <n v="-1.3333333333357587"/>
    <x v="0"/>
    <x v="28"/>
  </r>
  <r>
    <n v="807"/>
    <n v="1002511892"/>
    <n v="3"/>
    <x v="2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  <x v="14"/>
  </r>
  <r>
    <n v="808"/>
    <n v="1002509467"/>
    <n v="3"/>
    <x v="2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  <x v="18"/>
  </r>
  <r>
    <n v="809"/>
    <n v="1002514045"/>
    <n v="3"/>
    <x v="4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  <x v="3"/>
  </r>
  <r>
    <n v="810"/>
    <n v="1002520313"/>
    <n v="3"/>
    <x v="2"/>
    <n v="5"/>
    <s v="KEDIRI"/>
    <s v="KEDIRI"/>
    <s v="KDI"/>
    <s v="REG"/>
    <s v="AO"/>
    <s v="NEW SALES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0"/>
    <x v="15"/>
  </r>
  <r>
    <n v="811"/>
    <n v="1002512020"/>
    <n v="3"/>
    <x v="2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  <x v="18"/>
  </r>
  <r>
    <n v="812"/>
    <n v="1002516926"/>
    <n v="3"/>
    <x v="1"/>
    <n v="5"/>
    <s v="SBY SELATAN"/>
    <s v="KETINTANG"/>
    <s v="IJK"/>
    <s v="REG"/>
    <s v="AO"/>
    <s v="NEW SALES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0"/>
    <x v="12"/>
  </r>
  <r>
    <n v="813"/>
    <n v="1002511181"/>
    <n v="3"/>
    <x v="1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  <x v="22"/>
  </r>
  <r>
    <n v="814"/>
    <n v="1002509245"/>
    <n v="3"/>
    <x v="7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  <x v="3"/>
  </r>
  <r>
    <n v="815"/>
    <n v="1002513895"/>
    <n v="3"/>
    <x v="3"/>
    <n v="4"/>
    <s v="PURWOKERTO"/>
    <s v="CILACAP"/>
    <s v="GML"/>
    <s v="REG"/>
    <s v="AO"/>
    <s v="NEW SALES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X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0"/>
    <x v="3"/>
  </r>
  <r>
    <n v="816"/>
    <n v="1002524596"/>
    <n v="3"/>
    <x v="6"/>
    <n v="5"/>
    <s v="SIDOARJO"/>
    <s v="INNER - JATIM TIMUR"/>
    <s v="GDA"/>
    <s v="REG"/>
    <s v="AO"/>
    <s v="NEW SALES"/>
    <m/>
    <s v="Completed (PS)"/>
    <s v="RBS-Regional 3"/>
    <d v="2026-08-13T14:56:57"/>
    <d v="2026-08-13T16:44:52"/>
    <n v="69357539"/>
    <n v="3135910054"/>
    <n v="152317261893"/>
    <s v="PT. BQUIK OTOMOTIF INDONESIA"/>
    <s v="ODP-GDA-FAL/55"/>
    <s v="WO061680251"/>
    <m/>
    <m/>
    <m/>
    <n v="112.730961063397"/>
    <n v="-7.39458070039091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 jam Pasang : 09:00  Note : hubungi pelanggan jika ingin kelokasi|40931150|MYDITA"/>
    <s v="FCC"/>
    <s v="13-08-2026 15:10:25"/>
    <m/>
    <m/>
    <s v="PS"/>
    <s v="GEDANGAN"/>
    <s v="NO ADDON"/>
    <n v="2026081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7:00:00"/>
    <s v="2026-08-15 08:00:00|M Janji : (04/08/2026)  jam Pasang : 09:00  Note : hubungi pelanggan jika ingin kelokasi|40931150|MYDITA"/>
    <n v="2026"/>
    <n v="8"/>
    <n v="13"/>
    <d v="2026-08-13T00:00:00"/>
    <n v="-0.29166666666424135"/>
    <x v="0"/>
    <x v="11"/>
  </r>
  <r>
    <n v="817"/>
    <n v="1002512998"/>
    <n v="3"/>
    <x v="7"/>
    <n v="4"/>
    <s v="KUDUS"/>
    <s v="PATI"/>
    <s v="PAT"/>
    <s v="REG"/>
    <s v="AO"/>
    <s v="NEW SALES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3"/>
  </r>
  <r>
    <n v="818"/>
    <n v="1002512873"/>
    <n v="3"/>
    <x v="3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819"/>
    <n v="1002525305"/>
    <n v="3"/>
    <x v="6"/>
    <n v="5"/>
    <s v="SIDOARJO"/>
    <s v="MOJOKERTO"/>
    <s v="PCT"/>
    <s v="REG"/>
    <s v="AO"/>
    <s v="NEW SALES"/>
    <m/>
    <s v="QC MIA - SEND QUALITY CONTROL MIA"/>
    <s v="RBS-Regional 3"/>
    <d v="2026-08-13T20:21:50"/>
    <d v="2026-08-14T08:42:01"/>
    <n v="69365576"/>
    <m/>
    <n v="152324211485"/>
    <s v="TOKO ORY"/>
    <s v="ODP-PCT-FA/30"/>
    <m/>
    <m/>
    <m/>
    <m/>
    <n v="112.5248825"/>
    <n v="-7.6123836999999996"/>
    <s v="|MC30111|/PONINTEN/82326971354/sriayuponinten@gmail.com  "/>
    <s v="Sales Force DBS"/>
    <m/>
    <m/>
    <m/>
    <m/>
    <m/>
    <m/>
    <m/>
    <m/>
    <m/>
    <m/>
    <m/>
    <s v="13-08-2026 20:25:02"/>
    <m/>
    <m/>
    <s v="QC1"/>
    <s v="MOJOKERTO"/>
    <s v="NETMONK"/>
    <m/>
    <s v="QC MIA - SEND QUALITY CONTROL MI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13"/>
  </r>
  <r>
    <n v="820"/>
    <n v="1002516519"/>
    <n v="3"/>
    <x v="4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  <x v="3"/>
  </r>
  <r>
    <n v="821"/>
    <n v="1002512978"/>
    <n v="3"/>
    <x v="5"/>
    <n v="5"/>
    <s v="DENPASAR"/>
    <s v="SANUR"/>
    <s v="SWI"/>
    <s v="REG"/>
    <s v="AO"/>
    <s v="NEW SALES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  <x v="6"/>
  </r>
  <r>
    <n v="822"/>
    <n v="1002508632"/>
    <n v="3"/>
    <x v="6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  <x v="25"/>
  </r>
  <r>
    <n v="823"/>
    <n v="1002504838"/>
    <n v="3"/>
    <x v="3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  <x v="3"/>
  </r>
  <r>
    <n v="824"/>
    <n v="1002509442"/>
    <n v="3"/>
    <x v="7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  <x v="3"/>
  </r>
  <r>
    <n v="825"/>
    <n v="1002522746"/>
    <n v="3"/>
    <x v="0"/>
    <n v="5"/>
    <s v="MATARAM"/>
    <s v="SUMBAWA"/>
    <s v="MLK"/>
    <s v="REG"/>
    <s v="AO"/>
    <s v="NEW SALES"/>
    <s v="1P INET"/>
    <s v="Completed (PS)"/>
    <s v="RBS-Regional 3"/>
    <d v="2026-08-12T15:55:56"/>
    <d v="2026-08-13T20:35:4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PS"/>
    <s v="SUMBAWA BARAT"/>
    <s v="NO ADDON"/>
    <n v="20260813"/>
    <s v="Completed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0"/>
    <x v="0"/>
  </r>
  <r>
    <n v="826"/>
    <n v="1002515978"/>
    <n v="3"/>
    <x v="6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  <x v="13"/>
  </r>
  <r>
    <n v="827"/>
    <n v="1002518658"/>
    <n v="3"/>
    <x v="0"/>
    <n v="5"/>
    <s v="MATARAM"/>
    <s v="LOMBOK TIMUR UTARA"/>
    <s v="SGG"/>
    <s v="REG"/>
    <s v="AO"/>
    <s v="NEW SALES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0"/>
    <x v="5"/>
  </r>
  <r>
    <n v="828"/>
    <n v="1002517755"/>
    <n v="3"/>
    <x v="4"/>
    <n v="4"/>
    <s v="PEKALONGAN"/>
    <s v="PEKALONGAN"/>
    <s v="KDW"/>
    <s v="REG"/>
    <s v="AO"/>
    <s v="NEW SALES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0"/>
    <x v="3"/>
  </r>
  <r>
    <n v="829"/>
    <n v="1002511022"/>
    <n v="3"/>
    <x v="1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  <x v="12"/>
  </r>
  <r>
    <n v="830"/>
    <n v="1002524487"/>
    <n v="3"/>
    <x v="1"/>
    <n v="5"/>
    <s v="SBY SELATAN"/>
    <s v="MANYAR"/>
    <s v="MYR"/>
    <s v="REG"/>
    <s v="AO"/>
    <s v="NEW SALES"/>
    <m/>
    <s v="QC MIA - INVALID QUALITY CONTROL MIA"/>
    <s v="RBS-Regional 2"/>
    <d v="2026-08-13T14:29:07"/>
    <d v="2026-08-13T19:23:52"/>
    <n v="69365274"/>
    <m/>
    <n v="152303243849"/>
    <s v="KRI Store Nginden"/>
    <s v="ODP-MYR-FQG/08"/>
    <m/>
    <m/>
    <m/>
    <m/>
    <n v="112.7648324"/>
    <n v="-7.3038889999999999"/>
    <s v="AMRBS;404252;NADHIRA AUDRIANKA;AO;1S HSI Bisnis 1:1 Internet 50Mbps (355k);KRI Store Nginden;PIC IQBAL 087872217552;it@karyarasaindonesia.co.id"/>
    <s v="Account Manager"/>
    <m/>
    <m/>
    <m/>
    <m/>
    <m/>
    <m/>
    <m/>
    <m/>
    <m/>
    <m/>
    <m/>
    <s v="13-08-2026 14:39:50"/>
    <m/>
    <m/>
    <s v="QC1"/>
    <s v="MANYAR"/>
    <s v="NO ADDON"/>
    <m/>
    <s v="QC MIA - INVALID QUALITY CONTROL MIA - Tanda Tangan Berbeda - Uploadkan ttd digital sesuai KTP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12"/>
  </r>
  <r>
    <n v="831"/>
    <n v="1002511906"/>
    <n v="3"/>
    <x v="0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  <x v="34"/>
  </r>
  <r>
    <n v="832"/>
    <n v="1002516149"/>
    <n v="3"/>
    <x v="2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  <x v="24"/>
  </r>
  <r>
    <n v="833"/>
    <n v="1002524042"/>
    <n v="3"/>
    <x v="1"/>
    <n v="5"/>
    <s v="MADURA"/>
    <s v="PAMEKASAN"/>
    <s v="SMP"/>
    <s v="REG"/>
    <s v="AO"/>
    <s v="NEW SALES"/>
    <s v="1P INET"/>
    <s v="MIE - SEND SURVEY"/>
    <s v="RBS-Regional 3"/>
    <d v="2026-08-13T12:01:56"/>
    <d v="2026-08-13T12:04:01"/>
    <n v="69365003"/>
    <m/>
    <n v="152431232371"/>
    <s v="RAJA PULSA"/>
    <s v="ODP-SMP-FDB/05 FDB/D01/05.01"/>
    <s v="WO061657704"/>
    <m/>
    <m/>
    <m/>
    <n v="113.925364027646"/>
    <n v="-7.1747008977962698"/>
    <s v="MD|MYIB-032778880572|SYSTEM|Raja Pulsa|0817813879"/>
    <s v="LPC_EBIS"/>
    <m/>
    <m/>
    <m/>
    <m/>
    <m/>
    <m/>
    <m/>
    <m/>
    <s v="Management Janji"/>
    <s v="2026-08-14 13:00:00 | Nama : BP RUDI HARTONO No Hp : 0817813879 No Alt :  Tgl Pemasangan : 14 Agustus 2026 Interval : SIANG Note : Hubungi pelanggan terlebih dahulu"/>
    <s v="FCC"/>
    <s v="13-08-2026 12:09:47"/>
    <d v="2026-08-14T13:00:00"/>
    <m/>
    <s v="SURVEY_NEW_MANJA"/>
    <s v="X"/>
    <s v="NO ADDON"/>
    <m/>
    <s v="MIE - SEND SURVEY"/>
    <s v="HSI Bisnis Khusus Winback 3.0 PSB 70% - 300 Mbps"/>
    <s v="INDIBIZ"/>
    <m/>
    <m/>
    <d v="2026-08-14T13:00:00"/>
    <s v="2026-08-14 13:00:00 | Nama : BP RUDI HARTONO No Hp : 0817813879 No Alt :  Tgl Pemasangan : 14 Agustus 2026 Interval : SIANG Note : Hubungi pelanggan terlebih dahulu"/>
    <m/>
    <m/>
    <m/>
    <e v="#NUM!"/>
    <e v="#NUM!"/>
    <x v="1"/>
    <x v="1"/>
  </r>
  <r>
    <n v="834"/>
    <n v="1002518598"/>
    <n v="3"/>
    <x v="6"/>
    <n v="5"/>
    <s v="JEMBER"/>
    <s v="BONDOWOSO"/>
    <s v="PRJ"/>
    <s v="REG"/>
    <s v="AO"/>
    <s v="NEW SALES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BONDOWOSO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0"/>
    <x v="25"/>
  </r>
  <r>
    <n v="835"/>
    <n v="1002510839"/>
    <n v="3"/>
    <x v="5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23"/>
  </r>
  <r>
    <n v="836"/>
    <n v="1002515408"/>
    <n v="3"/>
    <x v="3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  <x v="3"/>
  </r>
  <r>
    <n v="837"/>
    <n v="1002518599"/>
    <n v="3"/>
    <x v="7"/>
    <n v="4"/>
    <s v="SOLO"/>
    <s v="WONOGIRI"/>
    <s v="WNG"/>
    <s v="REG"/>
    <s v="AO"/>
    <s v="NEW SALES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X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0"/>
    <x v="3"/>
  </r>
  <r>
    <n v="838"/>
    <n v="1002506431"/>
    <n v="3"/>
    <x v="4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  <x v="3"/>
  </r>
  <r>
    <n v="839"/>
    <n v="1002516094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3"/>
  </r>
  <r>
    <n v="840"/>
    <n v="1002522282"/>
    <n v="3"/>
    <x v="5"/>
    <n v="5"/>
    <s v="SINGARJA"/>
    <s v="KLUNGKUNG"/>
    <s v="APR"/>
    <s v="REG"/>
    <s v="AO"/>
    <s v="NEW SALES"/>
    <m/>
    <s v="MIE - SEND SURVEY"/>
    <s v="RBS-Regional 3"/>
    <d v="2026-08-12T13:58:00"/>
    <d v="2026-08-12T15:22:0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1"/>
    <x v="4"/>
  </r>
  <r>
    <n v="841"/>
    <n v="1002516411"/>
    <n v="3"/>
    <x v="0"/>
    <n v="5"/>
    <s v="MATARAM"/>
    <s v="SUMBAWA"/>
    <s v="TLW"/>
    <s v="REG"/>
    <s v="AO"/>
    <s v="NEW SALES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  <x v="0"/>
  </r>
  <r>
    <n v="842"/>
    <n v="1002514445"/>
    <n v="3"/>
    <x v="1"/>
    <n v="5"/>
    <s v="SBY UTARA"/>
    <s v="TANDES"/>
    <s v="KRP"/>
    <s v="REG"/>
    <s v="AO"/>
    <s v="NEW SALES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  <x v="22"/>
  </r>
  <r>
    <n v="843"/>
    <n v="1002521210"/>
    <n v="3"/>
    <x v="2"/>
    <n v="5"/>
    <s v="MADIUN"/>
    <s v="PONOROGO"/>
    <s v="PON"/>
    <s v="REG"/>
    <s v="AO"/>
    <s v="NEW SALES"/>
    <s v="1P INET"/>
    <s v="Completed (PS)"/>
    <s v="RBS-Regional 3"/>
    <d v="2026-08-12T08:22:56"/>
    <d v="2026-08-13T18:39:20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n v="2026"/>
    <n v="8"/>
    <n v="13"/>
    <d v="2026-08-13T00:00:00"/>
    <n v="-0.33333333333575865"/>
    <x v="0"/>
    <x v="2"/>
  </r>
  <r>
    <n v="844"/>
    <n v="1002508098"/>
    <n v="3"/>
    <x v="4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  <x v="3"/>
  </r>
  <r>
    <n v="845"/>
    <n v="1002513228"/>
    <n v="3"/>
    <x v="6"/>
    <n v="5"/>
    <s v="SIDOARJO"/>
    <s v="INNER - JATIM TIMUR"/>
    <s v="SDA"/>
    <s v="REG"/>
    <s v="AO"/>
    <s v="NEW SALES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1"/>
  </r>
  <r>
    <n v="846"/>
    <n v="1002504366"/>
    <n v="3"/>
    <x v="0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  <x v="5"/>
  </r>
  <r>
    <n v="847"/>
    <n v="1002512806"/>
    <n v="3"/>
    <x v="7"/>
    <n v="4"/>
    <s v="SOLO"/>
    <s v="BOYOLALI"/>
    <s v="BYL"/>
    <s v="REG"/>
    <s v="AO"/>
    <s v="NEW SALES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3"/>
  </r>
  <r>
    <n v="848"/>
    <n v="1002513021"/>
    <n v="3"/>
    <x v="1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  <x v="22"/>
  </r>
  <r>
    <n v="849"/>
    <n v="1002508351"/>
    <n v="3"/>
    <x v="2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  <x v="18"/>
  </r>
  <r>
    <n v="850"/>
    <n v="1002511640"/>
    <n v="3"/>
    <x v="2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  <x v="15"/>
  </r>
  <r>
    <n v="851"/>
    <n v="1002512445"/>
    <n v="3"/>
    <x v="7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3"/>
  </r>
  <r>
    <n v="852"/>
    <n v="1002511803"/>
    <n v="3"/>
    <x v="3"/>
    <n v="4"/>
    <s v="YOGYAKARTA"/>
    <s v="INNER - YOGYA JATENG SELATAN"/>
    <s v="PGR"/>
    <s v="REG"/>
    <s v="AO"/>
    <s v="NEW SALES"/>
    <m/>
    <s v="CC - HD1A - INPROGRESS UNCONTACTED"/>
    <s v="RBS-Regional 3"/>
    <d v="2026-08-06T10:33:10"/>
    <d v="2026-08-12T16:44:20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Telepon Tidak Diangkat - RNA Siti QoriAh 40971401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3"/>
  </r>
  <r>
    <n v="853"/>
    <n v="1002524772"/>
    <n v="3"/>
    <x v="3"/>
    <n v="4"/>
    <s v="MAGELANG"/>
    <s v="MUNTILAN"/>
    <s v="MUN"/>
    <s v="REG"/>
    <s v="AO"/>
    <s v="NEW SALES"/>
    <s v="1P INET"/>
    <s v="MIE - SEND SURVEY"/>
    <s v="RBS-Regional 3"/>
    <d v="2026-08-13T15:44:57"/>
    <d v="2026-08-13T15:46:01"/>
    <n v="69365372"/>
    <m/>
    <n v="141146114830"/>
    <s v="Brilink Muntilan"/>
    <s v="ODP-MUN-FAG/005 FAG/D01/005.01"/>
    <s v="WO061686638"/>
    <m/>
    <m/>
    <m/>
    <n v="110.282983"/>
    <n v="-7.5797819999999998"/>
    <s v="|MN02816|MYIA-007084247961/POI/Ihsan Ardany/085803067947/ardaniy578@gmail.com"/>
    <s v="MYIB_ASSISTANT"/>
    <m/>
    <m/>
    <m/>
    <m/>
    <m/>
    <m/>
    <m/>
    <m/>
    <s v="Management Janji"/>
    <s v="2026-08-15 11:00:00 | Nama : BP IHSAN ARDANY No Hp : 085803067947 No Alt :  Tgl Pemasangan : 14 Agustus 2026 Interval : SIANG Note : Hubungi pelanggan terlebih dahulu"/>
    <s v="FCC"/>
    <s v="13-08-2026 15:55:16"/>
    <d v="2026-08-15T11:00:00"/>
    <m/>
    <s v="SURVEY_NEW_MANJA"/>
    <s v="MUNTILAN"/>
    <s v="NO ADDON"/>
    <m/>
    <s v="MIE - SEND SURVEY"/>
    <s v="HSI Bisnis Basic Promo HUT Telkom PSB 70% - 50 Mbps"/>
    <s v="INDIBIZ"/>
    <m/>
    <m/>
    <d v="2026-08-15T11:00:00"/>
    <s v="2026-08-15 11:00:00 | Nama : BP IHSAN ARDANY No Hp : 085803067947 No Alt :  Tgl Pemasangan : 14 Agustus 2026 Interval : SIANG Note : Hubungi pelanggan terlebih dahulu"/>
    <m/>
    <m/>
    <m/>
    <e v="#NUM!"/>
    <e v="#NUM!"/>
    <x v="1"/>
    <x v="3"/>
  </r>
  <r>
    <n v="854"/>
    <n v="1002509725"/>
    <n v="3"/>
    <x v="4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  <x v="3"/>
  </r>
  <r>
    <n v="855"/>
    <n v="1002522076"/>
    <n v="3"/>
    <x v="2"/>
    <n v="5"/>
    <s v="KEDIRI"/>
    <s v="KEDIRI"/>
    <s v="GUR"/>
    <s v="REG"/>
    <s v="AO"/>
    <s v="NEW SALES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NGADILUWIH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0"/>
    <x v="15"/>
  </r>
  <r>
    <n v="856"/>
    <n v="1002512242"/>
    <n v="3"/>
    <x v="7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3"/>
  </r>
  <r>
    <n v="857"/>
    <n v="1002505968"/>
    <n v="3"/>
    <x v="3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  <x v="3"/>
  </r>
  <r>
    <n v="858"/>
    <n v="1002510693"/>
    <n v="3"/>
    <x v="2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  <x v="18"/>
  </r>
  <r>
    <n v="859"/>
    <n v="1002504252"/>
    <n v="3"/>
    <x v="1"/>
    <n v="5"/>
    <s v="SBY UTARA"/>
    <s v="GRESIK"/>
    <s v="BWN"/>
    <s v="REG"/>
    <s v="AO"/>
    <s v="NEW SALES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GRESIK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  <x v="9"/>
  </r>
  <r>
    <n v="860"/>
    <n v="1002507960"/>
    <n v="3"/>
    <x v="5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  <x v="4"/>
  </r>
  <r>
    <n v="861"/>
    <n v="1002506647"/>
    <n v="3"/>
    <x v="4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  <x v="3"/>
  </r>
  <r>
    <n v="862"/>
    <n v="1002509539"/>
    <n v="3"/>
    <x v="2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24"/>
  </r>
  <r>
    <n v="863"/>
    <n v="1002515573"/>
    <n v="3"/>
    <x v="7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  <x v="3"/>
  </r>
  <r>
    <n v="864"/>
    <n v="1002506433"/>
    <n v="3"/>
    <x v="7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  <x v="3"/>
  </r>
  <r>
    <n v="865"/>
    <n v="1002509551"/>
    <n v="3"/>
    <x v="2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  <x v="29"/>
  </r>
  <r>
    <n v="866"/>
    <n v="100250571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3"/>
  </r>
  <r>
    <n v="867"/>
    <n v="1002508611"/>
    <n v="3"/>
    <x v="3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3"/>
  </r>
  <r>
    <n v="868"/>
    <n v="1002518502"/>
    <n v="3"/>
    <x v="6"/>
    <n v="5"/>
    <s v="SIDOARJO"/>
    <s v="INNER - JATIM TIMUR"/>
    <s v="SDA"/>
    <s v="REG"/>
    <s v="AO"/>
    <s v="NEW SALES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0"/>
    <x v="11"/>
  </r>
  <r>
    <n v="869"/>
    <n v="1002509770"/>
    <n v="3"/>
    <x v="6"/>
    <n v="5"/>
    <s v="SIDOARJO"/>
    <s v="INNER - JATIM TIMUR"/>
    <s v="KRN"/>
    <s v="REG"/>
    <s v="AO"/>
    <s v="NEW SALES"/>
    <m/>
    <s v="102 | FOLLOW UP COMPLETED"/>
    <s v="RBS-Regional 3"/>
    <d v="2026-08-05T09:35:53"/>
    <d v="2026-08-14T09:03:3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Follow Up Revoke Completed, New Order ID : SC1002525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870"/>
    <n v="1002511078"/>
    <n v="3"/>
    <x v="4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  <x v="3"/>
  </r>
  <r>
    <n v="871"/>
    <n v="1002517689"/>
    <n v="3"/>
    <x v="0"/>
    <n v="5"/>
    <s v="MATARAM"/>
    <s v="SUMBAWA"/>
    <s v="SBW"/>
    <s v="REG"/>
    <s v="AO"/>
    <s v="NEW SALES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0"/>
    <x v="0"/>
  </r>
  <r>
    <n v="872"/>
    <n v="1002507658"/>
    <n v="3"/>
    <x v="1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  <x v="12"/>
  </r>
  <r>
    <n v="873"/>
    <n v="1002515708"/>
    <n v="3"/>
    <x v="2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  <x v="19"/>
  </r>
  <r>
    <n v="874"/>
    <n v="1002510210"/>
    <n v="3"/>
    <x v="1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  <x v="9"/>
  </r>
  <r>
    <n v="875"/>
    <n v="1002512303"/>
    <n v="3"/>
    <x v="1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  <x v="12"/>
  </r>
  <r>
    <n v="876"/>
    <n v="1002518516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0"/>
    <x v="3"/>
  </r>
  <r>
    <n v="877"/>
    <n v="1002514539"/>
    <n v="3"/>
    <x v="0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  <x v="8"/>
  </r>
  <r>
    <n v="878"/>
    <n v="1002516330"/>
    <n v="3"/>
    <x v="4"/>
    <n v="4"/>
    <s v="PEKALONGAN"/>
    <s v="BREBES"/>
    <s v="TTL"/>
    <s v="REG"/>
    <s v="AO"/>
    <s v="NEW SALES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0"/>
    <x v="3"/>
  </r>
  <r>
    <n v="879"/>
    <n v="1002519050"/>
    <n v="3"/>
    <x v="2"/>
    <n v="5"/>
    <s v="MADIUN"/>
    <s v="MADIUN"/>
    <s v="MSP"/>
    <s v="REG"/>
    <s v="AO"/>
    <s v="NEW SALES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CARUBAN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0"/>
    <x v="14"/>
  </r>
  <r>
    <n v="880"/>
    <n v="1002524957"/>
    <n v="3"/>
    <x v="1"/>
    <n v="5"/>
    <s v="MADURA"/>
    <s v="BANGKALAN"/>
    <s v="OMB"/>
    <s v="REG"/>
    <s v="AO"/>
    <s v="NEW SALES"/>
    <m/>
    <s v="CC - HD1A - INPROGRESS UNCONTACTED"/>
    <s v="RBS-Regional 3"/>
    <d v="2026-08-13T16:32:58"/>
    <d v="2026-08-13T17:35:33"/>
    <n v="69365446"/>
    <m/>
    <n v="152438208869"/>
    <s v="TOKO NURI BAROKAH"/>
    <s v="ODP-OMB-FB/21"/>
    <m/>
    <m/>
    <m/>
    <m/>
    <n v="113.3889619"/>
    <n v="-7.0361934000000002"/>
    <s v="|MC70132|/TOKO NURI BAROKAH/087755804999/nurishkak@gmail.com/HSI Bisnis + Netmonk Promo 2026 200 Mbps (Rp 846.100) PSB 150.000/MOH NURI/-7.0362177, 113.3889377"/>
    <s v="Sales Force DBS"/>
    <m/>
    <m/>
    <m/>
    <m/>
    <m/>
    <m/>
    <m/>
    <m/>
    <m/>
    <m/>
    <m/>
    <s v="13-08-2026 16:39:58"/>
    <m/>
    <m/>
    <s v="FCC"/>
    <s v="X"/>
    <s v="NETMONK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881"/>
    <n v="1002511793"/>
    <n v="3"/>
    <x v="6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  <x v="13"/>
  </r>
  <r>
    <n v="882"/>
    <n v="1002505643"/>
    <n v="3"/>
    <x v="1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  <x v="22"/>
  </r>
  <r>
    <n v="883"/>
    <n v="1002524106"/>
    <n v="3"/>
    <x v="6"/>
    <n v="5"/>
    <s v="JEMBER"/>
    <s v="BONDOWOSO"/>
    <s v="BOW"/>
    <s v="REG"/>
    <s v="AO"/>
    <s v="NEW SALES"/>
    <s v="2P INET + VOICE"/>
    <s v="Completed (PS)"/>
    <s v="RBS-Regional 3"/>
    <d v="2026-08-13T12:31:57"/>
    <d v="2026-08-13T17:16:16"/>
    <n v="69365077"/>
    <n v="3322010102"/>
    <n v="152507226148"/>
    <s v="RUMAH KOST FATHORRASI DUA"/>
    <s v="ODP-BOW-FAC/30 FAC/D01/30.01"/>
    <s v="WO061661164"/>
    <m/>
    <m/>
    <m/>
    <n v="113.82839470978701"/>
    <n v="-7.9849958654486102"/>
    <s v="|MC30175|MYIA-091509299613/POI/ FATHORRASI 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PAGI  Note : Hubungi pelanggan terlebih dahulu"/>
    <s v="FCC"/>
    <s v="13-08-2026 12:39:48"/>
    <d v="2026-08-14T13:00:00"/>
    <m/>
    <s v="PS"/>
    <s v="BONDOWOSO"/>
    <s v="NO ADDON"/>
    <n v="20260813"/>
    <s v="Completed"/>
    <s v="HSI Bisnis Bundling Phone PSB 70% - Free 800 Menit Promo - 300 Mbps"/>
    <s v="INDIBIZ"/>
    <m/>
    <m/>
    <d v="2026-08-14T13:00:00"/>
    <s v="2026-08-14 13:00:00 | Nama : BP FATHORRASI No Hp : 083853348579 No Alt :  Tgl Pemasangan : 14 Agustus 2026 Interval : PAGI  Note : Hubungi pelanggan terlebih dahulu"/>
    <n v="2026"/>
    <n v="8"/>
    <n v="13"/>
    <d v="2026-08-13T00:00:00"/>
    <n v="-1.5416666666642413"/>
    <x v="0"/>
    <x v="25"/>
  </r>
  <r>
    <n v="884"/>
    <n v="1002524115"/>
    <n v="3"/>
    <x v="4"/>
    <n v="4"/>
    <s v="PEKALONGAN"/>
    <s v="TEGAL"/>
    <s v="TEG"/>
    <s v="REG"/>
    <s v="AO"/>
    <s v="NEW SALES"/>
    <s v="1P INET"/>
    <s v="MIE - SEND SURVEY"/>
    <s v="RBS-Regional 3"/>
    <d v="2026-08-13T12:35:56"/>
    <d v="2026-08-13T12:38:01"/>
    <n v="69365079"/>
    <m/>
    <n v="142212126734"/>
    <s v="SPPG KEMUNING"/>
    <s v="ODP-TEG-FAV/086 FAV/D05/086.01"/>
    <s v="WO061661550"/>
    <m/>
    <m/>
    <m/>
    <n v="109.230712093412"/>
    <n v="-6.89576895241711"/>
    <s v="MD|MYDB-20260813265190|DN00001/MN00377|SPPG KEMUNING|085772480551"/>
    <s v="MYDIGIBIZPARTNER"/>
    <m/>
    <m/>
    <m/>
    <m/>
    <m/>
    <m/>
    <m/>
    <m/>
    <s v="Management Janji"/>
    <s v="2026-08-14 13:00:00 | Nama : BP IMAM BUKHORI  No Hp : 085772480551 No Alt :  Tgl Pemasangan : 14 Agustus 2026 Interval : PAGI  Note : Hubungi pelanggan terlebih dahulu"/>
    <s v="FCC"/>
    <s v="13-08-2026 12:39:48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: BP IMAM BUKHORI  No Hp : 085772480551 No Alt :  Tgl Pemasangan : 14 Agustus 2026 Interval : PAGI  Note : Hubungi pelanggan terlebih dahulu"/>
    <m/>
    <m/>
    <m/>
    <e v="#NUM!"/>
    <e v="#NUM!"/>
    <x v="1"/>
    <x v="3"/>
  </r>
  <r>
    <n v="885"/>
    <n v="1002521777"/>
    <n v="3"/>
    <x v="3"/>
    <n v="4"/>
    <s v="PURWOKERTO"/>
    <s v="PURWOKERTO"/>
    <s v="AJB"/>
    <s v="REG"/>
    <s v="AO"/>
    <s v="NEW SALES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IBARANG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0"/>
    <x v="3"/>
  </r>
  <r>
    <n v="886"/>
    <n v="1002516576"/>
    <n v="3"/>
    <x v="2"/>
    <n v="5"/>
    <s v="MALANG"/>
    <s v="KEPANJEN"/>
    <s v="TUR"/>
    <s v="REG"/>
    <s v="AO"/>
    <s v="NEW SALES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0"/>
    <x v="29"/>
  </r>
  <r>
    <n v="887"/>
    <n v="1002525198"/>
    <n v="3"/>
    <x v="2"/>
    <n v="5"/>
    <s v="MADIUN"/>
    <s v="BOJONEGORO"/>
    <s v="BJN"/>
    <s v="REG"/>
    <s v="AO"/>
    <s v="NEW SALES"/>
    <s v="1P INET"/>
    <s v="MIE - SEND SURVEY"/>
    <s v="RBS-Regional 3"/>
    <d v="2026-08-13T18:31:56"/>
    <d v="2026-08-13T18:34:01"/>
    <n v="69365532"/>
    <m/>
    <n v="152609258418"/>
    <s v="TOKO ELVI KOMPUTER KAPAS"/>
    <s v="ODP-BJN-FAG/06 FAG/D01/06.01"/>
    <s v="WO061701419"/>
    <m/>
    <m/>
    <m/>
    <n v="111.929348"/>
    <n v="-7.1982609999999996"/>
    <s v="|MN00799|MYIA-059433990897/POI/SRI WAHYUNINGSIH/082140326771/elvikomputer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39:53"/>
    <d v="2026-08-14T15:00:00"/>
    <m/>
    <s v="SURVEY_NEW_MANJA"/>
    <s v="X"/>
    <s v="NO ADDON"/>
    <m/>
    <s v="MIE - SEND SURVEY"/>
    <s v="HSI Bisnis Basic Promo HUT Telkom PSB 70% - 10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1"/>
    <x v="20"/>
  </r>
  <r>
    <n v="888"/>
    <n v="1002516095"/>
    <n v="3"/>
    <x v="2"/>
    <n v="5"/>
    <s v="MADIUN"/>
    <s v="MADIUN"/>
    <s v="CRB"/>
    <s v="REG"/>
    <s v="AO"/>
    <s v="NEW SALES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ARUBAN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14"/>
  </r>
  <r>
    <n v="889"/>
    <n v="1002509609"/>
    <n v="3"/>
    <x v="3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  <x v="3"/>
  </r>
  <r>
    <n v="890"/>
    <n v="1002523440"/>
    <n v="3"/>
    <x v="1"/>
    <n v="5"/>
    <s v="SBY UTARA"/>
    <s v="LAMONGAN"/>
    <s v="BBA"/>
    <s v="REG"/>
    <s v="AO"/>
    <s v="NEW SALES"/>
    <s v="1P INET"/>
    <s v="MIA - INVALID SURVEY"/>
    <s v="RBS-Regional 3"/>
    <d v="2026-08-13T09:17:57"/>
    <d v="2026-08-14T08:52:34"/>
    <n v="69364768"/>
    <m/>
    <n v="152441211303"/>
    <s v="LAB SMA SUNAN DRAJAT"/>
    <s v="ODP-BBA-FAG/12 FAG/D02/12.01"/>
    <s v="WO061642644"/>
    <m/>
    <m/>
    <m/>
    <n v="112.293347"/>
    <n v="-7.1570739999999997"/>
    <s v="|MN02646|MYIA-019314316928/POI/muh syamsul spd/0881026631280/muhsyamsul43@gmail.com"/>
    <s v="MYIB_ASSISTANT"/>
    <m/>
    <m/>
    <m/>
    <m/>
    <m/>
    <m/>
    <m/>
    <m/>
    <s v="Management Janji"/>
    <s v="2026-08-14 10:00:00 | Nama : BP MUH SYAMSUL SPD No Hp : 0881026631280 No Alt :  Tgl Pemasangan : 14 Agustus 2026 Interval : PAGI  Note : Hubungi pelanggan terlebih dahulu"/>
    <s v="FCC"/>
    <s v="13-08-2026 09:40:08"/>
    <d v="2026-08-14T10:00:00"/>
    <m/>
    <s v="SURVEY_NEW_MANJA"/>
    <s v="X"/>
    <s v="NO ADDON"/>
    <m/>
    <s v="MIE - INVALID SURVEY - Pelanggan RNA"/>
    <s v="HSI Bisnis Basic Promo HUT Telkom PSB 70% - 75 Mbps"/>
    <s v="INDIBIZ"/>
    <m/>
    <m/>
    <d v="2026-08-14T10:00:00"/>
    <s v="2026-08-14 10:00:00 | Nama : BP MUH SYAMSUL SPD No Hp : 0881026631280 No Alt :  Tgl Pemasangan : 14 Agustus 2026 Interval : PAGI  Note : Hubungi pelanggan terlebih dahulu"/>
    <m/>
    <m/>
    <m/>
    <e v="#NUM!"/>
    <e v="#NUM!"/>
    <x v="1"/>
    <x v="9"/>
  </r>
  <r>
    <n v="891"/>
    <n v="1002523237"/>
    <n v="3"/>
    <x v="0"/>
    <n v="5"/>
    <s v="KUPANG"/>
    <s v="ENDE"/>
    <s v="END"/>
    <s v="REG"/>
    <s v="AO"/>
    <s v="NEW SALES"/>
    <s v="1P INET"/>
    <s v="MIE - SEND SURVEY"/>
    <s v="RBS-Regional 3"/>
    <d v="2026-08-13T07:25:56"/>
    <d v="2026-08-13T07:28:02"/>
    <n v="69364644"/>
    <m/>
    <n v="172506788993"/>
    <s v="SUSTERAN WAJAH KUDUS"/>
    <s v="ODP-END-FD/75 FD/D06/75.01"/>
    <s v="WO061634731"/>
    <m/>
    <m/>
    <m/>
    <n v="121.68520169999999"/>
    <n v="-8.8355034000000003"/>
    <s v="|MC40144|MYIA-046076086984/POI/SUSTER THERESIA TADON/081237621109/sr.theresiatadon@gmail.com"/>
    <s v="MYIB_ASSISTANT"/>
    <m/>
    <m/>
    <m/>
    <m/>
    <m/>
    <m/>
    <m/>
    <m/>
    <s v="Management Janji"/>
    <s v="2026-08-20 08:00:00 | Nama PIC:  BU THERESIA No HP: 081237621109 Alt: Tanggal: 20/8/2026 Jam Pasang: Pagi Note: Hubungi sebelum ke lokasi, terimakasih."/>
    <s v="FCC"/>
    <s v="13-08-2026 07:39:52"/>
    <d v="2026-08-20T08:00:00"/>
    <m/>
    <s v="SURVEY_NEW_MANJA"/>
    <s v="ENDE"/>
    <s v="NO ADDON"/>
    <m/>
    <s v="MIE - SEND SURVEY"/>
    <s v="HSI Bisnis Promo HUT Telkom PSB 70% - 50 Mbps"/>
    <s v="INDIBIZ"/>
    <m/>
    <m/>
    <d v="2026-08-20T08:00:00"/>
    <s v="2026-08-20 08:00:00 | Nama PIC:  BU THERESIA No HP: 081237621109 Alt: Tanggal: 20/8/2026 Jam Pasang: Pagi Note: Hubungi sebelum ke lokasi, terimakasih."/>
    <m/>
    <m/>
    <m/>
    <e v="#NUM!"/>
    <e v="#NUM!"/>
    <x v="1"/>
    <x v="21"/>
  </r>
  <r>
    <n v="892"/>
    <n v="1002515853"/>
    <n v="3"/>
    <x v="5"/>
    <n v="5"/>
    <s v="DENPASAR"/>
    <s v="JIMBARAN"/>
    <s v="JBR"/>
    <s v="REG"/>
    <s v="AO"/>
    <s v="NEW SALES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7"/>
  </r>
  <r>
    <n v="893"/>
    <n v="1002505732"/>
    <n v="3"/>
    <x v="5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  <x v="6"/>
  </r>
  <r>
    <n v="894"/>
    <n v="1002504694"/>
    <n v="3"/>
    <x v="0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  <x v="5"/>
  </r>
  <r>
    <n v="895"/>
    <n v="1002520616"/>
    <n v="3"/>
    <x v="3"/>
    <n v="4"/>
    <s v="MAGELANG"/>
    <s v="MAGELANG"/>
    <s v="MGE"/>
    <s v="REG"/>
    <s v="AO"/>
    <s v="NEW SALES"/>
    <s v="1P INET"/>
    <s v="Completed (PS)"/>
    <s v="RBS-Regional 3"/>
    <d v="2026-08-11T15:59:56"/>
    <d v="2026-08-13T09:11:49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PS"/>
    <s v="X"/>
    <s v="NO ADDON"/>
    <n v="20260813"/>
    <s v="Completed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n v="2026"/>
    <n v="8"/>
    <n v="13"/>
    <d v="2026-08-13T00:00:00"/>
    <n v="0.33333333333575865"/>
    <x v="0"/>
    <x v="3"/>
  </r>
  <r>
    <n v="896"/>
    <n v="1002507419"/>
    <n v="3"/>
    <x v="6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  <x v="17"/>
  </r>
  <r>
    <n v="897"/>
    <n v="1002511735"/>
    <n v="3"/>
    <x v="7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  <x v="3"/>
  </r>
  <r>
    <n v="898"/>
    <n v="1002524083"/>
    <n v="3"/>
    <x v="4"/>
    <n v="4"/>
    <s v="PEKALONGAN"/>
    <s v="BREBES"/>
    <s v="BMU"/>
    <s v="REG"/>
    <s v="AO"/>
    <s v="NEW SALES"/>
    <m/>
    <s v="Completed (PS)"/>
    <s v="RBS-Regional 3"/>
    <d v="2026-08-13T12:23:36"/>
    <d v="2026-08-13T13:26:25"/>
    <n v="69363057"/>
    <m/>
    <n v="146281108189"/>
    <s v="SPBU 4452226 KALIERANG"/>
    <s v="ODP-BMU-FJ/083"/>
    <s v="WO061660805"/>
    <m/>
    <m/>
    <m/>
    <n v="109.00494399999999"/>
    <n v="-7.2607889999999999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 M Janji : (13/AGUSTUS/2026)  jam Pasang : 09:00  Note : hubungi pelanggan jika ingin kelokasi|40900827|MYDITA"/>
    <s v="FCC"/>
    <s v="13-08-2026 12:25:00"/>
    <m/>
    <m/>
    <s v="PS"/>
    <s v="BUMIAYU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3 13:00:00|  M Janji : (13/AGUSTUS/2026)  jam Pasang : 09:00  Note : hubungi pelanggan jika ingin kelokasi|40900827|MYDITA"/>
    <n v="2026"/>
    <n v="8"/>
    <n v="13"/>
    <d v="2026-08-13T00:00:00"/>
    <n v="-0.29166666666424135"/>
    <x v="0"/>
    <x v="3"/>
  </r>
  <r>
    <n v="899"/>
    <n v="1002504831"/>
    <n v="3"/>
    <x v="4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  <x v="3"/>
  </r>
  <r>
    <n v="900"/>
    <n v="1002505989"/>
    <n v="3"/>
    <x v="3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3"/>
  </r>
  <r>
    <n v="901"/>
    <n v="1002517614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0"/>
    <x v="3"/>
  </r>
  <r>
    <n v="902"/>
    <n v="1002522139"/>
    <n v="3"/>
    <x v="6"/>
    <n v="5"/>
    <s v="SIDOARJO"/>
    <s v="MOJOKERTO"/>
    <s v="MRT"/>
    <s v="REG"/>
    <s v="AO"/>
    <s v="NEW SALES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OJOKERTO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1"/>
    <x v="13"/>
  </r>
  <r>
    <n v="903"/>
    <n v="1002517481"/>
    <n v="3"/>
    <x v="1"/>
    <n v="5"/>
    <s v="SBY SELATAN"/>
    <s v="KETINTANG"/>
    <s v="IJK"/>
    <s v="REG"/>
    <s v="AO"/>
    <s v="NEW SALES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0"/>
    <x v="12"/>
  </r>
  <r>
    <n v="904"/>
    <n v="1002520793"/>
    <n v="3"/>
    <x v="5"/>
    <n v="5"/>
    <s v="SINGARJA"/>
    <s v="GIANYAR"/>
    <s v="GIN"/>
    <s v="REG"/>
    <s v="AO"/>
    <s v="NEW SALES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ANYAR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0"/>
    <x v="28"/>
  </r>
  <r>
    <n v="905"/>
    <n v="1002511061"/>
    <n v="3"/>
    <x v="3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3"/>
  </r>
  <r>
    <n v="906"/>
    <n v="1002511522"/>
    <n v="3"/>
    <x v="0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  <x v="33"/>
  </r>
  <r>
    <n v="907"/>
    <n v="1002516614"/>
    <n v="3"/>
    <x v="6"/>
    <n v="5"/>
    <s v="SIDOARJO"/>
    <s v="INNER - JATIM TIMUR"/>
    <s v="TUN"/>
    <s v="REG"/>
    <s v="AO"/>
    <s v="NEW SALES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LANGA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  <x v="11"/>
  </r>
  <r>
    <n v="908"/>
    <n v="1002505988"/>
    <n v="3"/>
    <x v="6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0"/>
  </r>
  <r>
    <n v="909"/>
    <n v="1002507229"/>
    <n v="3"/>
    <x v="3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3"/>
  </r>
  <r>
    <n v="910"/>
    <n v="1002510395"/>
    <n v="3"/>
    <x v="1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2"/>
  </r>
  <r>
    <n v="911"/>
    <n v="1002504472"/>
    <n v="3"/>
    <x v="4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3"/>
  </r>
  <r>
    <n v="912"/>
    <n v="1002519530"/>
    <n v="3"/>
    <x v="7"/>
    <n v="4"/>
    <s v="SOLO"/>
    <s v="SRAGEN"/>
    <s v="KAR"/>
    <s v="REG"/>
    <s v="AO"/>
    <s v="NEW SALES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ANGANYAR SOLO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0"/>
    <x v="3"/>
  </r>
  <r>
    <n v="913"/>
    <n v="1002511663"/>
    <n v="3"/>
    <x v="0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  <x v="16"/>
  </r>
  <r>
    <n v="914"/>
    <n v="1002516558"/>
    <n v="3"/>
    <x v="6"/>
    <n v="5"/>
    <s v="SIDOARJO"/>
    <s v="MOJOKERTO"/>
    <s v="MJS"/>
    <s v="REG"/>
    <s v="AO"/>
    <s v="NEW SALES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0"/>
    <x v="13"/>
  </r>
  <r>
    <n v="915"/>
    <n v="1002507756"/>
    <n v="3"/>
    <x v="3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916"/>
    <n v="1002511968"/>
    <n v="3"/>
    <x v="2"/>
    <n v="5"/>
    <s v="MADIUN"/>
    <s v="MADIUN"/>
    <s v="UTR"/>
    <s v="REG"/>
    <s v="AO"/>
    <s v="NEW SALES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  <x v="14"/>
  </r>
  <r>
    <n v="917"/>
    <n v="1002518474"/>
    <n v="3"/>
    <x v="0"/>
    <n v="5"/>
    <s v="MATARAM"/>
    <s v="BIMA"/>
    <s v="BIM"/>
    <s v="REG"/>
    <s v="AO"/>
    <s v="NEW SALES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X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0"/>
    <x v="8"/>
  </r>
  <r>
    <n v="918"/>
    <n v="1002521958"/>
    <n v="3"/>
    <x v="2"/>
    <n v="5"/>
    <s v="KEDIRI"/>
    <s v="NGANJUK"/>
    <s v="NJK"/>
    <s v="REG"/>
    <s v="AO"/>
    <s v="NEW SALES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X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0"/>
    <x v="19"/>
  </r>
  <r>
    <n v="919"/>
    <n v="1002521226"/>
    <n v="3"/>
    <x v="5"/>
    <n v="5"/>
    <s v="SINGARJA"/>
    <s v="SINGARAJA"/>
    <s v="LVN"/>
    <s v="REG"/>
    <s v="AO"/>
    <s v="NEW SALES"/>
    <s v="1P INET"/>
    <s v="7 | OSS - PROVISIONING ISSUED"/>
    <s v="RBS-Regional 3"/>
    <d v="2026-08-12T08:29:56"/>
    <d v="2026-08-13T13:06:01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m/>
    <s v="PI"/>
    <s v="X"/>
    <s v="NO ADDON"/>
    <m/>
    <s v="Provisioning Issued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1"/>
    <x v="31"/>
  </r>
  <r>
    <n v="920"/>
    <n v="1002515484"/>
    <n v="3"/>
    <x v="3"/>
    <n v="4"/>
    <s v="MAGELANG"/>
    <s v="MAGELANG"/>
    <s v="MGE"/>
    <s v="REG"/>
    <s v="AO"/>
    <s v="NEW SALES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0"/>
    <x v="3"/>
  </r>
  <r>
    <n v="921"/>
    <n v="1002506140"/>
    <n v="3"/>
    <x v="4"/>
    <n v="4"/>
    <s v="PEKALONGAN"/>
    <s v="PEKALONGAN"/>
    <s v="PKL"/>
    <s v="REG"/>
    <s v="AO"/>
    <s v="NEW SALES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0"/>
    <x v="3"/>
  </r>
  <r>
    <n v="922"/>
    <n v="1002512624"/>
    <n v="3"/>
    <x v="0"/>
    <n v="5"/>
    <s v="KUPANG"/>
    <s v="ENDE"/>
    <s v="END"/>
    <s v="REG"/>
    <s v="AO"/>
    <s v="NEW SALES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  <x v="21"/>
  </r>
  <r>
    <n v="923"/>
    <n v="1002512673"/>
    <n v="3"/>
    <x v="1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  <x v="9"/>
  </r>
  <r>
    <n v="924"/>
    <n v="1002513327"/>
    <n v="3"/>
    <x v="1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  <x v="12"/>
  </r>
  <r>
    <n v="925"/>
    <n v="1002520537"/>
    <n v="3"/>
    <x v="3"/>
    <n v="4"/>
    <s v="PURWOKERTO"/>
    <s v="PURWOKERTO"/>
    <s v="PWT"/>
    <s v="REG"/>
    <s v="AO"/>
    <s v="NEW SALES"/>
    <s v="1P INET"/>
    <s v="102 | FOLLOW UP COMPLETED"/>
    <s v="RBS-Regional 3"/>
    <d v="2026-08-11T15:40:57"/>
    <d v="2026-08-13T14:54:32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s v="Kendala Lainnya"/>
    <s v="REVOKE"/>
    <s v="X"/>
    <s v="NO ADDON"/>
    <m/>
    <s v="Follow Up Revoke Completed, New Order ID : SC1002524584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1"/>
    <x v="3"/>
  </r>
  <r>
    <n v="926"/>
    <n v="1002515880"/>
    <n v="3"/>
    <x v="2"/>
    <n v="5"/>
    <s v="MADIUN"/>
    <s v="MADIUN"/>
    <s v="MSP"/>
    <s v="REG"/>
    <s v="AO"/>
    <s v="NEW SALES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  <x v="14"/>
  </r>
  <r>
    <n v="927"/>
    <n v="1002510008"/>
    <n v="3"/>
    <x v="5"/>
    <n v="5"/>
    <s v="SINGARJA"/>
    <s v="KLUNGKUNG"/>
    <s v="SMA"/>
    <s v="REG"/>
    <s v="AO"/>
    <s v="NEW SALES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EMARAPUR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  <x v="4"/>
  </r>
  <r>
    <n v="928"/>
    <n v="1002505613"/>
    <n v="3"/>
    <x v="2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  <x v="14"/>
  </r>
  <r>
    <n v="929"/>
    <n v="1002513363"/>
    <n v="3"/>
    <x v="5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  <x v="28"/>
  </r>
  <r>
    <n v="930"/>
    <n v="1002525107"/>
    <n v="3"/>
    <x v="2"/>
    <n v="5"/>
    <s v="MALANG"/>
    <s v="KEPANJEN"/>
    <s v="APG"/>
    <s v="REG"/>
    <s v="AO"/>
    <s v="NEW SALES"/>
    <s v="1P INET"/>
    <s v="MIE - SEND SURVEY"/>
    <s v="RBS-Regional 3"/>
    <d v="2026-08-13T17:20:56"/>
    <d v="2026-08-13T17:22:01"/>
    <n v="69365487"/>
    <m/>
    <n v="152725202664"/>
    <s v="toko ampera"/>
    <s v="ODP-APG-FA/08"/>
    <s v="WO061696553"/>
    <m/>
    <m/>
    <m/>
    <n v="112.894146473139"/>
    <n v="-8.2228603410914207"/>
    <s v="|MN02462|MYIA-085687022674/POI/ampera/085210374542/harisubekti025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7:25:32"/>
    <d v="2026-08-14T15:00:00"/>
    <m/>
    <s v="SURVEY_NEW_MANJA"/>
    <s v="X"/>
    <s v="NO ADDON"/>
    <m/>
    <s v="MIE - SEND SURVEY"/>
    <s v="HSI Bisnis Promo HUT Telkom PSB 70% - 200 Mbps"/>
    <s v="INDIBIZ"/>
    <m/>
    <m/>
    <d v="2026-08-14T15:00:00"/>
    <s v="2026-08-14 15:00:00 | M Janji : (14/08/2026) jam Pasang :pagi / siang  Note : hubungi pelanggan jika ingin kelokasi"/>
    <m/>
    <m/>
    <m/>
    <e v="#NUM!"/>
    <e v="#NUM!"/>
    <x v="1"/>
    <x v="29"/>
  </r>
  <r>
    <n v="931"/>
    <n v="1002511932"/>
    <n v="3"/>
    <x v="2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15"/>
  </r>
  <r>
    <n v="932"/>
    <n v="1002506390"/>
    <n v="3"/>
    <x v="1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  <x v="9"/>
  </r>
  <r>
    <n v="933"/>
    <n v="1002506292"/>
    <n v="3"/>
    <x v="2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  <x v="20"/>
  </r>
  <r>
    <n v="934"/>
    <n v="1002517173"/>
    <n v="3"/>
    <x v="2"/>
    <n v="5"/>
    <s v="KEDIRI"/>
    <s v="KEDIRI"/>
    <s v="GUR"/>
    <s v="REG"/>
    <s v="AO"/>
    <s v="NEW SALES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0"/>
    <x v="15"/>
  </r>
  <r>
    <n v="935"/>
    <n v="1002508874"/>
    <n v="3"/>
    <x v="3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936"/>
    <n v="1002514247"/>
    <n v="3"/>
    <x v="1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  <x v="9"/>
  </r>
  <r>
    <n v="937"/>
    <n v="1002520067"/>
    <n v="3"/>
    <x v="1"/>
    <n v="5"/>
    <s v="SBY UTARA"/>
    <s v="TANDES"/>
    <s v="KNN"/>
    <s v="REG"/>
    <s v="AO"/>
    <s v="NEW SALES"/>
    <s v="1P INET"/>
    <s v="100 | REVOKE COMPLETED"/>
    <s v="RBS-Regional 3"/>
    <d v="2026-08-11T14:01:56"/>
    <d v="2026-08-13T09:01:07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REVOKE"/>
    <s v="KANDANGAN"/>
    <s v="NO ADDON"/>
    <m/>
    <s v="Revoke Completed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1"/>
    <x v="22"/>
  </r>
  <r>
    <n v="938"/>
    <n v="1002510615"/>
    <n v="3"/>
    <x v="3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3"/>
  </r>
  <r>
    <n v="939"/>
    <n v="1002516295"/>
    <n v="3"/>
    <x v="3"/>
    <n v="4"/>
    <s v="PURWOKERTO"/>
    <s v="PURBALINGGA"/>
    <s v="PBG"/>
    <s v="REG"/>
    <s v="AO"/>
    <s v="NEW SALES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0"/>
    <x v="3"/>
  </r>
  <r>
    <n v="940"/>
    <n v="1002516423"/>
    <n v="3"/>
    <x v="1"/>
    <n v="5"/>
    <s v="SBY SELATAN"/>
    <s v="MANYAR"/>
    <s v="MYR"/>
    <s v="REG"/>
    <s v="AO"/>
    <s v="NEW SALES"/>
    <s v="1P INET"/>
    <s v="102 | FOLLOW UP COMPLETED"/>
    <s v="RBS-Regional 3"/>
    <d v="2026-08-09T11:40:57"/>
    <d v="2026-08-14T08:33:40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s v="Kendala Pelanggan"/>
    <s v="REVOKE"/>
    <s v="MANYAR"/>
    <s v="NO ADDON"/>
    <m/>
    <s v="Follow Up Revoke Completed, New Order ID : SC1002525463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  <x v="12"/>
  </r>
  <r>
    <n v="941"/>
    <n v="1002516147"/>
    <n v="3"/>
    <x v="4"/>
    <n v="4"/>
    <s v="PEKALONGAN"/>
    <s v="TEGAL"/>
    <s v="TEG"/>
    <s v="REG"/>
    <s v="AO"/>
    <s v="NEW SALES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0"/>
    <x v="3"/>
  </r>
  <r>
    <n v="942"/>
    <n v="1002520657"/>
    <n v="3"/>
    <x v="4"/>
    <n v="4"/>
    <s v="PEKALONGAN"/>
    <s v="SLAWI"/>
    <s v="SLW"/>
    <s v="REG"/>
    <s v="AO"/>
    <s v="NEW SALES"/>
    <m/>
    <s v="Completed (PS)"/>
    <s v="RBS-Regional 3"/>
    <d v="2026-08-11T16:11:29"/>
    <d v="2026-08-13T09:19:05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n v="2026"/>
    <n v="8"/>
    <n v="13"/>
    <d v="2026-08-13T00:00:00"/>
    <n v="-0.33333333333575865"/>
    <x v="0"/>
    <x v="3"/>
  </r>
  <r>
    <n v="943"/>
    <n v="1002521841"/>
    <n v="3"/>
    <x v="4"/>
    <n v="4"/>
    <s v="SEMARANG"/>
    <s v="KENDAL"/>
    <s v="WLR"/>
    <s v="REG"/>
    <s v="AO"/>
    <s v="NEW SALES"/>
    <s v="1P INET"/>
    <s v="7 | OSS - PROVISIONING ISSUED"/>
    <s v="RBS-Regional 3"/>
    <d v="2026-08-12T11:37:56"/>
    <d v="2026-08-13T08:07:41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m/>
    <s v="PI"/>
    <s v="WELERI"/>
    <s v="NO ADDON"/>
    <m/>
    <s v="Provisioning Issued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1"/>
    <x v="3"/>
  </r>
  <r>
    <n v="944"/>
    <n v="1002518844"/>
    <n v="3"/>
    <x v="2"/>
    <n v="5"/>
    <s v="MADIUN"/>
    <s v="TUBAN"/>
    <s v="TNZ"/>
    <s v="REG"/>
    <s v="AO"/>
    <s v="NEW SALES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0"/>
    <x v="20"/>
  </r>
  <r>
    <n v="945"/>
    <n v="1002504438"/>
    <n v="3"/>
    <x v="2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  <x v="14"/>
  </r>
  <r>
    <n v="946"/>
    <n v="1002504620"/>
    <n v="3"/>
    <x v="6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  <x v="13"/>
  </r>
  <r>
    <n v="947"/>
    <n v="1002516386"/>
    <n v="3"/>
    <x v="1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  <x v="1"/>
  </r>
  <r>
    <n v="948"/>
    <n v="1002523016"/>
    <n v="3"/>
    <x v="2"/>
    <n v="5"/>
    <s v="MALANG"/>
    <s v="BATU"/>
    <s v="KPO"/>
    <s v="REG"/>
    <s v="AO"/>
    <s v="NEW SALES"/>
    <s v="1P INET"/>
    <s v="7 | OSS - PROVISIONING ISSUED"/>
    <s v="RBS-Regional 3"/>
    <d v="2026-08-12T17:13:56"/>
    <d v="2026-08-13T15:31:33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PI"/>
    <s v="KARANGPLOSO"/>
    <s v="NO ADDON"/>
    <m/>
    <s v="Provisioning Issued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1"/>
    <x v="18"/>
  </r>
  <r>
    <n v="949"/>
    <n v="1002505411"/>
    <n v="3"/>
    <x v="2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  <x v="14"/>
  </r>
  <r>
    <n v="950"/>
    <n v="1002524430"/>
    <n v="3"/>
    <x v="3"/>
    <n v="4"/>
    <s v="YOGYAKARTA"/>
    <s v="INNER - YOGYA JATENG SELATAN"/>
    <s v="KBU"/>
    <s v="REG"/>
    <s v="AO"/>
    <s v="NEW SALES"/>
    <m/>
    <s v="QC MIA - INVALID QUALITY CONTROL MIA"/>
    <s v="RBS-Regional 2"/>
    <d v="2026-08-13T14:14:26"/>
    <d v="2026-08-13T19:21:01"/>
    <n v="69365246"/>
    <m/>
    <n v="146113145619"/>
    <s v="KRI Store Malioboro"/>
    <s v="ODP-KBU-FGA/056"/>
    <m/>
    <m/>
    <m/>
    <m/>
    <n v="110.36552759999999"/>
    <n v="-7.7934321000000004"/>
    <s v="AMRBS;404252;NADHIRA AUDRIANKA;AO;1S HSI Bisnis 1:1 Internet 50Mbps (355k);KRI Store Malioboro;PIC IQBAL 087872217552;it@karyarasaindonesia.co.id"/>
    <s v="Account Manager"/>
    <m/>
    <m/>
    <m/>
    <m/>
    <m/>
    <m/>
    <m/>
    <m/>
    <m/>
    <m/>
    <m/>
    <s v="13-08-2026 14:39:50"/>
    <m/>
    <m/>
    <s v="QC1"/>
    <s v="X"/>
    <s v="NO ADDON"/>
    <m/>
    <s v="QC MIA - INVALID QUALITY CONTROL MIA - Tanda Tangan Berbeda - Uploadkan ttd digital sesuai dengan KTP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3"/>
  </r>
  <r>
    <n v="951"/>
    <n v="1002517122"/>
    <n v="3"/>
    <x v="0"/>
    <n v="5"/>
    <s v="MATARAM"/>
    <s v="INNER - NUSA TENGGARA"/>
    <s v="MTR"/>
    <s v="REG"/>
    <s v="AO"/>
    <s v="NEW SALES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0"/>
    <x v="26"/>
  </r>
  <r>
    <n v="952"/>
    <n v="1002519137"/>
    <n v="3"/>
    <x v="5"/>
    <n v="5"/>
    <s v="DENPASAR"/>
    <s v="UBUNG"/>
    <s v="MMN"/>
    <s v="REG"/>
    <s v="AO"/>
    <s v="NEW SALES"/>
    <m/>
    <s v="MYCX - SEND OPEN PAPERLESS"/>
    <s v="RBS-Regional 3"/>
    <d v="2026-08-11T09:58:10"/>
    <d v="2026-08-11T10:00:09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953"/>
    <n v="1002516227"/>
    <n v="3"/>
    <x v="4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3"/>
  </r>
  <r>
    <n v="954"/>
    <n v="1002516482"/>
    <n v="3"/>
    <x v="2"/>
    <n v="5"/>
    <s v="MALANG"/>
    <s v="KEPANJEN"/>
    <s v="KLJ"/>
    <s v="REG"/>
    <s v="AO"/>
    <s v="NEW SALES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0"/>
    <x v="29"/>
  </r>
  <r>
    <n v="955"/>
    <n v="1002505902"/>
    <n v="3"/>
    <x v="3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  <x v="3"/>
  </r>
  <r>
    <n v="956"/>
    <n v="1002506416"/>
    <n v="3"/>
    <x v="0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  <x v="26"/>
  </r>
  <r>
    <n v="957"/>
    <n v="1002510011"/>
    <n v="3"/>
    <x v="1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  <x v="1"/>
  </r>
  <r>
    <n v="958"/>
    <n v="1002521720"/>
    <n v="3"/>
    <x v="2"/>
    <n v="5"/>
    <s v="KEDIRI"/>
    <s v="BLITAR"/>
    <s v="KBN"/>
    <s v="REG"/>
    <s v="AO"/>
    <s v="NEW SALES"/>
    <s v="1P INET"/>
    <s v="Completed (PS)"/>
    <s v="RBS-Regional 3"/>
    <d v="2026-08-12T11:10:56"/>
    <d v="2026-08-13T16:16:39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n v="2026"/>
    <n v="8"/>
    <n v="13"/>
    <d v="2026-08-13T00:00:00"/>
    <n v="-0.33333333333575865"/>
    <x v="0"/>
    <x v="24"/>
  </r>
  <r>
    <n v="959"/>
    <n v="1002521894"/>
    <n v="3"/>
    <x v="2"/>
    <n v="5"/>
    <s v="MADIUN"/>
    <s v="MADIUN"/>
    <s v="CRB"/>
    <s v="REG"/>
    <s v="AO"/>
    <s v="NEW SALES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0"/>
    <x v="14"/>
  </r>
  <r>
    <n v="960"/>
    <n v="1002514702"/>
    <n v="3"/>
    <x v="6"/>
    <n v="5"/>
    <s v="JEMBER"/>
    <s v="BANYUWANGI"/>
    <s v="MCR"/>
    <s v="REG"/>
    <s v="AO"/>
    <s v="NEW SALES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0"/>
    <x v="10"/>
  </r>
  <r>
    <n v="961"/>
    <n v="1002523663"/>
    <n v="3"/>
    <x v="1"/>
    <n v="5"/>
    <s v="SBY UTARA"/>
    <s v="MANYAR"/>
    <s v="MGO"/>
    <s v="REG"/>
    <s v="AO"/>
    <s v="NEW SALES"/>
    <s v="1P INET"/>
    <s v="Completed (PS)"/>
    <s v="RBS-Regional 3"/>
    <d v="2026-08-13T10:16:57"/>
    <d v="2026-08-14T08:15:24"/>
    <n v="69364874"/>
    <m/>
    <n v="152413166432"/>
    <s v="SMP NEGERI 1 SURABAYA"/>
    <s v="ODP-DMO-FMC/13 FMC/D02/13.01"/>
    <s v="WO061647174"/>
    <m/>
    <m/>
    <m/>
    <n v="112.74768570000001"/>
    <n v="-7.2573064"/>
    <s v="MD|MYDB-20260813265176|DN00001/MN00443|SMP NEGERI 1 SURABAYA|085648090121"/>
    <s v="MYDIGIBIZPARTNER"/>
    <m/>
    <m/>
    <m/>
    <m/>
    <m/>
    <m/>
    <m/>
    <m/>
    <s v="Management Janji"/>
    <s v="2026-08-14 13:00:00 | Nama : BP WEKA ARDIANSYAH SPD No Hp : 085648090121 No Alt :  Tgl Pemasangan : 14 Agustus 2026 Interval : SIANG Note : Hubungi pelanggan terlebih dahulu"/>
    <s v="FCC"/>
    <s v="13-08-2026 10:39:50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: BP WEKA ARDIANSYAH SPD No Hp : 085648090121 No Alt :  Tgl Pemasangan : 14 Agustus 2026 Interval : SIANG Note : Hubungi pelanggan terlebih dahulu"/>
    <n v="2026"/>
    <n v="8"/>
    <n v="14"/>
    <d v="2026-08-14T00:00:00"/>
    <n v="-0.54166666666424135"/>
    <x v="0"/>
    <x v="12"/>
  </r>
  <r>
    <n v="962"/>
    <n v="1002512782"/>
    <n v="3"/>
    <x v="3"/>
    <n v="4"/>
    <s v="YOGYAKARTA"/>
    <s v="SLEMAN"/>
    <s v="SMN"/>
    <s v="REG"/>
    <s v="AO"/>
    <s v="NEW SALES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3"/>
  </r>
  <r>
    <n v="963"/>
    <n v="1002522304"/>
    <n v="3"/>
    <x v="3"/>
    <n v="4"/>
    <s v="PURWOKERTO"/>
    <s v="PURWOKERTO"/>
    <s v="PWT"/>
    <s v="REG"/>
    <s v="AO"/>
    <s v="NEW SALES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0"/>
    <x v="3"/>
  </r>
  <r>
    <n v="964"/>
    <n v="1002516863"/>
    <n v="3"/>
    <x v="1"/>
    <n v="5"/>
    <s v="SBY UTARA"/>
    <s v="TANDES"/>
    <s v="KNN"/>
    <s v="REG"/>
    <s v="AO"/>
    <s v="NEW SALES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22"/>
  </r>
  <r>
    <n v="965"/>
    <n v="1002505115"/>
    <n v="3"/>
    <x v="6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  <x v="13"/>
  </r>
  <r>
    <n v="966"/>
    <n v="1002510647"/>
    <n v="3"/>
    <x v="0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  <x v="33"/>
  </r>
  <r>
    <n v="967"/>
    <n v="1002508299"/>
    <n v="3"/>
    <x v="3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968"/>
    <n v="1002510412"/>
    <n v="3"/>
    <x v="3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"/>
  </r>
  <r>
    <n v="969"/>
    <n v="1002510794"/>
    <n v="3"/>
    <x v="6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  <x v="17"/>
  </r>
  <r>
    <n v="970"/>
    <n v="1002522585"/>
    <n v="3"/>
    <x v="1"/>
    <n v="5"/>
    <s v="MADURA"/>
    <s v="PAMEKASAN"/>
    <s v="SMP"/>
    <s v="REG"/>
    <s v="AO"/>
    <s v="NEW SALES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0"/>
    <x v="1"/>
  </r>
  <r>
    <n v="971"/>
    <n v="1002515095"/>
    <n v="3"/>
    <x v="4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  <x v="3"/>
  </r>
  <r>
    <n v="972"/>
    <n v="1002505287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  <x v="3"/>
  </r>
  <r>
    <n v="973"/>
    <n v="1002520949"/>
    <n v="3"/>
    <x v="7"/>
    <n v="4"/>
    <s v="SOLO"/>
    <s v="KLATEN"/>
    <s v="DLG"/>
    <s v="REG"/>
    <s v="AO"/>
    <s v="NEW SALES"/>
    <s v="1P INET"/>
    <s v="Completed (PS)"/>
    <s v="RBS-Regional 3"/>
    <d v="2026-08-11T18:04:57"/>
    <d v="2026-08-13T13:26:15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S"/>
    <s v="DELANGGU"/>
    <s v="NO ADDON"/>
    <n v="20260813"/>
    <s v="Complet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n v="2026"/>
    <n v="8"/>
    <n v="13"/>
    <d v="2026-08-13T00:00:00"/>
    <n v="0.375"/>
    <x v="0"/>
    <x v="3"/>
  </r>
  <r>
    <n v="974"/>
    <n v="1002508396"/>
    <n v="3"/>
    <x v="2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14"/>
  </r>
  <r>
    <n v="975"/>
    <n v="1002512122"/>
    <n v="3"/>
    <x v="0"/>
    <n v="5"/>
    <s v="MATARAM"/>
    <s v="BIMA"/>
    <s v="TET"/>
    <s v="REG"/>
    <s v="AO"/>
    <s v="NEW SALES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  <x v="8"/>
  </r>
  <r>
    <n v="976"/>
    <n v="1002511658"/>
    <n v="3"/>
    <x v="1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  <x v="9"/>
  </r>
  <r>
    <n v="977"/>
    <n v="1002506117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  <x v="11"/>
  </r>
  <r>
    <n v="978"/>
    <n v="1002516502"/>
    <n v="3"/>
    <x v="2"/>
    <n v="5"/>
    <s v="MALANG"/>
    <s v="KEPANJEN"/>
    <s v="SWJ"/>
    <s v="REG"/>
    <s v="AO"/>
    <s v="NEW SALES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0"/>
    <x v="29"/>
  </r>
  <r>
    <n v="979"/>
    <n v="1002524054"/>
    <n v="3"/>
    <x v="5"/>
    <n v="5"/>
    <s v="SINGARJA"/>
    <s v="TABANAN"/>
    <s v="TBN"/>
    <s v="REG"/>
    <s v="AO"/>
    <s v="NEW SALES"/>
    <m/>
    <s v="MYCX - SEND OPEN PAPERLESS"/>
    <s v="RBS-Regional 3"/>
    <d v="2026-08-13T12:12:00"/>
    <d v="2026-08-13T12:14:05"/>
    <n v="69365035"/>
    <m/>
    <n v="172413244433"/>
    <s v="NI NYOMAN SUMAWATI"/>
    <s v="ODP-TBN-FDD/17"/>
    <m/>
    <m/>
    <m/>
    <m/>
    <n v="115.22262503160201"/>
    <n v="-8.3271809417906493"/>
    <s v="MN02658/PT. MERTA HARUMAS/PIC NI NYOMAN SUMAWATI/081339049176/spbu.bali.5480326@gmail.com"/>
    <s v="Sales Force DBS"/>
    <m/>
    <m/>
    <m/>
    <m/>
    <m/>
    <m/>
    <m/>
    <m/>
    <m/>
    <m/>
    <m/>
    <s v="13-08-2026 12:25:00"/>
    <m/>
    <m/>
    <s v="INPROGRESS_SC"/>
    <s v="TABANAN"/>
    <s v="NO ADDON"/>
    <m/>
    <s v="SEND PAPERLESS OPE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  <x v="23"/>
  </r>
  <r>
    <n v="980"/>
    <n v="1002515920"/>
    <n v="3"/>
    <x v="4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  <x v="3"/>
  </r>
  <r>
    <n v="981"/>
    <n v="1002516016"/>
    <n v="3"/>
    <x v="4"/>
    <n v="4"/>
    <s v="PEKALONGAN"/>
    <s v="SLAWI"/>
    <s v="BLU"/>
    <s v="REG"/>
    <s v="AO"/>
    <s v="NEW SALES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0"/>
    <x v="3"/>
  </r>
  <r>
    <n v="982"/>
    <n v="1002524166"/>
    <n v="3"/>
    <x v="4"/>
    <n v="4"/>
    <s v="PEKALONGAN"/>
    <s v="BREBES"/>
    <s v="BMU"/>
    <s v="REG"/>
    <s v="AO"/>
    <s v="NEW SALES"/>
    <s v="1P INET"/>
    <s v="MIE - SEND SURVEY"/>
    <s v="RBS-Regional 3"/>
    <d v="2026-08-13T13:01:56"/>
    <d v="2026-08-13T13:04:02"/>
    <n v="69365099"/>
    <m/>
    <n v="146281108192"/>
    <s v="SPPG PAGUYANGAN PAGOJENGAN 1"/>
    <s v="ODP-BMU-FG/025 FG/D02/025.01"/>
    <s v="WO061664371"/>
    <m/>
    <m/>
    <m/>
    <n v="109.019221"/>
    <n v="-7.2742570000000004"/>
    <s v="|MN00292|MYIA-012556967464/POI/EDO SAPUTRA/085641141912/eddoschakin@gmail.com"/>
    <s v="MYIB_ASSISTANT"/>
    <m/>
    <m/>
    <m/>
    <m/>
    <m/>
    <m/>
    <m/>
    <m/>
    <s v="Management Janji"/>
    <s v="2026-08-15 08:00:00 | Waktu pemasangan : 13 agustus 2026 Jam pemasangan : 08.00 - 12.00 Info Tambahan : Hubungi pelanggan dulu sebelum ke lokasi terimakasih "/>
    <s v="FCC"/>
    <s v="13-08-2026 13:10:22"/>
    <d v="2026-08-15T08:00:00"/>
    <m/>
    <s v="SURVEY_NEW_MANJA"/>
    <s v="BUMIAYU"/>
    <s v="NO ADDON"/>
    <m/>
    <s v="MIE - SEND SURVEY"/>
    <s v="HSI Bisnis Promo HUT Telkom PSB 70% - 75 Mbps"/>
    <s v="INDIBIZ"/>
    <m/>
    <m/>
    <d v="2026-08-15T08:00:00"/>
    <s v="2026-08-15 08:00:00 | Waktu pemasangan : 13 agustus 2026 Jam pemasangan : 08.00 - 12.00 Info Tambahan : Hubungi pelanggan dulu sebelum ke lokasi terimakasih "/>
    <m/>
    <m/>
    <m/>
    <e v="#NUM!"/>
    <e v="#NUM!"/>
    <x v="1"/>
    <x v="3"/>
  </r>
  <r>
    <n v="983"/>
    <n v="1002516430"/>
    <n v="3"/>
    <x v="1"/>
    <n v="5"/>
    <s v="SBY UTARA"/>
    <s v="TANDES"/>
    <s v="KLN"/>
    <s v="REG"/>
    <s v="AO"/>
    <s v="NEW SALES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  <x v="22"/>
  </r>
  <r>
    <n v="984"/>
    <n v="1002514334"/>
    <n v="3"/>
    <x v="3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  <x v="3"/>
  </r>
  <r>
    <n v="985"/>
    <n v="1002511074"/>
    <n v="3"/>
    <x v="6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  <x v="13"/>
  </r>
  <r>
    <n v="986"/>
    <n v="1002515557"/>
    <n v="3"/>
    <x v="6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987"/>
    <n v="1002524392"/>
    <n v="3"/>
    <x v="4"/>
    <n v="4"/>
    <s v="SEMARANG"/>
    <s v="INNER - SEMARANG JATENG UTARA"/>
    <s v="MJP"/>
    <s v="REG"/>
    <s v="AO"/>
    <s v="NEW SALES"/>
    <m/>
    <s v="MYCX - SEND OPEN PAPERLESS"/>
    <s v="RBS-Regional 3"/>
    <d v="2026-08-13T14:12:18"/>
    <d v="2026-08-13T14:14:22"/>
    <n v="69365203"/>
    <m/>
    <n v="142410346123"/>
    <s v="PT. SIDOREJO MAKMUR SEJAHTERA (SPBU 4459513)"/>
    <s v="ODP-MJP-FCU/040"/>
    <m/>
    <m/>
    <m/>
    <m/>
    <n v="110.59212100000001"/>
    <n v="-7.0483599999999997"/>
    <s v="AMRBS;401428;REG3;FIRONIKA;081393111688;CP.Adi Satiya Wijayanto;081325713775;PAKET WINBACK 3.0 INET 100MBPS 1:1 TARIF 500K;PT. SIDOREJO MAKMUR SEJAHTERA (SPBU 4459513)"/>
    <s v="Account Manager"/>
    <m/>
    <m/>
    <m/>
    <m/>
    <m/>
    <m/>
    <m/>
    <m/>
    <m/>
    <m/>
    <m/>
    <s v="13-08-2026 14:39:50"/>
    <m/>
    <m/>
    <s v="INPROGRESS_SC"/>
    <s v="MAJAPAHIT"/>
    <s v="NO ADDON"/>
    <m/>
    <s v="SEND PAPERLESS OPEN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1"/>
    <x v="3"/>
  </r>
  <r>
    <n v="988"/>
    <n v="1002516508"/>
    <n v="3"/>
    <x v="5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  <x v="27"/>
  </r>
  <r>
    <n v="989"/>
    <n v="1002514309"/>
    <n v="3"/>
    <x v="3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  <x v="3"/>
  </r>
  <r>
    <n v="990"/>
    <n v="1002504745"/>
    <n v="3"/>
    <x v="2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  <x v="2"/>
  </r>
  <r>
    <n v="991"/>
    <n v="1002520118"/>
    <n v="3"/>
    <x v="6"/>
    <n v="5"/>
    <s v="SIDOARJO"/>
    <s v="MOJOKERTO"/>
    <s v="MRT"/>
    <s v="REG"/>
    <s v="AO"/>
    <s v="NEW SALES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0"/>
    <x v="13"/>
  </r>
  <r>
    <n v="992"/>
    <n v="1002510859"/>
    <n v="3"/>
    <x v="2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18"/>
  </r>
  <r>
    <n v="993"/>
    <n v="1002515373"/>
    <n v="3"/>
    <x v="4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  <x v="3"/>
  </r>
  <r>
    <n v="994"/>
    <n v="1002517677"/>
    <n v="3"/>
    <x v="5"/>
    <n v="5"/>
    <s v="DENPASAR"/>
    <s v="SANUR"/>
    <s v="SWI"/>
    <s v="REG"/>
    <s v="AO"/>
    <s v="NEW SALES"/>
    <m/>
    <s v="98 | OSS - CANCEL COMPLETE"/>
    <s v="RBS-Regional 3"/>
    <d v="2026-08-10T13:02:12"/>
    <d v="2026-08-13T09:20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CANCEL"/>
    <s v="TOHPATI SUKAWATI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1"/>
    <x v="6"/>
  </r>
  <r>
    <n v="995"/>
    <n v="1002522970"/>
    <n v="3"/>
    <x v="4"/>
    <n v="4"/>
    <s v="PEKALONGAN"/>
    <s v="BREBES"/>
    <s v="BMU"/>
    <s v="REG"/>
    <s v="AO"/>
    <s v="NEW SALES"/>
    <s v="1P INET"/>
    <s v="7 | OSS - PROVISIONING ISSUED"/>
    <s v="RBS-Regional 3"/>
    <d v="2026-08-12T16:53:57"/>
    <d v="2026-08-14T08:06:28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PI"/>
    <s v="BUMIAYU"/>
    <s v="NO ADDON"/>
    <m/>
    <s v="Provisioning Issued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m/>
    <m/>
    <m/>
    <e v="#NUM!"/>
    <e v="#NUM!"/>
    <x v="1"/>
    <x v="3"/>
  </r>
  <r>
    <n v="996"/>
    <n v="1002523387"/>
    <n v="3"/>
    <x v="6"/>
    <n v="5"/>
    <s v="SIDOARJO"/>
    <s v="PASURUAN"/>
    <s v="GEM"/>
    <s v="REG"/>
    <s v="AO"/>
    <s v="NEW SALES"/>
    <m/>
    <s v="7 | OSS - PROVISIONING ISSUED"/>
    <s v="RBS-Regional 3"/>
    <d v="2026-08-13T09:05:49"/>
    <d v="2026-08-14T08:07:40"/>
    <n v="69364741"/>
    <m/>
    <n v="152743216449"/>
    <s v="PT EVARINDO MEGA MAKMUR"/>
    <s v="ODP-GEM-FAK/012"/>
    <s v="WO061649079"/>
    <m/>
    <m/>
    <m/>
    <n v="112.68966519999999"/>
    <n v="-7.5993139999999997"/>
    <s v="|MN02627|/PT EVARINDO MEGA MAKMUR/WINBACK 2.0 HSI B2B (1:1) 50MBPS 355RB PSB DISC 70%//evarindo@gmail.com/SYAIFUL ARIFIN /8990737501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I"/>
    <s v="PANDA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m/>
    <m/>
    <m/>
    <e v="#NUM!"/>
    <e v="#NUM!"/>
    <x v="1"/>
    <x v="17"/>
  </r>
  <r>
    <n v="997"/>
    <n v="1002524010"/>
    <n v="3"/>
    <x v="7"/>
    <n v="4"/>
    <s v="KUDUS"/>
    <s v="KUDUS"/>
    <s v="KUD"/>
    <s v="REG"/>
    <s v="AO"/>
    <s v="NEW SALES"/>
    <s v="1P INET"/>
    <s v="7 | OSS - PROVISIONING ISSUED"/>
    <s v="RBS-Regional 3"/>
    <d v="2026-08-13T11:50:56"/>
    <d v="2026-08-14T08:07:04"/>
    <n v="69365025"/>
    <m/>
    <n v="142401146029"/>
    <s v="PT. KALAMAYA INTEGRA MEDIA"/>
    <s v="ODP-KUD-FM/035 FM/D04/035.01"/>
    <s v="WO061656623"/>
    <m/>
    <m/>
    <m/>
    <n v="110.846203204415"/>
    <n v="-6.8061317290439298"/>
    <s v="|MN01006|MYIA-022129390271/POI/BENY TRI ANJANI /083173620166/klinsi.2333@gmail.com"/>
    <s v="MYIB_ASSISTANT"/>
    <m/>
    <m/>
    <m/>
    <m/>
    <m/>
    <m/>
    <m/>
    <m/>
    <s v="Management Janji"/>
    <s v="2026-08-14 08:00:00 | telp : 083173620166 M Janji : (14/08/2026) jam Pasang : 09:00 Note : hubungi pelanggan jika ingin kelokasi"/>
    <s v="FCC"/>
    <s v="13-08-2026 11:54:51"/>
    <d v="2026-08-14T08:00:00"/>
    <m/>
    <s v="PI"/>
    <s v="X"/>
    <s v="NO ADDON"/>
    <m/>
    <s v="Provisioning Issued"/>
    <s v="HSI Bisnis Basic Promo HUT Telkom PSB 70% - 50 Mbps"/>
    <s v="INDIBIZ"/>
    <m/>
    <m/>
    <d v="2026-08-14T08:00:00"/>
    <s v="2026-08-14 08:00:00 | telp : 083173620166 M Janji : (14/08/2026) jam Pasang : 09:00 Note : hubungi pelanggan jika ingin kelokasi"/>
    <m/>
    <m/>
    <m/>
    <e v="#NUM!"/>
    <e v="#NUM!"/>
    <x v="1"/>
    <x v="3"/>
  </r>
  <r>
    <n v="998"/>
    <n v="1002506410"/>
    <n v="3"/>
    <x v="5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  <x v="28"/>
  </r>
  <r>
    <n v="999"/>
    <n v="1002510663"/>
    <n v="3"/>
    <x v="5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  <x v="7"/>
  </r>
  <r>
    <n v="1000"/>
    <n v="1002511329"/>
    <n v="3"/>
    <x v="0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  <x v="5"/>
  </r>
  <r>
    <n v="1001"/>
    <n v="1002504878"/>
    <n v="3"/>
    <x v="4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  <x v="3"/>
  </r>
  <r>
    <n v="1002"/>
    <n v="1002519442"/>
    <n v="3"/>
    <x v="1"/>
    <n v="5"/>
    <s v="MADURA"/>
    <s v="PAMEKASAN"/>
    <s v="PRG"/>
    <s v="REG"/>
    <s v="AO"/>
    <s v="NEW SALES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0"/>
    <x v="1"/>
  </r>
  <r>
    <n v="1003"/>
    <n v="1002521466"/>
    <n v="3"/>
    <x v="4"/>
    <n v="4"/>
    <s v="SEMARANG"/>
    <s v="UNGARAN"/>
    <s v="ABR"/>
    <s v="REG"/>
    <s v="AO"/>
    <s v="NEW SALES"/>
    <s v="1P INET"/>
    <s v="Completed (PS)"/>
    <s v="RBS-Regional 3"/>
    <d v="2026-08-12T09:53:58"/>
    <d v="2026-08-13T12:56:31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S"/>
    <s v="AMBARAWA"/>
    <s v="NO ADDON"/>
    <n v="20260813"/>
    <s v="Complet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n v="2026"/>
    <n v="8"/>
    <n v="13"/>
    <d v="2026-08-13T00:00:00"/>
    <n v="-0.33333333333575865"/>
    <x v="0"/>
    <x v="3"/>
  </r>
  <r>
    <n v="1004"/>
    <n v="1002524414"/>
    <n v="3"/>
    <x v="1"/>
    <n v="5"/>
    <s v="SBY SELATAN"/>
    <s v="TANDES"/>
    <s v="DMO"/>
    <s v="REG"/>
    <s v="AO"/>
    <s v="NEW SALES"/>
    <m/>
    <s v="MIE - SEND SURVEY"/>
    <s v="RBS-Regional 3"/>
    <d v="2026-08-13T14:11:29"/>
    <d v="2026-08-13T16:10:01"/>
    <n v="69365237"/>
    <m/>
    <n v="152301273097"/>
    <s v="Warnyet By Miatun"/>
    <s v="ODP-DMO-FKP/06"/>
    <s v="WO061690175"/>
    <m/>
    <m/>
    <m/>
    <n v="112.71298348903601"/>
    <n v="-7.2598285761403698"/>
    <s v="|MN02435|/Warnyet By Miatun/083833183825/Fahrymerana@gmail.com/HSI Bisnis Winback + Antares Eazy (1:1) 50 Mbps (Rp 440.000) PSB Rp 150.000/MADDAHRI/-7.2681431,112.7103435"/>
    <s v="Sales Force DBS"/>
    <m/>
    <m/>
    <m/>
    <m/>
    <m/>
    <m/>
    <m/>
    <m/>
    <s v="Management Janji"/>
    <s v="2026-08-14 15:00:00|Waktu pemasangan : 13 agustus 2026 Jam pemasangan : 08.00 - 12.00 Info Tambahan : Hubungi pelanggan dulu sebelum ke lokasi terimakasih |40951377|MYDITA"/>
    <s v="FCC"/>
    <s v="13-08-2026 14:39:50"/>
    <d v="2026-08-14T15:00:00"/>
    <m/>
    <s v="SURVEY_NEW_MANJA"/>
    <s v="DARMO GUBENG"/>
    <s v="ANTAREZ"/>
    <m/>
    <s v="MIE - SEND SURVEY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14T15:00:00"/>
    <s v="2026-08-14 15:00:00|Waktu pemasangan : 13 agustus 2026 Jam pemasangan : 08.00 - 12.00 Info Tambahan : Hubungi pelanggan dulu sebelum ke lokasi terimakasih |40951377|MYDITA"/>
    <m/>
    <m/>
    <m/>
    <e v="#NUM!"/>
    <e v="#NUM!"/>
    <x v="1"/>
    <x v="22"/>
  </r>
  <r>
    <n v="1005"/>
    <n v="1002522795"/>
    <n v="3"/>
    <x v="3"/>
    <n v="4"/>
    <s v="YOGYAKARTA"/>
    <s v="GUNUNG KIDUL"/>
    <s v="WNS"/>
    <s v="REG"/>
    <s v="AO"/>
    <s v="NEW SALES"/>
    <s v="1P INET"/>
    <s v="Completed (PS)"/>
    <s v="RBS-Regional 3"/>
    <d v="2026-08-12T16:04:57"/>
    <d v="2026-08-13T12:28:18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PS"/>
    <s v="WONOSARI"/>
    <s v="NO ADDON"/>
    <n v="20260813"/>
    <s v="Completed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n v="2026"/>
    <n v="8"/>
    <n v="13"/>
    <d v="2026-08-13T00:00:00"/>
    <n v="-0.54166666666424135"/>
    <x v="0"/>
    <x v="3"/>
  </r>
  <r>
    <n v="1006"/>
    <n v="1002509984"/>
    <n v="3"/>
    <x v="2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  <x v="20"/>
  </r>
  <r>
    <n v="1007"/>
    <n v="1002519835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TUNGA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0"/>
    <x v="3"/>
  </r>
  <r>
    <n v="1008"/>
    <n v="1002520886"/>
    <n v="3"/>
    <x v="7"/>
    <n v="4"/>
    <s v="KUDUS"/>
    <s v="BLORA"/>
    <s v="CEP"/>
    <s v="REG"/>
    <s v="AO"/>
    <s v="NEW SALES"/>
    <s v="1P INET"/>
    <s v="OSS - FALLOUT"/>
    <s v="RBS-Regional 3"/>
    <d v="2026-08-11T17:10:56"/>
    <d v="2026-08-14T08:53:08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s v="Kendala Lainnya"/>
    <s v="FO_WFM"/>
    <s v="CEPU"/>
    <s v="NO ADDON"/>
    <m/>
    <s v="Provisioning Failed|WFM|INF009040752|pelanggan minta batal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1"/>
    <x v="3"/>
  </r>
  <r>
    <n v="1009"/>
    <n v="1002522173"/>
    <n v="3"/>
    <x v="7"/>
    <n v="4"/>
    <s v="KUDUS"/>
    <s v="PURWODADI"/>
    <s v="WRO"/>
    <s v="REG"/>
    <s v="AO"/>
    <s v="NEW SALES"/>
    <s v="1P INET"/>
    <s v="MIE - SEND SURVEY"/>
    <s v="RBS-Regional 3"/>
    <d v="2026-08-12T13:34:57"/>
    <d v="2026-08-12T13:36:01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m/>
    <s v="SURVEY_NEW_MANJA"/>
    <s v="WIROSARI"/>
    <s v="NO ADDON"/>
    <m/>
    <s v="MIE - SEND SURVEY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1"/>
    <x v="3"/>
  </r>
  <r>
    <n v="1010"/>
    <n v="1002506172"/>
    <n v="3"/>
    <x v="3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3"/>
  </r>
  <r>
    <n v="1011"/>
    <n v="1002515441"/>
    <n v="3"/>
    <x v="3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  <x v="3"/>
  </r>
  <r>
    <n v="1012"/>
    <n v="1002516023"/>
    <n v="3"/>
    <x v="1"/>
    <n v="5"/>
    <s v="MADURA"/>
    <s v="BANGKALAN"/>
    <s v="OMB"/>
    <s v="REG"/>
    <s v="AO"/>
    <s v="NEW SALES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0"/>
    <x v="1"/>
  </r>
  <r>
    <n v="1013"/>
    <n v="1002522688"/>
    <n v="3"/>
    <x v="7"/>
    <n v="4"/>
    <s v="KUDUS"/>
    <s v="JEPARA"/>
    <s v="KEL"/>
    <s v="REG"/>
    <s v="AO"/>
    <s v="NEW SALES"/>
    <s v="1P INET"/>
    <s v="Completed (PS)"/>
    <s v="RBS-Regional 3"/>
    <d v="2026-08-12T15:40:56"/>
    <d v="2026-08-13T22:39:54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PS"/>
    <s v="X"/>
    <s v="NO ADDON"/>
    <n v="20260813"/>
    <s v="Completed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n v="2026"/>
    <n v="8"/>
    <n v="13"/>
    <d v="2026-08-13T00:00:00"/>
    <n v="-0.54166666666424135"/>
    <x v="0"/>
    <x v="3"/>
  </r>
  <r>
    <n v="1014"/>
    <n v="1002517372"/>
    <n v="3"/>
    <x v="2"/>
    <n v="5"/>
    <s v="KEDIRI"/>
    <s v="TULUNGAGUNG"/>
    <s v="TUL"/>
    <s v="REG"/>
    <s v="AO"/>
    <s v="NEW SALES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0"/>
    <x v="24"/>
  </r>
  <r>
    <n v="1015"/>
    <n v="1002516004"/>
    <n v="3"/>
    <x v="0"/>
    <n v="5"/>
    <s v="MATARAM"/>
    <s v="SUMBAWA"/>
    <s v="MLK"/>
    <s v="REG"/>
    <s v="AO"/>
    <s v="NEW SALES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0"/>
  </r>
  <r>
    <n v="1016"/>
    <n v="1002510579"/>
    <n v="3"/>
    <x v="0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3"/>
  </r>
  <r>
    <n v="1017"/>
    <n v="1002523841"/>
    <n v="3"/>
    <x v="1"/>
    <n v="5"/>
    <s v="SBY SELATAN"/>
    <s v="MANYAR"/>
    <s v="JGR"/>
    <s v="REG"/>
    <s v="AO"/>
    <s v="NEW SALES"/>
    <m/>
    <s v="QC MIA - INVALID QUALITY CONTROL MIA"/>
    <s v="RBS-Regional 3"/>
    <d v="2026-08-13T11:09:54"/>
    <d v="2026-08-13T16:07:22"/>
    <n v="69364933"/>
    <m/>
    <n v="152310255717"/>
    <s v="PT GIGAN TRANS LOGISTICS"/>
    <s v="ODP-RKT-FPA/33"/>
    <m/>
    <m/>
    <m/>
    <m/>
    <n v="112.81438470000001"/>
    <n v="-7.3071821999999997"/>
    <s v="|MN01731|/PT GIGAN TRANS LOGISTICS/HSI Basic Promo HUT Telkom (1:2) 50 Mbps (Rp 320.000) PSB Rp 150.000/0811333514/gigantrans@gmail.com/GOEY SOEDRAJAT WIBOWO/Jl. Green Semnaggi Mangrove J1-21 Agiceras Cluster, Wonorejo, Rungkut, Surabaya"/>
    <s v="Sales Force DBS"/>
    <m/>
    <m/>
    <m/>
    <m/>
    <m/>
    <m/>
    <m/>
    <m/>
    <m/>
    <m/>
    <m/>
    <s v="13-08-2026 11:25:53"/>
    <m/>
    <m/>
    <s v="QC1"/>
    <s v="JAGIR"/>
    <s v="NO ADDON"/>
    <m/>
    <s v="QC MIA - INVALID QUALITY CONTROL MIA - Tidak mengunggah Dokumen Usaha - mohon upload dokumen npwp/nib/sku sesuai usaha terdaf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2"/>
  </r>
  <r>
    <n v="1018"/>
    <n v="1002521313"/>
    <n v="3"/>
    <x v="4"/>
    <n v="4"/>
    <s v="PEKALONGAN"/>
    <s v="PEKALONGAN"/>
    <s v="KJE"/>
    <s v="REG"/>
    <s v="AO"/>
    <s v="NEW SALES"/>
    <s v="1P INET"/>
    <s v="7 | OSS - PROVISIONING ISSUED"/>
    <s v="RBS-Regional 3"/>
    <d v="2026-08-12T09:01:56"/>
    <d v="2026-08-13T08:08:48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m/>
    <s v="PI"/>
    <s v="KAJEN"/>
    <s v="NO ADDON"/>
    <m/>
    <s v="Provisioning Issued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1"/>
    <x v="3"/>
  </r>
  <r>
    <n v="1019"/>
    <n v="1002514392"/>
    <n v="3"/>
    <x v="2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  <x v="29"/>
  </r>
  <r>
    <n v="1020"/>
    <n v="1002518435"/>
    <n v="3"/>
    <x v="5"/>
    <n v="5"/>
    <s v="SINGARJA"/>
    <s v="GIANYAR"/>
    <s v="GIN"/>
    <s v="REG"/>
    <s v="AO"/>
    <s v="NEW SALES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ANYA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  <x v="28"/>
  </r>
  <r>
    <n v="1021"/>
    <n v="1002520884"/>
    <n v="3"/>
    <x v="6"/>
    <n v="5"/>
    <s v="SIDOARJO"/>
    <s v="MOJOKERTO"/>
    <s v="MJS"/>
    <s v="REG"/>
    <s v="AO"/>
    <s v="NEW SALES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OJOKERTO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0"/>
    <x v="13"/>
  </r>
  <r>
    <n v="1022"/>
    <n v="1002521891"/>
    <n v="3"/>
    <x v="6"/>
    <n v="5"/>
    <s v="JEMBER"/>
    <s v="BONDOWOSO"/>
    <s v="PRJ"/>
    <s v="REG"/>
    <s v="AO"/>
    <s v="NEW SALES"/>
    <m/>
    <s v="7 | OSS - PROVISIONING ISSUED"/>
    <s v="RBS-Regional 3"/>
    <d v="2026-08-12T11:53:06"/>
    <d v="2026-08-13T13:05:46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m/>
    <s v="PI"/>
    <s v="BONDOWOSO"/>
    <s v="NETMONK - 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1"/>
    <x v="25"/>
  </r>
  <r>
    <n v="1023"/>
    <n v="1002521987"/>
    <n v="3"/>
    <x v="0"/>
    <n v="5"/>
    <s v="MATARAM"/>
    <s v="SUMBAWA"/>
    <s v="TLW"/>
    <s v="REG"/>
    <s v="AO"/>
    <s v="NEW SALES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SUMBAWA BARAT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0"/>
    <x v="0"/>
  </r>
  <r>
    <n v="1024"/>
    <n v="1002509974"/>
    <n v="3"/>
    <x v="6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7"/>
  </r>
  <r>
    <n v="1025"/>
    <n v="1002514594"/>
    <n v="3"/>
    <x v="0"/>
    <n v="5"/>
    <s v="MATARAM"/>
    <s v="SUMBAWA"/>
    <s v="SBW"/>
    <s v="REG"/>
    <s v="AO"/>
    <s v="NEW SALES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  <x v="0"/>
  </r>
  <r>
    <n v="1026"/>
    <n v="1002510436"/>
    <n v="3"/>
    <x v="0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  <x v="21"/>
  </r>
  <r>
    <n v="1027"/>
    <n v="1002508243"/>
    <n v="3"/>
    <x v="6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  <x v="30"/>
  </r>
  <r>
    <n v="1028"/>
    <n v="1002504718"/>
    <n v="3"/>
    <x v="1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  <x v="9"/>
  </r>
  <r>
    <n v="1029"/>
    <n v="1002519169"/>
    <n v="3"/>
    <x v="1"/>
    <n v="5"/>
    <s v="MADURA"/>
    <s v="BANGKALAN"/>
    <s v="KML"/>
    <s v="REG"/>
    <s v="AO"/>
    <s v="NEW SALES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0"/>
    <x v="1"/>
  </r>
  <r>
    <n v="1030"/>
    <n v="1002516144"/>
    <n v="3"/>
    <x v="1"/>
    <n v="5"/>
    <s v="SBY SELATAN"/>
    <s v="TANDES"/>
    <s v="DMO"/>
    <s v="REG"/>
    <s v="AO"/>
    <s v="NEW SALES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  <x v="22"/>
  </r>
  <r>
    <n v="1031"/>
    <n v="1002514108"/>
    <n v="3"/>
    <x v="1"/>
    <n v="5"/>
    <s v="SBY UTARA"/>
    <s v="TANDES"/>
    <s v="KNN"/>
    <s v="REG"/>
    <s v="AO"/>
    <s v="NEW SALES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  <x v="22"/>
  </r>
  <r>
    <n v="1032"/>
    <n v="1002522430"/>
    <n v="3"/>
    <x v="6"/>
    <n v="5"/>
    <s v="PASURUAN"/>
    <s v="PASURUAN"/>
    <s v="PSN"/>
    <s v="REG"/>
    <s v="AO"/>
    <s v="NEW SALES"/>
    <m/>
    <s v="Completed (PS)"/>
    <s v="RBS-Regional 3"/>
    <d v="2026-08-12T14:35:53"/>
    <d v="2026-08-14T08:52:35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PS"/>
    <s v="PASURUA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n v="2026"/>
    <n v="8"/>
    <n v="14"/>
    <d v="2026-08-14T00:00:00"/>
    <n v="0.45833333333575865"/>
    <x v="0"/>
    <x v="17"/>
  </r>
  <r>
    <n v="1033"/>
    <n v="1002505758"/>
    <n v="3"/>
    <x v="6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25"/>
  </r>
  <r>
    <n v="1034"/>
    <n v="1002516222"/>
    <n v="3"/>
    <x v="0"/>
    <n v="5"/>
    <s v="MATARAM"/>
    <s v="BIMA"/>
    <s v="SIL"/>
    <s v="REG"/>
    <s v="AO"/>
    <s v="NEW SALES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  <x v="8"/>
  </r>
  <r>
    <n v="1035"/>
    <n v="1002515887"/>
    <n v="3"/>
    <x v="3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  <x v="3"/>
  </r>
  <r>
    <n v="1036"/>
    <n v="1002519740"/>
    <n v="3"/>
    <x v="2"/>
    <n v="5"/>
    <s v="MADIUN"/>
    <s v="MADIUN"/>
    <s v="CRB"/>
    <s v="REG"/>
    <s v="AO"/>
    <s v="NEW SALES"/>
    <s v="1P INET"/>
    <s v="102 | FOLLOW UP COMPLETED"/>
    <s v="RBS-Regional 3"/>
    <d v="2026-08-11T12:36:02"/>
    <d v="2026-08-13T14:51:33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REVOKE"/>
    <s v="CARUBAN"/>
    <s v="NO ADDON"/>
    <m/>
    <s v="Follow Up Revoke Completed, New Order ID : SC1002524577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1"/>
    <x v="14"/>
  </r>
  <r>
    <n v="1037"/>
    <n v="1002516573"/>
    <n v="3"/>
    <x v="2"/>
    <n v="5"/>
    <s v="MADIUN"/>
    <s v="NGAWI"/>
    <s v="MGT"/>
    <s v="REG"/>
    <s v="AO"/>
    <s v="NEW SALES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AGETAN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  <x v="14"/>
  </r>
  <r>
    <n v="1038"/>
    <n v="1002525267"/>
    <n v="3"/>
    <x v="3"/>
    <n v="4"/>
    <s v="YOGYAKARTA"/>
    <s v="GUNUNG KIDUL"/>
    <s v="WNS"/>
    <s v="REG"/>
    <s v="AO"/>
    <s v="NEW SALES"/>
    <s v="2P INET + VOICE"/>
    <s v="MIE - SEND SURVEY"/>
    <s v="RBS-Regional 3"/>
    <d v="2026-08-13T19:29:56"/>
    <d v="2026-08-13T19:32:01"/>
    <n v="69365548"/>
    <n v="2745042029"/>
    <n v="143135115088"/>
    <s v="PT MUTIARA AGUNG ABADI"/>
    <s v="ODP-WNS-FAE/06 FAE/D03/02.06"/>
    <s v="WO061704579"/>
    <m/>
    <m/>
    <m/>
    <n v="110.6029597"/>
    <n v="-7.9672131999999998"/>
    <s v="|MC80054|MYIA-071140234446/POI/YULIANTO.,S.T/081215510270/ptmutiaraaggungabadi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39:52"/>
    <d v="2026-08-15T08:00:00"/>
    <m/>
    <s v="SURVEY_NEW_MANJA"/>
    <s v="WONOSARI"/>
    <s v="NO ADDON"/>
    <m/>
    <s v="MIE - SEND SURVEY"/>
    <s v="HSI Bisnis Bundling Phone PSB 70% - Free 800 Menit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1"/>
    <x v="3"/>
  </r>
  <r>
    <n v="1039"/>
    <n v="1002517397"/>
    <n v="3"/>
    <x v="2"/>
    <n v="5"/>
    <s v="MALANG"/>
    <s v="KEPANJEN"/>
    <s v="KLJ"/>
    <s v="REG"/>
    <s v="AO"/>
    <s v="NEW SALES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0"/>
    <x v="29"/>
  </r>
  <r>
    <n v="1040"/>
    <n v="1002516881"/>
    <n v="3"/>
    <x v="2"/>
    <n v="5"/>
    <s v="KEDIRI"/>
    <s v="TULUNGAGUNG"/>
    <s v="CAT"/>
    <s v="REG"/>
    <s v="AO"/>
    <s v="NEW SALES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0"/>
    <x v="24"/>
  </r>
  <r>
    <n v="1041"/>
    <n v="1002522813"/>
    <n v="3"/>
    <x v="2"/>
    <n v="5"/>
    <s v="MADIUN"/>
    <s v="BOJONEGORO"/>
    <s v="BJN"/>
    <s v="REG"/>
    <s v="AO"/>
    <s v="NEW SALES"/>
    <s v="1P INET"/>
    <s v="Completed (PS)"/>
    <s v="RBS-Regional 3"/>
    <d v="2026-08-12T16:11:57"/>
    <d v="2026-08-13T14:34:44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PS"/>
    <s v="X"/>
    <s v="NO ADDON"/>
    <n v="20260813"/>
    <s v="Completed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n v="2026"/>
    <n v="8"/>
    <n v="13"/>
    <d v="2026-08-13T00:00:00"/>
    <n v="-1.3333333333357587"/>
    <x v="0"/>
    <x v="20"/>
  </r>
  <r>
    <n v="1042"/>
    <n v="1002519818"/>
    <n v="3"/>
    <x v="5"/>
    <n v="5"/>
    <s v="DENPASAR"/>
    <s v="JIMBARAN"/>
    <s v="KUT"/>
    <s v="REG"/>
    <s v="AO"/>
    <s v="NEW SALES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A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0"/>
    <x v="27"/>
  </r>
  <r>
    <n v="1043"/>
    <n v="1002507501"/>
    <n v="3"/>
    <x v="6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  <x v="13"/>
  </r>
  <r>
    <n v="1044"/>
    <n v="1002511885"/>
    <n v="3"/>
    <x v="5"/>
    <n v="5"/>
    <s v="DENPASAR"/>
    <s v="JIMBARAN"/>
    <s v="JBR"/>
    <s v="REG"/>
    <s v="AO"/>
    <s v="NEW SALES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  <x v="27"/>
  </r>
  <r>
    <n v="1045"/>
    <n v="1002522388"/>
    <n v="3"/>
    <x v="6"/>
    <n v="5"/>
    <s v="SIDOARJO"/>
    <s v="PASURUAN"/>
    <s v="GEM"/>
    <s v="REG"/>
    <s v="AO"/>
    <s v="NEW SALES"/>
    <m/>
    <s v="CC - HD1A - INPROGRESS UNCONTACTED"/>
    <s v="RBS-Regional 3"/>
    <d v="2026-08-12T14:25:33"/>
    <d v="2026-08-14T08:09:44"/>
    <n v="69364342"/>
    <m/>
    <n v="152743216448"/>
    <s v="SPBU 5467107 GEMPOL"/>
    <s v="ODP-GEM-FA/07"/>
    <m/>
    <m/>
    <m/>
    <m/>
    <n v="112.6942535"/>
    <n v="-7.5574861000000002"/>
    <s v="|MN02332|/SPBU 5467107 GEMPOL/WINBACK 2.0 HSI B2B (1:1) 100MBPS 535RB PSB DISC 70%//spbu5467107gempol@gmail.com/FAIZAL MEGA HARDIANSYAH/81252132282"/>
    <s v="Sales Force DBS"/>
    <m/>
    <m/>
    <m/>
    <m/>
    <m/>
    <m/>
    <m/>
    <m/>
    <m/>
    <m/>
    <m/>
    <d v="2026-12-08T14:39:59"/>
    <m/>
    <m/>
    <s v="FCC"/>
    <s v="PANDAAN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7"/>
  </r>
  <r>
    <n v="1046"/>
    <n v="1002509520"/>
    <n v="3"/>
    <x v="0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0"/>
  </r>
  <r>
    <n v="1047"/>
    <n v="1002524071"/>
    <n v="3"/>
    <x v="6"/>
    <n v="5"/>
    <s v="SIDOARJO"/>
    <s v="INNER - JATIM TIMUR"/>
    <s v="GDA"/>
    <s v="REG"/>
    <s v="AO"/>
    <s v="NEW SALES"/>
    <s v="1P INET"/>
    <s v="MIE - SEND SURVEY"/>
    <s v="RBS-Regional 3"/>
    <d v="2026-08-13T12:16:56"/>
    <d v="2026-08-13T12:18:01"/>
    <n v="69365058"/>
    <m/>
    <n v="152317261891"/>
    <s v="PT.Ekadharma International Tbk"/>
    <s v="ODP-GDA-FC/05 FC/D01/05.01"/>
    <s v="WO061659381"/>
    <m/>
    <m/>
    <m/>
    <n v="112.74967460000001"/>
    <n v="-7.3898683999999903"/>
    <s v="|MN01470|MYIA-086129079341/POI/pujiyono/081332043709/ar@sby2.ekadharma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25:00"/>
    <d v="2026-08-14T13:00:00"/>
    <m/>
    <s v="SURVEY_NEW_MANJA"/>
    <s v="GEDANGAN"/>
    <s v="NO ADDON"/>
    <m/>
    <s v="MIE - SEND SURVEY"/>
    <s v="HSI Bisnis Basic Promo HUT Telkom PSB 70% - 100 Mbps Dual Band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  <x v="11"/>
  </r>
  <r>
    <n v="1048"/>
    <n v="1002509099"/>
    <n v="3"/>
    <x v="7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  <x v="3"/>
  </r>
  <r>
    <n v="1049"/>
    <n v="1002507113"/>
    <n v="3"/>
    <x v="6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5"/>
  </r>
  <r>
    <n v="1050"/>
    <n v="1002504578"/>
    <n v="3"/>
    <x v="6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1"/>
  </r>
  <r>
    <n v="1051"/>
    <n v="1002519754"/>
    <n v="3"/>
    <x v="2"/>
    <n v="5"/>
    <s v="MADIUN"/>
    <s v="BOJONEGORO"/>
    <s v="SMJ"/>
    <s v="REG"/>
    <s v="AO"/>
    <s v="NEW SALES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PADANGAN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0"/>
    <x v="20"/>
  </r>
  <r>
    <n v="1052"/>
    <n v="1002517036"/>
    <n v="3"/>
    <x v="2"/>
    <n v="5"/>
    <s v="MADIUN"/>
    <s v="MADIUN"/>
    <s v="MNZ"/>
    <s v="REG"/>
    <s v="AO"/>
    <s v="NEW SALES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0"/>
    <x v="14"/>
  </r>
  <r>
    <n v="1053"/>
    <n v="1002513806"/>
    <n v="3"/>
    <x v="6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  <x v="10"/>
  </r>
  <r>
    <n v="1054"/>
    <n v="1002506392"/>
    <n v="3"/>
    <x v="5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  <x v="28"/>
  </r>
  <r>
    <n v="1055"/>
    <n v="1002522674"/>
    <n v="3"/>
    <x v="6"/>
    <n v="5"/>
    <s v="PASURUAN"/>
    <s v="LUMAJANG"/>
    <s v="LMJ"/>
    <s v="REG"/>
    <s v="AO"/>
    <s v="NEW SALES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UMAJANG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0"/>
    <x v="30"/>
  </r>
  <r>
    <n v="1056"/>
    <n v="1002516340"/>
    <n v="3"/>
    <x v="1"/>
    <n v="5"/>
    <s v="SBY UTARA"/>
    <s v="LAMONGAN"/>
    <s v="BDG"/>
    <s v="REG"/>
    <s v="AO"/>
    <s v="NEW SALES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0"/>
    <x v="9"/>
  </r>
  <r>
    <n v="1057"/>
    <n v="1002519878"/>
    <n v="3"/>
    <x v="3"/>
    <n v="4"/>
    <s v="YOGYAKARTA"/>
    <s v="BANTUL"/>
    <s v="BTL"/>
    <s v="REG"/>
    <s v="AO"/>
    <s v="NEW SALES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0"/>
    <x v="3"/>
  </r>
  <r>
    <n v="1058"/>
    <n v="1002507648"/>
    <n v="3"/>
    <x v="6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  <x v="13"/>
  </r>
  <r>
    <n v="1059"/>
    <n v="1002516187"/>
    <n v="3"/>
    <x v="2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  <x v="14"/>
  </r>
  <r>
    <n v="1060"/>
    <n v="1002513294"/>
    <n v="3"/>
    <x v="4"/>
    <n v="4"/>
    <s v="PEKALONGAN"/>
    <s v="SLAWI"/>
    <s v="SLW"/>
    <s v="REG"/>
    <s v="AO"/>
    <s v="NEW SALES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  <x v="3"/>
  </r>
  <r>
    <n v="1061"/>
    <n v="1002515795"/>
    <n v="3"/>
    <x v="4"/>
    <n v="4"/>
    <s v="PEKALONGAN"/>
    <s v="TEGAL"/>
    <s v="TEG"/>
    <s v="REG"/>
    <s v="AO"/>
    <s v="NEW SALES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0"/>
    <x v="3"/>
  </r>
  <r>
    <n v="1062"/>
    <n v="1002511481"/>
    <n v="3"/>
    <x v="0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33"/>
  </r>
  <r>
    <n v="1063"/>
    <n v="1002511358"/>
    <n v="3"/>
    <x v="2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  <x v="15"/>
  </r>
  <r>
    <n v="1064"/>
    <n v="1002522989"/>
    <n v="3"/>
    <x v="1"/>
    <n v="5"/>
    <s v="SBY UTARA"/>
    <s v="TANDES"/>
    <s v="KNN"/>
    <s v="REG"/>
    <s v="AO"/>
    <s v="NEW SALES"/>
    <s v="1P INET"/>
    <s v="Completed (PS)"/>
    <s v="RBS-Regional 3"/>
    <d v="2026-08-12T17:01:57"/>
    <d v="2026-08-14T08:13:44"/>
    <n v="69364557"/>
    <m/>
    <n v="152412248839"/>
    <s v="SMK Wijaya Putra (Gedung D)"/>
    <s v="ODP-KND-FAF/39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PS"/>
    <s v="KANDANGAN"/>
    <s v="NO ADDON"/>
    <n v="20260814"/>
    <s v="Completed"/>
    <s v="HSI Bisnis Basic Promo HUT Telkom PSB 70% - 75 Mbps"/>
    <s v="INDIBIZ"/>
    <m/>
    <m/>
    <d v="2026-08-13T13:00:00"/>
    <s v="2026-08-13 13:00:00 | M Janji : (13/08/2026) jam Pasang : 08:00 Note : hubungi pelanggan jika ingin kelokasi"/>
    <n v="2026"/>
    <n v="8"/>
    <n v="14"/>
    <d v="2026-08-14T00:00:00"/>
    <n v="0.45833333333575865"/>
    <x v="0"/>
    <x v="22"/>
  </r>
  <r>
    <n v="1065"/>
    <n v="1002519306"/>
    <n v="3"/>
    <x v="0"/>
    <n v="5"/>
    <s v="MATARAM"/>
    <s v="SUMBAWA"/>
    <s v="SBW"/>
    <s v="REG"/>
    <s v="AO"/>
    <s v="NEW SALES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  <x v="0"/>
  </r>
  <r>
    <n v="1066"/>
    <n v="1002510033"/>
    <n v="3"/>
    <x v="5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  <x v="4"/>
  </r>
  <r>
    <n v="1067"/>
    <n v="1002504908"/>
    <n v="3"/>
    <x v="4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  <x v="3"/>
  </r>
  <r>
    <n v="1068"/>
    <n v="1002519276"/>
    <n v="3"/>
    <x v="1"/>
    <n v="5"/>
    <s v="SBY UTARA"/>
    <s v="LAMONGAN"/>
    <s v="BBA"/>
    <s v="REG"/>
    <s v="AO"/>
    <s v="NEW SALES"/>
    <s v="1P INET"/>
    <s v="102 | FOLLOW UP COMPLETED"/>
    <s v="RBS-Regional 3"/>
    <d v="2026-08-11T10:29:56"/>
    <d v="2026-08-13T14:24:36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REVOKE"/>
    <s v="X"/>
    <s v="NO ADDON"/>
    <m/>
    <s v="Follow Up Revoke Completed, New Order ID : SC1002524460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1"/>
    <x v="9"/>
  </r>
  <r>
    <n v="1069"/>
    <n v="1002523277"/>
    <n v="3"/>
    <x v="1"/>
    <n v="5"/>
    <s v="SBY UTARA"/>
    <s v="KENJERAN"/>
    <s v="KBL"/>
    <s v="REG"/>
    <s v="AO"/>
    <s v="NEW SALES"/>
    <m/>
    <s v="Completed (PS)"/>
    <s v="RBS-Regional 3"/>
    <d v="2026-08-13T08:20:18"/>
    <d v="2026-08-13T21:23:22"/>
    <n v="69364684"/>
    <m/>
    <n v="152401227405"/>
    <s v="UZGAMING SURABAYA"/>
    <s v="ODP-KBL-FGJ/25"/>
    <s v="WO061654453"/>
    <m/>
    <m/>
    <m/>
    <n v="112.73247259999999"/>
    <n v="-7.2233419000000003"/>
    <s v="|MN02446|/UZGAMING SURABAYA/UFAIRAH/081334230368/uffairahabdulaziz@gmail.com/HSI Bisnis Promo HUT Telkom (1:1) 100 Mbps (Rp 535.000) PSB Rp 150.000/"/>
    <s v="Sales Force DBS"/>
    <m/>
    <m/>
    <m/>
    <m/>
    <m/>
    <m/>
    <m/>
    <m/>
    <s v="Management Janji"/>
    <s v="2026-08-14 11:00:00|Tanggal pemasangan: 14/08/2026 Jam pemasangan : pagi / siang Info Tambahan : Hubungi pelanggan dulu sebelum ke lokasi terima kasih.|40951377|MYDITA"/>
    <s v="FCC"/>
    <s v="13-08-2026 08:25:29"/>
    <d v="2026-08-14T11:00:00"/>
    <m/>
    <s v="PS"/>
    <s v="KEBALEN"/>
    <s v="NO ADDON"/>
    <n v="2026081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4T11:00:00"/>
    <s v="2026-08-14 11:00:00|Tanggal pemasangan: 14/08/2026 Jam pemasangan : pagi / siang Info Tambahan : Hubungi pelanggan dulu sebelum ke lokasi terima kasih.|40951377|MYDITA"/>
    <n v="2026"/>
    <n v="8"/>
    <n v="13"/>
    <d v="2026-08-13T00:00:00"/>
    <n v="-1.4583333333357587"/>
    <x v="0"/>
    <x v="22"/>
  </r>
  <r>
    <n v="1070"/>
    <n v="1002512276"/>
    <n v="3"/>
    <x v="7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  <x v="3"/>
  </r>
  <r>
    <n v="1071"/>
    <n v="1002516635"/>
    <n v="3"/>
    <x v="1"/>
    <n v="5"/>
    <s v="MADURA"/>
    <s v="BANGKALAN"/>
    <s v="OMB"/>
    <s v="REG"/>
    <s v="AO"/>
    <s v="NEW SALES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  <x v="1"/>
  </r>
  <r>
    <n v="1072"/>
    <n v="1002516364"/>
    <n v="3"/>
    <x v="5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  <x v="31"/>
  </r>
  <r>
    <n v="1073"/>
    <n v="1002524861"/>
    <n v="3"/>
    <x v="4"/>
    <n v="4"/>
    <s v="SEMARANG"/>
    <s v="KENDAL"/>
    <s v="KDL"/>
    <s v="REG"/>
    <s v="AO"/>
    <s v="NEW SALES"/>
    <s v="1P INET"/>
    <s v="MIE - SEND SURVEY"/>
    <s v="RBS-Regional 3"/>
    <d v="2026-08-13T16:07:56"/>
    <d v="2026-08-13T16:10:01"/>
    <n v="69365398"/>
    <m/>
    <n v="146457106173"/>
    <s v="SPBU 44.513.05 JAMBEARUM"/>
    <s v="ODP-KDL-FP/043 FP/D13/043.01"/>
    <s v="WO061689457"/>
    <m/>
    <m/>
    <m/>
    <n v="110.178022"/>
    <n v="-6.9227410000000003"/>
    <s v="|MN02184|MYIA-087855599869/POI/OKE /082134581204/spbujambearum2@gmail.com"/>
    <s v="MYIB_ASSISTANT"/>
    <m/>
    <m/>
    <m/>
    <m/>
    <m/>
    <m/>
    <m/>
    <m/>
    <s v="Management Janji"/>
    <s v="2026-08-14 13:00:00 | Nama PIC : Dani No HP : 082134581204 Alt :  M Janji : 14/08/2026 Jam Pasang : 08.00  - 13:00  NoteÃ‚Â :  hubungi terlebih dahulu sebelum ke lokasi, terima kasih."/>
    <s v="FCC"/>
    <s v="13-08-2026 16:09:57"/>
    <d v="2026-08-14T13:00:00"/>
    <m/>
    <s v="SURVEY_NEW_MANJA"/>
    <s v="X"/>
    <s v="NO ADDON"/>
    <m/>
    <s v="MIE - SEND SURVEY"/>
    <s v="HSI Bisnis Basic Promo HUT Telkom PSB 70% - 100 Mbps"/>
    <s v="INDIBIZ"/>
    <m/>
    <m/>
    <d v="2026-08-14T13:00:00"/>
    <s v="2026-08-14 13:00:00 | Nama PIC : Dani No HP : 082134581204 Alt :  M Janji : 14/08/2026 Jam Pasang : 08.00  - 13:00  NoteÃ‚Â :  hubungi terlebih dahulu sebelum ke lokasi, terima kasih."/>
    <m/>
    <m/>
    <m/>
    <e v="#NUM!"/>
    <e v="#NUM!"/>
    <x v="1"/>
    <x v="3"/>
  </r>
  <r>
    <n v="1074"/>
    <n v="1002520458"/>
    <n v="3"/>
    <x v="5"/>
    <n v="5"/>
    <s v="SINGARJA"/>
    <s v="KLUNGKUNG"/>
    <s v="APR"/>
    <s v="REG"/>
    <s v="AO"/>
    <s v="NEW SALES"/>
    <m/>
    <s v="Completed (PS)"/>
    <s v="RBS-Regional 3"/>
    <d v="2026-08-11T15:26:07"/>
    <d v="2026-08-13T20:16:36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S"/>
    <s v="KARANGASEM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n v="2026"/>
    <n v="8"/>
    <n v="13"/>
    <d v="2026-08-13T00:00:00"/>
    <n v="-0.33333333333575865"/>
    <x v="0"/>
    <x v="4"/>
  </r>
  <r>
    <n v="1075"/>
    <n v="1002515751"/>
    <n v="3"/>
    <x v="1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  <x v="12"/>
  </r>
  <r>
    <n v="1076"/>
    <n v="1002519656"/>
    <n v="3"/>
    <x v="3"/>
    <n v="4"/>
    <s v="MAGELANG"/>
    <s v="TEMANGGUNG"/>
    <s v="PRN"/>
    <s v="REG"/>
    <s v="AO"/>
    <s v="NEW SALES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ARAKA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0"/>
    <x v="3"/>
  </r>
  <r>
    <n v="1077"/>
    <n v="1002513435"/>
    <n v="3"/>
    <x v="2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  <x v="2"/>
  </r>
  <r>
    <n v="1078"/>
    <n v="1002521572"/>
    <n v="3"/>
    <x v="6"/>
    <n v="5"/>
    <s v="SIDOARJO"/>
    <s v="INNER - JATIM TIMUR"/>
    <s v="SDN"/>
    <s v="REG"/>
    <s v="AO"/>
    <s v="NEW SALES"/>
    <m/>
    <s v="OSS - FALLOUT"/>
    <s v="RBS-Regional 3"/>
    <d v="2026-08-12T10:30:25"/>
    <d v="2026-08-13T15:59:32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s v="Kendala Pelanggan"/>
    <s v="FO_WFM"/>
    <s v="SIDOARJO"/>
    <s v="NO ADDON"/>
    <m/>
    <s v="Provisioning Failed|WFM|INF009037774|PP_-7.3897133,112.69656330000001_PELANGGAN MINTA PEMASANGAN BESOK PAGI HARI JUMAT TANGG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1"/>
    <x v="11"/>
  </r>
  <r>
    <n v="1079"/>
    <n v="1002518937"/>
    <n v="3"/>
    <x v="2"/>
    <n v="5"/>
    <s v="MADIUN"/>
    <s v="PONOROGO"/>
    <s v="PON"/>
    <s v="REG"/>
    <s v="AO"/>
    <s v="NEW SALES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SAMBIT SUMOROTO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0"/>
    <x v="2"/>
  </r>
  <r>
    <n v="1080"/>
    <n v="1002508319"/>
    <n v="3"/>
    <x v="1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  <x v="12"/>
  </r>
  <r>
    <n v="1081"/>
    <n v="1002513632"/>
    <n v="3"/>
    <x v="2"/>
    <n v="5"/>
    <s v="MALANG"/>
    <s v="KEPANJEN"/>
    <s v="KLJ"/>
    <s v="REG"/>
    <s v="AO"/>
    <s v="NEW SALES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0"/>
    <x v="29"/>
  </r>
  <r>
    <n v="1082"/>
    <n v="1002517580"/>
    <n v="3"/>
    <x v="5"/>
    <n v="5"/>
    <s v="SINGARJA"/>
    <s v="SINGARAJA"/>
    <s v="SGR"/>
    <s v="REG"/>
    <s v="AO"/>
    <s v="NEW SALES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0"/>
    <x v="31"/>
  </r>
  <r>
    <n v="1083"/>
    <n v="1002522640"/>
    <n v="3"/>
    <x v="1"/>
    <n v="5"/>
    <s v="SBY UTARA"/>
    <s v="GRESIK"/>
    <s v="BWN"/>
    <s v="REG"/>
    <s v="AO"/>
    <s v="NEW SALES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GRESIK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0"/>
    <x v="9"/>
  </r>
  <r>
    <n v="1084"/>
    <n v="1002507154"/>
    <n v="3"/>
    <x v="3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  <x v="3"/>
  </r>
  <r>
    <n v="1085"/>
    <n v="1002505594"/>
    <n v="3"/>
    <x v="5"/>
    <n v="5"/>
    <s v="SINGARJA"/>
    <s v="SINGARAJA"/>
    <s v="KNT"/>
    <s v="REG"/>
    <s v="AO"/>
    <s v="NEW SALES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  <x v="31"/>
  </r>
  <r>
    <n v="1086"/>
    <n v="1002504703"/>
    <n v="3"/>
    <x v="0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  <x v="5"/>
  </r>
  <r>
    <n v="1087"/>
    <n v="1002504739"/>
    <n v="3"/>
    <x v="7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  <x v="3"/>
  </r>
  <r>
    <n v="1088"/>
    <n v="1002511685"/>
    <n v="3"/>
    <x v="2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15"/>
  </r>
  <r>
    <n v="1089"/>
    <n v="1002524089"/>
    <n v="3"/>
    <x v="7"/>
    <n v="4"/>
    <s v="KUDUS"/>
    <s v="PURWODADI"/>
    <s v="GDO"/>
    <s v="REG"/>
    <s v="AO"/>
    <s v="NEW SALES"/>
    <m/>
    <s v="Completed (PS)"/>
    <s v="RBS-Regional 3"/>
    <d v="2026-08-13T12:25:30"/>
    <d v="2026-08-13T16:02:13"/>
    <n v="69363010"/>
    <m/>
    <n v="142521103428"/>
    <s v="SPBU 445810"/>
    <s v="ODP-GDO-FD/007"/>
    <s v="WO061661016"/>
    <m/>
    <m/>
    <m/>
    <n v="110.69896666"/>
    <n v="-7.0201833379999998"/>
    <s v="|MN01047|MYIA-000499380560/POI/MUHAMMAD ARIFIN/085346121580/4458102@gmail.com"/>
    <s v="Amex"/>
    <m/>
    <m/>
    <m/>
    <m/>
    <m/>
    <m/>
    <m/>
    <m/>
    <s v="Management Janji"/>
    <s v="2026-08-12 08:00:00 | Nama PIC:  bp muh arifin  No HP: 085346121580  Alt:  Tanggal: 12/8/2026  Jam Pasang: Pagi  Note: Hubungi sebelum ke lokasi, terimakasih."/>
    <s v="FCC"/>
    <s v="13-08-2026 12:39:48"/>
    <m/>
    <m/>
    <s v="PS"/>
    <s v="GUBUG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08:00:00 | Nama PIC:  bp muh arifin  No HP: 085346121580  Alt:  Tanggal: 12/8/2026  Jam Pasang: Pagi  Note: Hubungi sebelum ke lokasi, terimakasih."/>
    <n v="2026"/>
    <n v="8"/>
    <n v="13"/>
    <d v="2026-08-13T00:00:00"/>
    <n v="-0.29166666666424135"/>
    <x v="0"/>
    <x v="3"/>
  </r>
  <r>
    <n v="1090"/>
    <n v="1002518667"/>
    <n v="3"/>
    <x v="0"/>
    <n v="5"/>
    <s v="MATARAM"/>
    <s v="SUMBAWA"/>
    <s v="MLK"/>
    <s v="REG"/>
    <s v="AO"/>
    <s v="NEW SALES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0"/>
    <x v="0"/>
  </r>
  <r>
    <n v="1091"/>
    <n v="1002516170"/>
    <n v="3"/>
    <x v="1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22"/>
  </r>
  <r>
    <n v="1092"/>
    <n v="1002517637"/>
    <n v="3"/>
    <x v="0"/>
    <n v="5"/>
    <s v="MATARAM"/>
    <s v="BIMA"/>
    <s v="TET"/>
    <s v="REG"/>
    <s v="AO"/>
    <s v="NEW SALES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0"/>
    <x v="8"/>
  </r>
  <r>
    <n v="1093"/>
    <n v="1002508551"/>
    <n v="3"/>
    <x v="1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  <x v="1"/>
  </r>
  <r>
    <n v="1094"/>
    <n v="1002506659"/>
    <n v="3"/>
    <x v="1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  <x v="1"/>
  </r>
  <r>
    <n v="1095"/>
    <n v="1002520568"/>
    <n v="3"/>
    <x v="1"/>
    <n v="5"/>
    <s v="SBY UTARA"/>
    <s v="TANDES"/>
    <s v="TNS"/>
    <s v="REG"/>
    <s v="AO"/>
    <s v="NEW SALES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ANDE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0"/>
    <x v="22"/>
  </r>
  <r>
    <n v="1096"/>
    <n v="1002521427"/>
    <n v="3"/>
    <x v="6"/>
    <n v="5"/>
    <s v="JEMBER"/>
    <s v="SITUBONDO"/>
    <s v="SIT"/>
    <s v="REG"/>
    <s v="AO"/>
    <s v="NEW SALES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UBONDO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0"/>
    <x v="10"/>
  </r>
  <r>
    <n v="1097"/>
    <n v="1002513785"/>
    <n v="3"/>
    <x v="7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  <x v="3"/>
  </r>
  <r>
    <n v="1098"/>
    <n v="1002525302"/>
    <n v="3"/>
    <x v="1"/>
    <n v="5"/>
    <s v="SBY SELATAN"/>
    <s v="MANYAR"/>
    <s v="JGR"/>
    <s v="REG"/>
    <s v="AO"/>
    <s v="NEW SALES"/>
    <m/>
    <s v="MIE - SEND SURVEY"/>
    <s v="RBS-Regional 2"/>
    <d v="2026-08-13T20:12:57"/>
    <d v="2026-08-14T08:44:01"/>
    <n v="69365555"/>
    <m/>
    <n v="152310255727"/>
    <s v="MOBENG RUNGKUT"/>
    <s v="ODP-RKT-FGX/37"/>
    <s v="WO061718604"/>
    <m/>
    <m/>
    <m/>
    <n v="112.7850617"/>
    <n v="-7.3317527"/>
    <s v="|MB10139|/MOBENG RUNGKUT/081211886671/it.rony@mobeng.co.id"/>
    <s v="Sales Force DBS"/>
    <m/>
    <m/>
    <m/>
    <m/>
    <m/>
    <m/>
    <m/>
    <m/>
    <s v="Management Janji"/>
    <s v="2026-08-18 13:00:00|M Janji :  18 Agustus 2026 Jam Pasang : 11.00 Note : hubungi pelanggan jika ingin ke lokasi, terima kasih. |40941148|MYDITA"/>
    <s v="FCC"/>
    <s v="13-08-2026 20:25:02"/>
    <d v="2026-08-18T13:00:00"/>
    <m/>
    <s v="SURVEY_NEW_MANJA"/>
    <s v="JAGI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13:00:00"/>
    <s v="2026-08-18 13:00:00|M Janji :  18 Agustus 2026 Jam Pasang : 11.00 Note : hubungi pelanggan jika ingin ke lokasi, terima kasih. |40941148|MYDITA"/>
    <m/>
    <m/>
    <m/>
    <e v="#NUM!"/>
    <e v="#NUM!"/>
    <x v="1"/>
    <x v="12"/>
  </r>
  <r>
    <n v="1099"/>
    <n v="1002506078"/>
    <n v="3"/>
    <x v="5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  <x v="31"/>
  </r>
  <r>
    <n v="1100"/>
    <n v="1002518219"/>
    <n v="3"/>
    <x v="1"/>
    <n v="5"/>
    <s v="SBY UTARA"/>
    <s v="TANDES"/>
    <s v="BBE"/>
    <s v="REG"/>
    <s v="AO"/>
    <s v="NEW SALES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0"/>
    <x v="22"/>
  </r>
  <r>
    <n v="1101"/>
    <n v="1002517592"/>
    <n v="3"/>
    <x v="3"/>
    <n v="4"/>
    <s v="MAGELANG"/>
    <s v="MUNTILAN"/>
    <s v="MUN"/>
    <s v="REG"/>
    <s v="AO"/>
    <s v="NEW SALES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0"/>
    <x v="3"/>
  </r>
  <r>
    <n v="1102"/>
    <n v="1002518622"/>
    <n v="3"/>
    <x v="1"/>
    <n v="5"/>
    <s v="SBY UTARA"/>
    <s v="TANDES"/>
    <s v="KLN"/>
    <s v="REG"/>
    <s v="AO"/>
    <s v="NEW SALES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0"/>
    <x v="22"/>
  </r>
  <r>
    <n v="1103"/>
    <n v="1002515883"/>
    <n v="3"/>
    <x v="2"/>
    <n v="5"/>
    <s v="MALANG"/>
    <s v="BATU"/>
    <s v="BLB"/>
    <s v="REG"/>
    <s v="AO"/>
    <s v="NEW SALES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  <x v="18"/>
  </r>
  <r>
    <n v="1104"/>
    <n v="1002506572"/>
    <n v="3"/>
    <x v="2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  <x v="19"/>
  </r>
  <r>
    <n v="1105"/>
    <n v="1002506599"/>
    <n v="3"/>
    <x v="3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  <x v="3"/>
  </r>
  <r>
    <n v="1106"/>
    <n v="1002516296"/>
    <n v="3"/>
    <x v="1"/>
    <n v="5"/>
    <s v="SBY UTARA"/>
    <s v="GRESIK"/>
    <s v="SDY"/>
    <s v="REG"/>
    <s v="AO"/>
    <s v="NEW SALES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0"/>
    <x v="9"/>
  </r>
  <r>
    <n v="1107"/>
    <n v="1002506094"/>
    <n v="3"/>
    <x v="4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3"/>
  </r>
  <r>
    <n v="1108"/>
    <n v="1002524337"/>
    <n v="3"/>
    <x v="6"/>
    <n v="5"/>
    <s v="SIDOARJO"/>
    <s v="PASURUAN"/>
    <s v="PDA"/>
    <s v="REG"/>
    <s v="AO"/>
    <s v="NEW SALES"/>
    <m/>
    <s v="8 | OSS - PONR"/>
    <s v="RBS-Regional 3"/>
    <d v="2026-08-13T13:49:22"/>
    <d v="2026-08-13T17:46:30"/>
    <n v="69365208"/>
    <m/>
    <n v="152741225088"/>
    <s v="SULTAN SEAFOOD"/>
    <s v="ODP-PDA-FJ/02"/>
    <s v="WO061678845"/>
    <m/>
    <m/>
    <m/>
    <n v="112.6752358"/>
    <n v="-7.6587417999999996"/>
    <s v="|MC30112|/WAHYU AJENG PROKLAMIR DAASMARA/82331271252/sultanseafood01@gmail.com"/>
    <s v="Sales Force DBS"/>
    <m/>
    <m/>
    <m/>
    <m/>
    <m/>
    <m/>
    <m/>
    <m/>
    <s v="Management Janji"/>
    <s v="2026-08-14 13:00:00|Nama PIC : Ibu Wahyu No HP : 082331271252 No Alt : - M Janji :  14 Agustus 2026 Jam Pasang : Pagi / Siang Note : hubungi pelanggan jika ingin kelokasi |40951378|MYDITA"/>
    <s v="FCC"/>
    <s v="13-08-2026 13:54:52"/>
    <d v="2026-08-14T13:00:00"/>
    <m/>
    <s v="ACT_COM"/>
    <s v="PANDAAN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Ibu Wahyu No HP : 082331271252 No Alt : - M Janji :  14 Agustus 2026 Jam Pasang : Pagi / Siang Note : hubungi pelanggan jika ingin kelokasi |40951378|MYDITA"/>
    <m/>
    <m/>
    <m/>
    <e v="#NUM!"/>
    <e v="#NUM!"/>
    <x v="1"/>
    <x v="17"/>
  </r>
  <r>
    <n v="1109"/>
    <n v="1002505412"/>
    <n v="3"/>
    <x v="4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  <x v="3"/>
  </r>
  <r>
    <n v="1110"/>
    <n v="1002517555"/>
    <n v="3"/>
    <x v="5"/>
    <n v="5"/>
    <s v="DENPASAR"/>
    <s v="UBUNG"/>
    <s v="UBN"/>
    <s v="REG"/>
    <s v="AO"/>
    <s v="NEW SALES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  <x v="7"/>
  </r>
  <r>
    <n v="1111"/>
    <n v="1002508229"/>
    <n v="3"/>
    <x v="3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  <x v="3"/>
  </r>
  <r>
    <n v="1112"/>
    <n v="1002516043"/>
    <n v="3"/>
    <x v="7"/>
    <n v="4"/>
    <s v="KUDUS"/>
    <s v="JEPARA"/>
    <s v="BAN"/>
    <s v="REG"/>
    <s v="AO"/>
    <s v="NEW SALES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X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  <x v="3"/>
  </r>
  <r>
    <n v="1113"/>
    <n v="1002517328"/>
    <n v="3"/>
    <x v="2"/>
    <n v="5"/>
    <s v="MALANG"/>
    <s v="KEPANJEN"/>
    <s v="GDG"/>
    <s v="REG"/>
    <s v="AO"/>
    <s v="NEW SALES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0"/>
    <x v="29"/>
  </r>
  <r>
    <n v="1114"/>
    <n v="1002512090"/>
    <n v="3"/>
    <x v="1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  <x v="22"/>
  </r>
  <r>
    <n v="1115"/>
    <n v="1002514764"/>
    <n v="3"/>
    <x v="2"/>
    <n v="5"/>
    <s v="MADIUN"/>
    <s v="MADIUN"/>
    <s v="MSP"/>
    <s v="REG"/>
    <s v="AO"/>
    <s v="NEW SALES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  <x v="14"/>
  </r>
  <r>
    <n v="1116"/>
    <n v="1002505365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  <x v="3"/>
  </r>
  <r>
    <n v="1117"/>
    <n v="1002517909"/>
    <n v="3"/>
    <x v="0"/>
    <n v="5"/>
    <s v="MATARAM"/>
    <s v="LOMBOK BARAT TENGAH"/>
    <s v="PRY"/>
    <s v="REG"/>
    <s v="AO"/>
    <s v="NEW SALES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1"/>
    <x v="5"/>
  </r>
  <r>
    <n v="1118"/>
    <n v="1002512007"/>
    <n v="3"/>
    <x v="2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  <x v="15"/>
  </r>
  <r>
    <n v="1119"/>
    <n v="1002506394"/>
    <n v="3"/>
    <x v="7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  <x v="3"/>
  </r>
  <r>
    <n v="1120"/>
    <n v="1002515995"/>
    <n v="3"/>
    <x v="7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  <x v="3"/>
  </r>
  <r>
    <n v="1121"/>
    <n v="1002517521"/>
    <n v="3"/>
    <x v="6"/>
    <n v="5"/>
    <s v="JEMBER"/>
    <s v="BANYUWANGI"/>
    <s v="WSO"/>
    <s v="REG"/>
    <s v="AO"/>
    <s v="NEW SALES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0"/>
    <x v="10"/>
  </r>
  <r>
    <n v="1122"/>
    <n v="1002520099"/>
    <n v="3"/>
    <x v="1"/>
    <n v="5"/>
    <s v="MADURA"/>
    <s v="BANGKALAN"/>
    <s v="BEA"/>
    <s v="REG"/>
    <s v="AO"/>
    <s v="NEW SALES"/>
    <s v="1P INET"/>
    <s v="Completed (PS)"/>
    <s v="RBS-Regional 3"/>
    <d v="2026-08-11T14:07:57"/>
    <d v="2026-08-13T18:36:10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PS"/>
    <s v="X"/>
    <s v="NO ADDON"/>
    <n v="20260813"/>
    <s v="Completed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n v="2026"/>
    <n v="8"/>
    <n v="13"/>
    <d v="2026-08-13T00:00:00"/>
    <n v="0.45833333333575865"/>
    <x v="0"/>
    <x v="1"/>
  </r>
  <r>
    <n v="1123"/>
    <n v="1002512214"/>
    <n v="3"/>
    <x v="1"/>
    <n v="5"/>
    <s v="MADURA"/>
    <s v="BANGKALAN"/>
    <s v="ARB"/>
    <s v="REG"/>
    <s v="AO"/>
    <s v="NEW SALES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  <x v="1"/>
  </r>
  <r>
    <n v="1124"/>
    <n v="1002505400"/>
    <n v="3"/>
    <x v="4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  <x v="3"/>
  </r>
  <r>
    <n v="1125"/>
    <n v="1002504435"/>
    <n v="3"/>
    <x v="0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0"/>
  </r>
  <r>
    <n v="1126"/>
    <n v="1002516212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  <x v="3"/>
  </r>
  <r>
    <n v="1127"/>
    <n v="1002506723"/>
    <n v="3"/>
    <x v="1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  <x v="9"/>
  </r>
  <r>
    <n v="1128"/>
    <n v="1002524646"/>
    <n v="3"/>
    <x v="6"/>
    <n v="5"/>
    <s v="JEMBER"/>
    <s v="JEMBER"/>
    <s v="JER"/>
    <s v="REG"/>
    <s v="AO"/>
    <s v="NEW SALES"/>
    <s v="1P INET"/>
    <s v="MIE - SEND SURVEY"/>
    <s v="RBS-Regional 3"/>
    <d v="2026-08-13T15:10:56"/>
    <d v="2026-08-13T15:12:01"/>
    <n v="69365329"/>
    <m/>
    <n v="152501280420"/>
    <s v="WARKOP CAK JUKI"/>
    <s v="ODP-JER-FG/10 FG/D01/06.10"/>
    <s v="WO061681226"/>
    <m/>
    <m/>
    <m/>
    <n v="113.66702309999999"/>
    <n v="-8.1890670999999902"/>
    <s v="MD|MYDB-20260813265174|DN00001/MN00086|WARKOP CAK JUKI|082230298166"/>
    <s v="MYDIGIBIZPARTNER"/>
    <m/>
    <m/>
    <m/>
    <m/>
    <m/>
    <m/>
    <m/>
    <m/>
    <s v="Management Janji"/>
    <s v="2026-08-14 13:00:00 | Nama PIC : Zuki No HP : 082230298166 Alt : alinjuki8@gmail.com M Janji : 14/08/2026 Jam Pasang : 08.00  - 13:00  NoteÃ‚Â :  hubungi terlebih dahulu sebelum ke lokasi, terima kasih."/>
    <s v="FCC"/>
    <s v="13-08-2026 15:25:45"/>
    <d v="2026-08-14T13:00:00"/>
    <m/>
    <s v="SURVEY_NEW_MANJA"/>
    <s v="JEMBER"/>
    <s v="NO ADDON"/>
    <m/>
    <s v="MIE - SEND SURVEY"/>
    <s v="HSI Bisnis Promo HUT Telkom PSB 70% - 150 Mbps"/>
    <s v="INDIBIZ"/>
    <m/>
    <m/>
    <d v="2026-08-14T13:00:00"/>
    <s v="2026-08-14 13:00:00 | Nama PIC : Zuki No HP : 082230298166 Alt : alinjuki8@gmail.com M Janji : 14/08/2026 Jam Pasang : 08.00  - 13:00  NoteÃ‚Â :  hubungi terlebih dahulu sebelum ke lokasi, terima kasih."/>
    <m/>
    <m/>
    <m/>
    <e v="#NUM!"/>
    <e v="#NUM!"/>
    <x v="1"/>
    <x v="25"/>
  </r>
  <r>
    <n v="1129"/>
    <n v="1002505975"/>
    <n v="3"/>
    <x v="5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  <x v="28"/>
  </r>
  <r>
    <n v="1130"/>
    <n v="1002512533"/>
    <n v="3"/>
    <x v="4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  <x v="3"/>
  </r>
  <r>
    <n v="1131"/>
    <n v="1002515521"/>
    <n v="3"/>
    <x v="2"/>
    <n v="5"/>
    <s v="MALANG"/>
    <s v="BATU"/>
    <s v="KPO"/>
    <s v="REG"/>
    <s v="AO"/>
    <s v="NEW SALES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  <x v="18"/>
  </r>
  <r>
    <n v="1132"/>
    <n v="1002509877"/>
    <n v="3"/>
    <x v="6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1"/>
  </r>
  <r>
    <n v="1133"/>
    <n v="1002523120"/>
    <n v="3"/>
    <x v="2"/>
    <n v="5"/>
    <s v="MADIUN"/>
    <s v="NGAWI"/>
    <s v="JGO"/>
    <s v="REG"/>
    <s v="AO"/>
    <s v="NEW SALES"/>
    <s v="1P INET"/>
    <s v="Completed (PS)"/>
    <s v="RBS-Regional 3"/>
    <d v="2026-08-12T18:50:57"/>
    <d v="2026-08-13T19:43:17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PS"/>
    <s v="X"/>
    <s v="NO ADDON"/>
    <n v="20260813"/>
    <s v="Completed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0"/>
    <x v="14"/>
  </r>
  <r>
    <n v="1134"/>
    <n v="1002520506"/>
    <n v="3"/>
    <x v="1"/>
    <n v="5"/>
    <s v="SBY UTARA"/>
    <s v="MANYAR"/>
    <s v="MGO"/>
    <s v="REG"/>
    <s v="AO"/>
    <s v="NEW SALES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0"/>
    <x v="12"/>
  </r>
  <r>
    <n v="1135"/>
    <n v="1002511060"/>
    <n v="3"/>
    <x v="4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3"/>
  </r>
  <r>
    <n v="1136"/>
    <n v="1002518402"/>
    <n v="3"/>
    <x v="1"/>
    <n v="5"/>
    <s v="SBY UTARA"/>
    <s v="MANYAR"/>
    <s v="MGO"/>
    <s v="REG"/>
    <s v="AO"/>
    <s v="NEW SALES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ERGOYOS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1"/>
    <x v="12"/>
  </r>
  <r>
    <n v="1137"/>
    <n v="1002510893"/>
    <n v="3"/>
    <x v="6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7"/>
  </r>
  <r>
    <n v="1138"/>
    <n v="1002515020"/>
    <n v="3"/>
    <x v="5"/>
    <n v="5"/>
    <s v="SINGARJA"/>
    <s v="TABANAN"/>
    <s v="TBN"/>
    <s v="REG"/>
    <s v="AO"/>
    <s v="NEW SALES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  <x v="23"/>
  </r>
  <r>
    <n v="1139"/>
    <n v="1002519100"/>
    <n v="3"/>
    <x v="7"/>
    <n v="4"/>
    <s v="SOLO"/>
    <s v="INNER - SOLO JATENG TIMUR"/>
    <s v="MSO"/>
    <s v="REG"/>
    <s v="AO"/>
    <s v="NEW SALES"/>
    <m/>
    <s v="7 | OSS - PROVISIONING ISSUED"/>
    <s v="RBS-Regional 3"/>
    <d v="2026-08-11T09:50:35"/>
    <d v="2026-08-14T08:06:50"/>
    <n v="69362987"/>
    <m/>
    <n v="142566102282"/>
    <s v="Universitas Slamet Riyadi Kampus 2"/>
    <s v="ODP-MSO-FF/122"/>
    <s v="WO061643383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m/>
    <m/>
    <m/>
    <e v="#NUM!"/>
    <e v="#NUM!"/>
    <x v="1"/>
    <x v="3"/>
  </r>
  <r>
    <n v="1140"/>
    <n v="1002512136"/>
    <n v="3"/>
    <x v="6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3"/>
  </r>
  <r>
    <n v="1141"/>
    <n v="1002510481"/>
    <n v="3"/>
    <x v="3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  <x v="3"/>
  </r>
  <r>
    <n v="1142"/>
    <n v="1002518657"/>
    <n v="3"/>
    <x v="6"/>
    <n v="5"/>
    <s v="JEMBER"/>
    <s v="SITUBONDO"/>
    <s v="SIT"/>
    <s v="REG"/>
    <s v="AO"/>
    <s v="NEW SALES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0"/>
    <x v="10"/>
  </r>
  <r>
    <n v="1143"/>
    <n v="1002522476"/>
    <n v="3"/>
    <x v="3"/>
    <n v="4"/>
    <s v="MAGELANG"/>
    <s v="KEBUMEN"/>
    <s v="KAK"/>
    <s v="REG"/>
    <s v="AO"/>
    <s v="NEW SALES"/>
    <s v="1P INET"/>
    <s v="Completed (PS)"/>
    <s v="RBS-Regional 3"/>
    <d v="2026-08-12T14:49:56"/>
    <d v="2026-08-13T12:40:19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PS"/>
    <s v="GOMBONG"/>
    <s v="NO ADDON"/>
    <n v="20260813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0"/>
    <x v="3"/>
  </r>
  <r>
    <n v="1144"/>
    <n v="1002513509"/>
    <n v="3"/>
    <x v="2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  <x v="15"/>
  </r>
  <r>
    <n v="1145"/>
    <n v="1002506451"/>
    <n v="3"/>
    <x v="0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  <x v="0"/>
  </r>
  <r>
    <n v="1146"/>
    <n v="1002521411"/>
    <n v="3"/>
    <x v="1"/>
    <n v="5"/>
    <s v="SBY UTARA"/>
    <s v="TANDES"/>
    <s v="KLN"/>
    <s v="REG"/>
    <s v="AO"/>
    <s v="NEW SALES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EBALE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1"/>
    <x v="22"/>
  </r>
  <r>
    <n v="1147"/>
    <n v="1002509397"/>
    <n v="3"/>
    <x v="6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  <x v="25"/>
  </r>
  <r>
    <n v="1148"/>
    <n v="1002520768"/>
    <n v="3"/>
    <x v="7"/>
    <n v="4"/>
    <s v="KUDUS"/>
    <s v="JEPARA"/>
    <s v="JPR"/>
    <s v="REG"/>
    <s v="AO"/>
    <s v="NEW SALES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X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0"/>
    <x v="3"/>
  </r>
  <r>
    <n v="1149"/>
    <n v="1002514519"/>
    <n v="3"/>
    <x v="4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  <x v="3"/>
  </r>
  <r>
    <n v="1150"/>
    <n v="1002519185"/>
    <n v="3"/>
    <x v="7"/>
    <n v="4"/>
    <s v="KUDUS"/>
    <s v="PURWODADI"/>
    <s v="GBU"/>
    <s v="REG"/>
    <s v="AO"/>
    <s v="NEW SALES"/>
    <s v="1P INET"/>
    <s v="102 | FOLLOW UP COMPLETED"/>
    <s v="RBS-Regional 3"/>
    <d v="2026-08-11T10:07:57"/>
    <d v="2026-08-13T12:25:30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s v="Kendala Lainnya"/>
    <s v="REVOKE"/>
    <s v="GUBUG"/>
    <s v="NO ADDON"/>
    <m/>
    <s v="Follow Up Revoke Completed, New Order ID : SC1002524089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1"/>
    <x v="3"/>
  </r>
  <r>
    <n v="1151"/>
    <n v="1002514918"/>
    <n v="3"/>
    <x v="1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  <x v="1"/>
  </r>
  <r>
    <n v="1152"/>
    <n v="1002523028"/>
    <n v="3"/>
    <x v="0"/>
    <n v="5"/>
    <s v="MATARAM"/>
    <s v="BIMA"/>
    <s v="BIM"/>
    <s v="REG"/>
    <s v="AO"/>
    <s v="NEW SALES"/>
    <s v="1P INET"/>
    <s v="Completed (PS)"/>
    <s v="RBS-Regional 3"/>
    <d v="2026-08-12T17:19:56"/>
    <d v="2026-08-13T14:09:59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PS"/>
    <s v="X"/>
    <s v="NETMONK"/>
    <n v="20260813"/>
    <s v="Completed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0"/>
    <x v="8"/>
  </r>
  <r>
    <n v="1153"/>
    <n v="1002507876"/>
    <n v="3"/>
    <x v="2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  <x v="19"/>
  </r>
  <r>
    <n v="1154"/>
    <n v="1002523600"/>
    <n v="3"/>
    <x v="3"/>
    <n v="4"/>
    <s v="MAGELANG"/>
    <s v="MUNTILAN"/>
    <s v="MUN"/>
    <s v="REG"/>
    <s v="AO"/>
    <s v="NEW SALES"/>
    <s v="1P INET"/>
    <s v="Completed (PS)"/>
    <s v="RBS-Regional 3"/>
    <d v="2026-08-13T10:01:57"/>
    <d v="2026-08-14T08:20:31"/>
    <n v="69364840"/>
    <m/>
    <n v="141146114828"/>
    <s v="Mampir Ngangkring Menayu"/>
    <s v="ODP-MUN-FAS/002 FAS/D05/002.01"/>
    <s v="WO061645833"/>
    <m/>
    <m/>
    <m/>
    <n v="110.26189770000001"/>
    <n v="-7.5990089000000003"/>
    <s v="|MN00298|MYIA-005249208778/POI/Antoni Andrianto SH/08159077119/gamenettegalrejo@gmail.com"/>
    <s v="MYIB_ASSISTANT"/>
    <m/>
    <m/>
    <m/>
    <m/>
    <m/>
    <m/>
    <m/>
    <m/>
    <s v="Management Janji"/>
    <s v="2026-08-14 15:00:00 | Nama PIC : Sabrina No HP : 08159077119 Alt :  M Janji : 14/08/2026 Jam Pasang : 08.00  - 13:00  NoteÃ‚Â :  hubungi terlebih dahulu sebelum ke lokasi, terima kasih."/>
    <s v="FCC"/>
    <s v="13-08-2026 10:09:52"/>
    <d v="2026-08-14T15:00:00"/>
    <m/>
    <s v="PS"/>
    <s v="MUNTILAN"/>
    <s v="NO ADDON"/>
    <n v="20260814"/>
    <s v="Completed"/>
    <s v="HSI Bisnis Basic Promo HUT Telkom PSB 70% - 50 Mbps"/>
    <s v="INDIBIZ"/>
    <m/>
    <m/>
    <d v="2026-08-14T15:00:00"/>
    <s v="2026-08-14 15:00:00 | Nama PIC : Sabrina No HP : 08159077119 Alt :  M Janji : 14/08/2026 Jam Pasang : 08.00  - 13:00  NoteÃ‚Â :  hubungi terlebih dahulu sebelum ke lokasi, terima kasih."/>
    <n v="2026"/>
    <n v="8"/>
    <n v="14"/>
    <d v="2026-08-14T00:00:00"/>
    <n v="-0.625"/>
    <x v="0"/>
    <x v="3"/>
  </r>
  <r>
    <n v="1155"/>
    <n v="1002510848"/>
    <n v="3"/>
    <x v="5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  <x v="4"/>
  </r>
  <r>
    <n v="1156"/>
    <n v="1002510213"/>
    <n v="3"/>
    <x v="1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  <x v="12"/>
  </r>
  <r>
    <n v="1157"/>
    <n v="1002514156"/>
    <n v="3"/>
    <x v="1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  <x v="9"/>
  </r>
  <r>
    <n v="1158"/>
    <n v="1002509444"/>
    <n v="3"/>
    <x v="0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  <x v="8"/>
  </r>
  <r>
    <n v="1159"/>
    <n v="1002522268"/>
    <n v="3"/>
    <x v="2"/>
    <n v="5"/>
    <s v="KEDIRI"/>
    <s v="KEDIRI"/>
    <s v="SBI"/>
    <s v="REG"/>
    <s v="AO"/>
    <s v="NEW SALES"/>
    <s v="1P INET"/>
    <s v="Completed (PS)"/>
    <s v="RBS-Regional 3"/>
    <d v="2026-08-12T13:53:58"/>
    <d v="2026-08-13T16:06:03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PS"/>
    <s v="NGADILUWIH"/>
    <s v="NO ADDON"/>
    <n v="20260813"/>
    <s v="Completed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n v="2026"/>
    <n v="8"/>
    <n v="13"/>
    <d v="2026-08-13T00:00:00"/>
    <n v="-3.3333333333357587"/>
    <x v="0"/>
    <x v="15"/>
  </r>
  <r>
    <n v="1160"/>
    <n v="1002519725"/>
    <n v="3"/>
    <x v="2"/>
    <n v="5"/>
    <s v="MALANG"/>
    <s v="BATU"/>
    <s v="BTU"/>
    <s v="REG"/>
    <s v="AO"/>
    <s v="NEW SALES"/>
    <s v="1P INET"/>
    <s v="MIE - SEND SURVEY"/>
    <s v="RBS-Regional 3"/>
    <d v="2026-08-11T12:25:57"/>
    <d v="2026-08-11T12:28:02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SEND SURVEY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1"/>
    <x v="18"/>
  </r>
  <r>
    <n v="1161"/>
    <n v="1002519854"/>
    <n v="3"/>
    <x v="3"/>
    <n v="4"/>
    <s v="MAGELANG"/>
    <s v="TEMANGGUNG"/>
    <s v="PRN"/>
    <s v="REG"/>
    <s v="AO"/>
    <s v="NEW SALES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ARAKA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0"/>
    <x v="3"/>
  </r>
  <r>
    <n v="1162"/>
    <n v="1002520022"/>
    <n v="3"/>
    <x v="4"/>
    <n v="4"/>
    <s v="PEKALONGAN"/>
    <s v="BREBES"/>
    <s v="BMU"/>
    <s v="REG"/>
    <s v="AO"/>
    <s v="NEW SALES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1"/>
    <x v="3"/>
  </r>
  <r>
    <n v="1163"/>
    <n v="1002521138"/>
    <n v="3"/>
    <x v="0"/>
    <n v="5"/>
    <s v="MATARAM"/>
    <s v="LOMBOK BARAT TENGAH"/>
    <s v="PRY"/>
    <s v="REG"/>
    <s v="AO"/>
    <s v="NEW SALES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LOMBOK TENGAH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0"/>
    <x v="5"/>
  </r>
  <r>
    <n v="1164"/>
    <n v="1002512148"/>
    <n v="3"/>
    <x v="6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  <x v="13"/>
  </r>
  <r>
    <n v="1165"/>
    <n v="1002516660"/>
    <n v="3"/>
    <x v="4"/>
    <n v="4"/>
    <s v="SEMARANG"/>
    <s v="INNER - SEMARANG JATENG UTARA"/>
    <s v="SMC"/>
    <s v="REG"/>
    <s v="AO"/>
    <s v="NEW SALES"/>
    <s v="1P INET"/>
    <s v="8 | OSS - PONR"/>
    <s v="RBS-Regional 3"/>
    <d v="2026-08-09T19:43:56"/>
    <d v="2026-08-13T14:02:06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ACT_COM"/>
    <s v="X"/>
    <s v="NO ADDON"/>
    <m/>
    <s v="PONR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  <x v="3"/>
  </r>
  <r>
    <n v="1166"/>
    <n v="1002514543"/>
    <n v="3"/>
    <x v="2"/>
    <n v="5"/>
    <s v="KEDIRI"/>
    <s v="BLITAR"/>
    <s v="LDY"/>
    <s v="REG"/>
    <s v="AO"/>
    <s v="NEW SALES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0"/>
    <x v="24"/>
  </r>
  <r>
    <n v="1167"/>
    <n v="1002509300"/>
    <n v="3"/>
    <x v="7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  <x v="3"/>
  </r>
  <r>
    <n v="1168"/>
    <n v="1002519934"/>
    <n v="3"/>
    <x v="4"/>
    <n v="4"/>
    <s v="PEKALONGAN"/>
    <s v="BREBES"/>
    <s v="BMU"/>
    <s v="REG"/>
    <s v="AO"/>
    <s v="NEW SALES"/>
    <m/>
    <s v="CC - HD1A - INPROGRESS UNCONTACTED"/>
    <s v="RBS-Regional 3"/>
    <d v="2026-08-11T13:40:52"/>
    <d v="2026-08-13T17:15:37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UMIAYU"/>
    <s v="NO ADDON"/>
    <m/>
    <s v="UNCONTACTED : Line Busy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169"/>
    <n v="1002516381"/>
    <n v="3"/>
    <x v="4"/>
    <n v="4"/>
    <s v="PEKALONGAN"/>
    <s v="BREBES"/>
    <s v="TTL"/>
    <s v="REG"/>
    <s v="AO"/>
    <s v="NEW SALES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3"/>
  </r>
  <r>
    <n v="1170"/>
    <n v="1002510212"/>
    <n v="3"/>
    <x v="1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  <x v="9"/>
  </r>
  <r>
    <n v="1171"/>
    <n v="1002516338"/>
    <n v="3"/>
    <x v="7"/>
    <n v="4"/>
    <s v="KUDUS"/>
    <s v="JEPARA"/>
    <s v="JPR"/>
    <s v="REG"/>
    <s v="AO"/>
    <s v="NEW SALES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X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  <x v="3"/>
  </r>
  <r>
    <n v="1172"/>
    <n v="1002506175"/>
    <n v="3"/>
    <x v="3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  <x v="3"/>
  </r>
  <r>
    <n v="1173"/>
    <n v="1002510687"/>
    <n v="3"/>
    <x v="6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1174"/>
    <n v="1002515815"/>
    <n v="3"/>
    <x v="7"/>
    <n v="4"/>
    <s v="KUDUS"/>
    <s v="REMBANG"/>
    <s v="LSE"/>
    <s v="REG"/>
    <s v="AO"/>
    <s v="NEW SALES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REMBANG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3"/>
  </r>
  <r>
    <n v="1175"/>
    <n v="1002511659"/>
    <n v="3"/>
    <x v="4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  <x v="3"/>
  </r>
  <r>
    <n v="1176"/>
    <n v="1002507579"/>
    <n v="3"/>
    <x v="3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3"/>
  </r>
  <r>
    <n v="1177"/>
    <n v="1002506598"/>
    <n v="3"/>
    <x v="6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  <x v="25"/>
  </r>
  <r>
    <n v="1178"/>
    <n v="1002505992"/>
    <n v="3"/>
    <x v="7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  <x v="3"/>
  </r>
  <r>
    <n v="1179"/>
    <n v="1002512672"/>
    <n v="3"/>
    <x v="2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  <x v="29"/>
  </r>
  <r>
    <n v="1180"/>
    <n v="1002516452"/>
    <n v="3"/>
    <x v="1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  <x v="22"/>
  </r>
  <r>
    <n v="1181"/>
    <n v="1002509568"/>
    <n v="3"/>
    <x v="2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  <x v="15"/>
  </r>
  <r>
    <n v="1182"/>
    <n v="1002505607"/>
    <n v="3"/>
    <x v="1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  <x v="12"/>
  </r>
  <r>
    <n v="1183"/>
    <n v="1002505230"/>
    <n v="3"/>
    <x v="0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  <x v="0"/>
  </r>
  <r>
    <n v="1184"/>
    <n v="1002517872"/>
    <n v="3"/>
    <x v="3"/>
    <n v="4"/>
    <s v="YOGYAKARTA"/>
    <s v="SLEMAN"/>
    <s v="GOD"/>
    <s v="REG"/>
    <s v="AO"/>
    <s v="NEW SALES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1"/>
    <x v="3"/>
  </r>
  <r>
    <n v="1185"/>
    <n v="1002523904"/>
    <n v="3"/>
    <x v="2"/>
    <n v="5"/>
    <s v="MALANG"/>
    <s v="KEPANJEN"/>
    <s v="GDI"/>
    <s v="REG"/>
    <s v="AO"/>
    <s v="NEW SALES"/>
    <s v="1P INET"/>
    <s v="Completed (PS)"/>
    <s v="RBS-Regional 3"/>
    <d v="2026-08-13T11:22:57"/>
    <d v="2026-08-14T05:56:14"/>
    <n v="69364968"/>
    <m/>
    <n v="152715213990"/>
    <s v="BARKAS MALANG"/>
    <s v="ODP-GDI-FT/56"/>
    <s v="WO061653859"/>
    <m/>
    <m/>
    <m/>
    <n v="112.593051195144"/>
    <n v="-8.1388418732488006"/>
    <s v="MD|MYDB-20260813265184|DN00001/MN01844|BARKAS MALANG|087870686279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25:53"/>
    <d v="2026-08-14T08:00:00"/>
    <m/>
    <s v="PS"/>
    <s v="TUREN"/>
    <s v="NO ADDON"/>
    <n v="20260814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0"/>
    <x v="29"/>
  </r>
  <r>
    <n v="1186"/>
    <n v="1002505801"/>
    <n v="3"/>
    <x v="5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  <x v="4"/>
  </r>
  <r>
    <n v="1187"/>
    <n v="1002516007"/>
    <n v="3"/>
    <x v="1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  <x v="1"/>
  </r>
  <r>
    <n v="1188"/>
    <n v="1002513147"/>
    <n v="3"/>
    <x v="2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29"/>
  </r>
  <r>
    <n v="1189"/>
    <n v="1002517936"/>
    <n v="3"/>
    <x v="3"/>
    <n v="4"/>
    <s v="PURWOKERTO"/>
    <s v="PURWOKERTO"/>
    <s v="PWT"/>
    <s v="REG"/>
    <s v="AO"/>
    <s v="NEW SALES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X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1"/>
    <x v="3"/>
  </r>
  <r>
    <n v="1190"/>
    <n v="1002521644"/>
    <n v="3"/>
    <x v="6"/>
    <n v="5"/>
    <s v="PASURUAN"/>
    <s v="LUMAJANG"/>
    <s v="TPH"/>
    <s v="REG"/>
    <s v="AO"/>
    <s v="NEW SALES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0"/>
    <x v="30"/>
  </r>
  <r>
    <n v="1191"/>
    <n v="1002520199"/>
    <n v="3"/>
    <x v="4"/>
    <n v="4"/>
    <s v="PEKALONGAN"/>
    <s v="BREBES"/>
    <s v="BMU"/>
    <s v="REG"/>
    <s v="AO"/>
    <s v="NEW SALES"/>
    <m/>
    <s v="MIE - SEND SURVEY"/>
    <s v="RBS-Regional 3"/>
    <d v="2026-08-11T14:31:17"/>
    <d v="2026-08-13T08:00:01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1"/>
    <x v="3"/>
  </r>
  <r>
    <n v="1192"/>
    <n v="1002522359"/>
    <n v="3"/>
    <x v="5"/>
    <n v="5"/>
    <s v="SINGARJA"/>
    <s v="GIANYAR"/>
    <s v="UBU"/>
    <s v="REG"/>
    <s v="AO"/>
    <s v="NEW SALES"/>
    <m/>
    <s v="Completed (PS)"/>
    <s v="RBS-Regional 3"/>
    <d v="2026-08-12T14:18:22"/>
    <d v="2026-08-13T13:28:59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n v="2026"/>
    <n v="8"/>
    <n v="13"/>
    <d v="2026-08-13T00:00:00"/>
    <n v="-0.54166666666424135"/>
    <x v="0"/>
    <x v="28"/>
  </r>
  <r>
    <n v="1193"/>
    <n v="1002519919"/>
    <n v="3"/>
    <x v="6"/>
    <n v="5"/>
    <s v="PASURUAN"/>
    <s v="PROBOLINGGO"/>
    <s v="PBL"/>
    <s v="REG"/>
    <s v="AO"/>
    <s v="NEW SALES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0"/>
    <x v="30"/>
  </r>
  <r>
    <n v="1194"/>
    <n v="1002514985"/>
    <n v="3"/>
    <x v="3"/>
    <n v="4"/>
    <s v="YOGYAKARTA"/>
    <s v="GUNUNG KIDUL"/>
    <s v="WNS"/>
    <s v="REG"/>
    <s v="AO"/>
    <s v="NEW SALES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  <x v="3"/>
  </r>
  <r>
    <n v="1195"/>
    <n v="1002522431"/>
    <n v="3"/>
    <x v="1"/>
    <n v="5"/>
    <s v="MADURA"/>
    <s v="BANGKALAN"/>
    <s v="BKL"/>
    <s v="REG"/>
    <s v="AO"/>
    <s v="NEW SALES"/>
    <s v="1P INET"/>
    <s v="MIA - INVALID SURVEY"/>
    <s v="RBS-Regional 3"/>
    <d v="2026-08-12T14:34:57"/>
    <d v="2026-08-13T12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X"/>
    <s v="NO ADDON"/>
    <m/>
    <s v="MIE - INVALID SURVEY - Kendala Jalur/Rute Tarikan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1"/>
    <x v="1"/>
  </r>
  <r>
    <n v="1196"/>
    <n v="1002514746"/>
    <n v="3"/>
    <x v="6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  <x v="17"/>
  </r>
  <r>
    <n v="1197"/>
    <n v="1002510050"/>
    <n v="3"/>
    <x v="3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  <x v="3"/>
  </r>
  <r>
    <n v="1198"/>
    <n v="1002515429"/>
    <n v="3"/>
    <x v="7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  <x v="3"/>
  </r>
  <r>
    <n v="1199"/>
    <n v="1002523499"/>
    <n v="3"/>
    <x v="2"/>
    <n v="5"/>
    <s v="KEDIRI"/>
    <s v="NGANJUK"/>
    <s v="NJK"/>
    <s v="REG"/>
    <s v="AO"/>
    <s v="NEW SALES"/>
    <s v="1P INET"/>
    <s v="7 | OSS - PROVISIONING ISSUED"/>
    <s v="RBS-Regional 3"/>
    <d v="2026-08-13T09:35:56"/>
    <d v="2026-08-14T08:05:48"/>
    <n v="69364784"/>
    <m/>
    <n v="152611229884"/>
    <s v="SPPG SENGKUT"/>
    <s v="ODP-NJK-FK/44 FK/D06/44.01"/>
    <s v="WO061643964"/>
    <m/>
    <m/>
    <m/>
    <n v="111.87481150000001"/>
    <n v="-7.6612100999999901"/>
    <s v="MD|MYDB-20260812265122|EN00005/MC20190|SPPG SENGKUT|081333585896"/>
    <s v="MYDIGIBIZPARTNER"/>
    <m/>
    <m/>
    <m/>
    <m/>
    <m/>
    <m/>
    <m/>
    <m/>
    <s v="Management Janji"/>
    <s v="2026-08-14 08:00:00 | M Janji : (14 AGUSTUS 2026) jam Pasang : pagi  Note : hubungi pelanggan jika ingin kelokasi "/>
    <s v="FCC"/>
    <s v="13-08-2026 09:40:08"/>
    <d v="2026-08-14T08:00:00"/>
    <m/>
    <s v="PI"/>
    <s v="X"/>
    <s v="NO ADDON"/>
    <m/>
    <s v="Provisioning Issued"/>
    <s v="HSI Bisnis Promo HUT Telkom PSB 70% - 100 Mbps Dual Band"/>
    <s v="INDIBIZ"/>
    <m/>
    <m/>
    <d v="2026-08-14T08:00:00"/>
    <s v="2026-08-14 08:00:00 | M Janji : (14 AGUSTUS 2026) jam Pasang : pagi  Note : hubungi pelanggan jika ingin kelokasi "/>
    <m/>
    <m/>
    <m/>
    <e v="#NUM!"/>
    <e v="#NUM!"/>
    <x v="1"/>
    <x v="19"/>
  </r>
  <r>
    <n v="1200"/>
    <n v="1002524505"/>
    <n v="3"/>
    <x v="2"/>
    <n v="5"/>
    <s v="MALANG"/>
    <s v="KEPANJEN"/>
    <s v="GDI"/>
    <s v="REG"/>
    <s v="AO"/>
    <s v="NEW SALES"/>
    <s v="1P INET"/>
    <s v="MIE - SEND SURVEY"/>
    <s v="RBS-Regional 3"/>
    <d v="2026-08-13T14:32:56"/>
    <d v="2026-08-13T14:34:03"/>
    <n v="69365252"/>
    <m/>
    <n v="152715213991"/>
    <s v="PONDOK MODERN AL-RIFA&amp; 39;IE 2"/>
    <s v="ODP-GDI-FM/11 FM/D03/11.01"/>
    <s v="WO061677110"/>
    <m/>
    <m/>
    <m/>
    <n v="112.641994"/>
    <n v="-8.1377950000000006"/>
    <s v="|MC20232|MYIA-008293069435/POI/WAHYU SULAIMAN/085178966608/wahyusnerut@gmail.com"/>
    <s v="MYIB_ASSISTANT"/>
    <m/>
    <m/>
    <m/>
    <m/>
    <m/>
    <m/>
    <m/>
    <m/>
    <s v="Management Janji"/>
    <s v="2026-08-14 13:00:00 | Nama PIC : bapa wahyu No HP : 085178966608 No Alternatif : 0855850434084 M Janji : 14/07/2026 Jam Pasang : Pagi NoteÃ‚Â :  Hubungi terlebih dahulu sebelum ke lokasi "/>
    <s v="FCC"/>
    <s v="13-08-2026 14:39:50"/>
    <d v="2026-08-14T13:00:00"/>
    <m/>
    <s v="SURVEY_NEW_MANJA"/>
    <s v="TUREN"/>
    <s v="NO ADDON"/>
    <m/>
    <s v="MIE - SEND SURVEY"/>
    <s v="HSI Bisnis Basic Promo HUT Telkom PSB 70% - 75 Mbps"/>
    <s v="INDIBIZ"/>
    <m/>
    <m/>
    <d v="2026-08-14T13:00:00"/>
    <s v="2026-08-14 13:00:00 | Nama PIC : bapa wahyu No HP : 085178966608 No Alternatif : 0855850434084 M Janji : 14/07/2026 Jam Pasang : Pagi NoteÃ‚Â :  Hubungi terlebih dahulu sebelum ke lokasi "/>
    <m/>
    <m/>
    <m/>
    <e v="#NUM!"/>
    <e v="#NUM!"/>
    <x v="1"/>
    <x v="29"/>
  </r>
  <r>
    <n v="1201"/>
    <n v="1002521165"/>
    <n v="3"/>
    <x v="1"/>
    <n v="5"/>
    <s v="SBY UTARA"/>
    <s v="TANDES"/>
    <s v="LKI"/>
    <s v="REG"/>
    <s v="AO"/>
    <s v="NEW SALES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TANDES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0"/>
    <x v="22"/>
  </r>
  <r>
    <n v="1202"/>
    <n v="1002523572"/>
    <n v="3"/>
    <x v="2"/>
    <n v="5"/>
    <s v="MALANG"/>
    <s v="KEPANJEN"/>
    <s v="GDG"/>
    <s v="REG"/>
    <s v="AO"/>
    <s v="NEW SALES"/>
    <s v="1P INET"/>
    <s v="MIA - INVALID SURVEY"/>
    <s v="RBS-Regional 3"/>
    <d v="2026-08-13T09:56:56"/>
    <d v="2026-08-14T07:14:42"/>
    <n v="69364833"/>
    <m/>
    <n v="152704231441"/>
    <s v="SMKN 7 MALANG"/>
    <s v="ODP-GDG-FA/36 FA/D04/36.01"/>
    <s v="WO061645308"/>
    <m/>
    <m/>
    <m/>
    <n v="112.622069343924"/>
    <n v="-8.0255610194934093"/>
    <s v="MD|MYDB-20260811264992|SC20017/MC20200|SMKN 7 MALANG|085546222546"/>
    <s v="MYDIGIBIZPARTNER"/>
    <m/>
    <m/>
    <m/>
    <m/>
    <m/>
    <m/>
    <m/>
    <m/>
    <s v="Management Janji"/>
    <s v="2026-08-16 08:00:00 | Nama PIC : Mahersea No HP : 085546222546 Alt :  M Janji : 15/08/2026 Jam Pasang : 08.00  - 13:00  NoteÃ‚Â :  hubungi terlebih dahulu sebelum ke lokasi, terima kasih."/>
    <s v="FCC"/>
    <s v="13-08-2026 10:09:52"/>
    <d v="2026-08-16T08:00:00"/>
    <m/>
    <s v="SURVEY_NEW_MANJA"/>
    <s v="KLOJEN"/>
    <s v="NO ADDON"/>
    <m/>
    <s v="MIE - INVALID SURVEY - Kendala Perizinan/IKR-IKG"/>
    <s v="HSI Bisnis Promo HUT Telkom PSB 70% - 200 Mbps"/>
    <s v="INDIBIZ"/>
    <m/>
    <m/>
    <d v="2026-08-16T08:00:00"/>
    <s v="2026-08-16 08:00:00 | Nama PIC : Mahersea No HP : 085546222546 Alt :  M Janji : 15/08/2026 Jam Pasang : 08.00  - 13:00  NoteÃ‚Â :  hubungi terlebih dahulu sebelum ke lokasi, terima kasih."/>
    <m/>
    <m/>
    <m/>
    <e v="#NUM!"/>
    <e v="#NUM!"/>
    <x v="1"/>
    <x v="29"/>
  </r>
  <r>
    <n v="1203"/>
    <n v="1002511984"/>
    <n v="3"/>
    <x v="2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18"/>
  </r>
  <r>
    <n v="1204"/>
    <n v="1002512800"/>
    <n v="3"/>
    <x v="1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9"/>
  </r>
  <r>
    <n v="1205"/>
    <n v="1002516937"/>
    <n v="3"/>
    <x v="6"/>
    <n v="5"/>
    <s v="SIDOARJO"/>
    <s v="INNER - JATIM TIMUR"/>
    <s v="GDA"/>
    <s v="REG"/>
    <s v="AO"/>
    <s v="NEW SALES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0"/>
    <x v="11"/>
  </r>
  <r>
    <n v="1206"/>
    <n v="1002521456"/>
    <n v="3"/>
    <x v="3"/>
    <n v="4"/>
    <s v="PURWOKERTO"/>
    <s v="CILACAP"/>
    <s v="KRY"/>
    <s v="REG"/>
    <s v="AO"/>
    <s v="NEW SALES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OYA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0"/>
    <x v="3"/>
  </r>
  <r>
    <n v="1207"/>
    <n v="1002505590"/>
    <n v="3"/>
    <x v="0"/>
    <n v="5"/>
    <s v="MATARAM"/>
    <s v="LOMBOK TIMUR UTARA"/>
    <s v="SGG"/>
    <s v="REG"/>
    <s v="AO"/>
    <s v="NEW SALES"/>
    <m/>
    <s v="MIE - SEND SURVEY"/>
    <s v="RBS-Regional 3"/>
    <d v="2026-08-03T09:19:49"/>
    <d v="2026-08-12T15:56:01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SURVEY_NEW_MANJA"/>
    <s v="LOMBOK UTARA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1"/>
    <x v="5"/>
  </r>
  <r>
    <n v="1208"/>
    <n v="1002515494"/>
    <n v="3"/>
    <x v="6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  <x v="11"/>
  </r>
  <r>
    <n v="1209"/>
    <n v="1002522006"/>
    <n v="3"/>
    <x v="3"/>
    <n v="4"/>
    <s v="MAGELANG"/>
    <s v="PURWOREJJO"/>
    <s v="PWJ"/>
    <s v="REG"/>
    <s v="AO"/>
    <s v="NEW SALES"/>
    <s v="1P INET"/>
    <s v="Completed (PS)"/>
    <s v="RBS-Regional 3"/>
    <d v="2026-08-12T12:34:57"/>
    <d v="2026-08-13T15:12:27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PS"/>
    <s v="X"/>
    <s v="NO ADDON"/>
    <n v="20260813"/>
    <s v="Completed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n v="2026"/>
    <n v="8"/>
    <n v="13"/>
    <d v="2026-08-13T00:00:00"/>
    <n v="-2.625"/>
    <x v="0"/>
    <x v="3"/>
  </r>
  <r>
    <n v="1210"/>
    <n v="1002516310"/>
    <n v="3"/>
    <x v="6"/>
    <n v="5"/>
    <s v="PASURUAN"/>
    <s v="PROBOLINGGO"/>
    <s v="GND"/>
    <s v="REG"/>
    <s v="AO"/>
    <s v="NEW SALES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0"/>
    <x v="30"/>
  </r>
  <r>
    <n v="1211"/>
    <n v="1002515957"/>
    <n v="3"/>
    <x v="4"/>
    <n v="4"/>
    <s v="PEKALONGAN"/>
    <s v="TEGAL"/>
    <s v="MGN"/>
    <s v="REG"/>
    <s v="AO"/>
    <s v="NEW SALES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3"/>
  </r>
  <r>
    <n v="1212"/>
    <n v="1002510711"/>
    <n v="3"/>
    <x v="3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  <x v="3"/>
  </r>
  <r>
    <n v="1213"/>
    <n v="1002524631"/>
    <n v="3"/>
    <x v="0"/>
    <n v="5"/>
    <s v="KUPANG"/>
    <s v="KUPANG"/>
    <s v="KPN"/>
    <s v="REG"/>
    <s v="AO"/>
    <s v="NEW SALES"/>
    <s v="1P INET"/>
    <s v="MIE - SEND SURVEY"/>
    <s v="RBS-Regional 3"/>
    <d v="2026-08-13T15:04:57"/>
    <d v="2026-08-13T15:06:01"/>
    <n v="69365308"/>
    <m/>
    <n v="172502311149"/>
    <s v="Diamond Playstation Kupang"/>
    <s v="ODP-KPN-FDB/29 FDB/D02/29.01"/>
    <s v="WO061680801"/>
    <m/>
    <m/>
    <m/>
    <n v="123.57585"/>
    <n v="-10.169729500000001"/>
    <s v="|MN00365|MYIA-077781480417/POI/Ayu Puspitasari/085190446163/diamondplaystation70@gmail.com"/>
    <s v="MYIB_ASSISTANT"/>
    <m/>
    <m/>
    <m/>
    <m/>
    <m/>
    <m/>
    <m/>
    <m/>
    <s v="Management Janji"/>
    <s v="2026-08-14 13:00:00 | Nama PIC : bapak dedi No HP : 085190446163 No Alternatif : - M Janji : 14/07/2026 Jam Pasang : Pagi NoteÃ‚Â :  Hubungi terlebih dahulu sebelum ke lokasi "/>
    <s v="FCC"/>
    <s v="13-08-2026 15:10:25"/>
    <d v="2026-08-14T13:00:00"/>
    <m/>
    <s v="SURVEY_NEW_MANJA"/>
    <s v="KUPANG"/>
    <s v="NO ADDON"/>
    <m/>
    <s v="MIE - SEND SURVEY"/>
    <s v="HSI Bisnis Promo HUT Telkom PSB 70% - 100 Mbps"/>
    <s v="INDIBIZ"/>
    <m/>
    <m/>
    <d v="2026-08-14T13:00:00"/>
    <s v="2026-08-14 13:00:00 | Nama PIC : bapak dedi No HP : 085190446163 No Alternatif : - M Janji : 14/07/2026 Jam Pasang : Pagi NoteÃ‚Â :  Hubungi terlebih dahulu sebelum ke lokasi "/>
    <m/>
    <m/>
    <m/>
    <e v="#NUM!"/>
    <e v="#NUM!"/>
    <x v="1"/>
    <x v="33"/>
  </r>
  <r>
    <n v="1214"/>
    <n v="1002517340"/>
    <n v="3"/>
    <x v="7"/>
    <n v="4"/>
    <s v="SOLO"/>
    <s v="SRAGEN"/>
    <s v="SRG"/>
    <s v="REG"/>
    <s v="AO"/>
    <s v="NEW SALES"/>
    <s v="1P INET"/>
    <s v="Completed (PS)"/>
    <s v="RBS-Regional 3"/>
    <d v="2026-08-10T11:01:58"/>
    <d v="2026-08-13T16:51:2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n v="2026"/>
    <n v="8"/>
    <n v="13"/>
    <d v="2026-08-13T00:00:00"/>
    <n v="-0.33333333333575865"/>
    <x v="0"/>
    <x v="3"/>
  </r>
  <r>
    <n v="1215"/>
    <n v="1002507542"/>
    <n v="3"/>
    <x v="4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  <x v="3"/>
  </r>
  <r>
    <n v="1216"/>
    <n v="1002516771"/>
    <n v="3"/>
    <x v="0"/>
    <n v="5"/>
    <s v="KUPANG"/>
    <s v="WAINGAPU"/>
    <s v="WGP"/>
    <s v="REG"/>
    <s v="AO"/>
    <s v="NEW SALES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X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0"/>
    <x v="34"/>
  </r>
  <r>
    <n v="1217"/>
    <n v="1002516228"/>
    <n v="3"/>
    <x v="3"/>
    <n v="4"/>
    <s v="PURWOKERTO"/>
    <s v="CILACAP"/>
    <s v="CLC"/>
    <s v="REG"/>
    <s v="AO"/>
    <s v="NEW SALES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0"/>
    <x v="3"/>
  </r>
  <r>
    <n v="1218"/>
    <n v="1002520704"/>
    <n v="3"/>
    <x v="2"/>
    <n v="5"/>
    <s v="MADIUN"/>
    <s v="BOJONEGORO"/>
    <s v="BJN"/>
    <s v="REG"/>
    <s v="AO"/>
    <s v="NEW SALES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X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0"/>
    <x v="20"/>
  </r>
  <r>
    <n v="1219"/>
    <n v="1002516401"/>
    <n v="3"/>
    <x v="3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  <x v="3"/>
  </r>
  <r>
    <n v="1220"/>
    <n v="1002516582"/>
    <n v="3"/>
    <x v="0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  <x v="8"/>
  </r>
  <r>
    <n v="1221"/>
    <n v="1002505699"/>
    <n v="3"/>
    <x v="2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  <x v="15"/>
  </r>
  <r>
    <n v="1222"/>
    <n v="1002512021"/>
    <n v="3"/>
    <x v="2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  <x v="29"/>
  </r>
  <r>
    <n v="1223"/>
    <n v="1002523559"/>
    <n v="3"/>
    <x v="5"/>
    <n v="5"/>
    <s v="SINGARJA"/>
    <s v="KLUNGKUNG"/>
    <s v="SMA"/>
    <s v="REG"/>
    <s v="AO"/>
    <s v="NEW SALES"/>
    <m/>
    <s v="FCC - HD1A - PROGRESS"/>
    <s v="RBS-Regional 3"/>
    <d v="2026-08-13T09:53:09"/>
    <d v="2026-08-13T09:54:15"/>
    <n v="69364832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1"/>
    <x v="4"/>
  </r>
  <r>
    <n v="1224"/>
    <n v="1002510772"/>
    <n v="3"/>
    <x v="4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3"/>
  </r>
  <r>
    <n v="1225"/>
    <n v="1002512110"/>
    <n v="3"/>
    <x v="3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  <x v="3"/>
  </r>
  <r>
    <n v="1226"/>
    <n v="1002514579"/>
    <n v="3"/>
    <x v="5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  <x v="6"/>
  </r>
  <r>
    <n v="1227"/>
    <n v="1002520090"/>
    <n v="3"/>
    <x v="1"/>
    <n v="5"/>
    <s v="SBY UTARA"/>
    <s v="GRESIK"/>
    <s v="BPG"/>
    <s v="REG"/>
    <s v="AO"/>
    <s v="NEW SALES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0"/>
    <x v="9"/>
  </r>
  <r>
    <n v="1228"/>
    <n v="1002515647"/>
    <n v="3"/>
    <x v="1"/>
    <n v="5"/>
    <s v="MADURA"/>
    <s v="PAMEKASAN"/>
    <s v="SMP"/>
    <s v="REG"/>
    <s v="AO"/>
    <s v="NEW SALES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X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  <x v="1"/>
  </r>
  <r>
    <n v="1229"/>
    <n v="1002505585"/>
    <n v="3"/>
    <x v="6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  <x v="11"/>
  </r>
  <r>
    <n v="1230"/>
    <n v="1002524026"/>
    <n v="3"/>
    <x v="7"/>
    <n v="4"/>
    <s v="KUDUS"/>
    <s v="KUDUS"/>
    <s v="DMA"/>
    <s v="REG"/>
    <s v="AO"/>
    <s v="NEW SALES"/>
    <m/>
    <s v="Completed (PS)"/>
    <s v="RBS-Regional 3"/>
    <d v="2026-08-13T11:59:04"/>
    <d v="2026-08-14T07:47:38"/>
    <n v="69362784"/>
    <m/>
    <n v="141456115409"/>
    <s v="SPBU 44.595.15"/>
    <s v="ODP-DMA-FC/091"/>
    <s v="WO061658278"/>
    <m/>
    <m/>
    <m/>
    <n v="110.656704879073"/>
    <n v="-6.8965009604495702"/>
    <s v="|MC60025|MYIA-033912687919/POI/Teguh Ariyanto/085363135326/askagroup@yahoo.co.id"/>
    <s v="Sales Profesional"/>
    <m/>
    <m/>
    <m/>
    <m/>
    <m/>
    <m/>
    <m/>
    <m/>
    <s v="Management Janji"/>
    <s v="2026-08-11 15:00:00 | Nama PIC : bapak teguh  No HP :  085363135326  Alt :   M Janji : (SELASA/11/AGUSTUS/2026)  jam Pasang : 09:00  Note : hubungi pelanggan jika ingin kelokasi"/>
    <s v="FCC"/>
    <s v="13-08-2026 12:09:47"/>
    <m/>
    <m/>
    <s v="PS"/>
    <s v="DEMA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15:00:00 | Nama PIC : bapak teguh  No HP :  085363135326  Alt :   M Janji : (SELASA/11/AGUSTUS/2026)  jam Pasang : 09:00  Note : hubungi pelanggan jika ingin kelokasi"/>
    <n v="2026"/>
    <n v="8"/>
    <n v="14"/>
    <d v="2026-08-14T00:00:00"/>
    <n v="0.70833333333575865"/>
    <x v="0"/>
    <x v="3"/>
  </r>
  <r>
    <n v="1231"/>
    <n v="1002511654"/>
    <n v="3"/>
    <x v="1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  <x v="9"/>
  </r>
  <r>
    <n v="1232"/>
    <n v="1002524394"/>
    <n v="3"/>
    <x v="4"/>
    <n v="4"/>
    <s v="PEKALONGAN"/>
    <s v="TEGAL"/>
    <s v="TEG"/>
    <s v="REG"/>
    <s v="AO"/>
    <s v="NEW SALES"/>
    <s v="1P INET"/>
    <s v="MIE - SEND SURVEY"/>
    <s v="RBS-Regional 3"/>
    <d v="2026-08-13T14:04:57"/>
    <d v="2026-08-13T14:06:01"/>
    <n v="69365225"/>
    <m/>
    <n v="142212126738"/>
    <s v="MDTU Al Kautsar Pacul"/>
    <s v="ODP-TEG-FJ/079 FJ/D05/079.01"/>
    <s v="WO061673952"/>
    <m/>
    <m/>
    <m/>
    <n v="109.159308336675"/>
    <n v="-6.8954124690654401"/>
    <s v="MD|MYDB-20260813265196|EC50002/MC50089|MDTU Al Kautsar Pacul|08156664659"/>
    <s v="MYDIGIBIZPARTNER"/>
    <m/>
    <m/>
    <m/>
    <m/>
    <m/>
    <m/>
    <m/>
    <m/>
    <s v="Management Janji"/>
    <s v="2026-08-14 13:00:00 | Nama : BP WAHIDIN No Hp : 08156664659 No Alt :  Tgl Pemasangan : 14 Agustus 2026 Interval : PAGI  Note : Hubungi pelanggan terlebih dahulu"/>
    <s v="FCC"/>
    <s v="13-08-2026 14:39:50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: BP WAHIDIN No Hp : 08156664659 No Alt :  Tgl Pemasangan : 14 Agustus 2026 Interval : PAGI  Note : Hubungi pelanggan terlebih dahulu"/>
    <m/>
    <m/>
    <m/>
    <e v="#NUM!"/>
    <e v="#NUM!"/>
    <x v="1"/>
    <x v="3"/>
  </r>
  <r>
    <n v="1233"/>
    <n v="1002519051"/>
    <n v="3"/>
    <x v="3"/>
    <n v="4"/>
    <s v="PURWOKERTO"/>
    <s v="PURWOKERTO"/>
    <s v="AJB"/>
    <s v="REG"/>
    <s v="AO"/>
    <s v="NEW SALES"/>
    <s v="1P INET"/>
    <s v="102 | FOLLOW UP COMPLETED"/>
    <s v="RBS-Regional 3"/>
    <d v="2026-08-11T09:37:57"/>
    <d v="2026-08-13T17:51:26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s v="Kendala Lainnya"/>
    <s v="REVOKE"/>
    <s v="AJIBARANG"/>
    <s v="NO ADDON"/>
    <m/>
    <s v="Follow Up Revoke Completed, New Order ID : SC1002525157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  <x v="3"/>
  </r>
  <r>
    <n v="1234"/>
    <n v="1002517364"/>
    <n v="3"/>
    <x v="4"/>
    <n v="4"/>
    <s v="PEKALONGAN"/>
    <s v="TEGAL"/>
    <s v="TEG"/>
    <s v="REG"/>
    <s v="AO"/>
    <s v="NEW SALES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0"/>
    <x v="3"/>
  </r>
  <r>
    <n v="1235"/>
    <n v="1002517006"/>
    <n v="3"/>
    <x v="2"/>
    <n v="5"/>
    <s v="MADIUN"/>
    <s v="NGAWI"/>
    <s v="WKU"/>
    <s v="REG"/>
    <s v="AO"/>
    <s v="NEW SALES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0"/>
    <x v="14"/>
  </r>
  <r>
    <n v="1236"/>
    <n v="1002519243"/>
    <n v="3"/>
    <x v="5"/>
    <n v="5"/>
    <s v="SINGARJA"/>
    <s v="KLUNGKUNG"/>
    <s v="APR"/>
    <s v="REG"/>
    <s v="AO"/>
    <s v="NEW SALES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  <x v="4"/>
  </r>
  <r>
    <n v="1237"/>
    <n v="1002525204"/>
    <n v="3"/>
    <x v="2"/>
    <n v="5"/>
    <s v="MALANG"/>
    <s v="BATU"/>
    <s v="SGS"/>
    <s v="REG"/>
    <s v="AO"/>
    <s v="NEW SALES"/>
    <s v="1P INET"/>
    <s v="MIE - SEND SURVEY"/>
    <s v="RBS-Regional 3"/>
    <d v="2026-08-13T18:35:56"/>
    <d v="2026-08-13T18:38:01"/>
    <n v="69365519"/>
    <m/>
    <n v="152721299884"/>
    <s v="TOKOMU 24 BARENG"/>
    <s v="ODP-SGS-FAC/87 FAC/D07/87.01"/>
    <s v="WO061701545"/>
    <m/>
    <m/>
    <m/>
    <n v="112.683423198759"/>
    <n v="-7.9098472693809301"/>
    <s v="MD|MYDB-20260813265261|SC20017/MC20200|TOKOMU 24 BARENG|085101693003"/>
    <s v="MYDIGIBIZPARTNER"/>
    <m/>
    <m/>
    <m/>
    <m/>
    <m/>
    <m/>
    <m/>
    <m/>
    <s v="Management Janji"/>
    <s v="2026-08-14 15:00:00 | Nama Pic : BP GIGIK No Hp Pic : 085101693003 Jam Pemasangan : 08:00 - 12.00 Tanggal Pemasangan : JUMAT 14 AGUSTUS 2026 Info Tambahan : Hubungi pelanggan sebelum datang ke lokasi"/>
    <s v="FCC"/>
    <s v="13-08-2026 18:39:53"/>
    <d v="2026-08-14T15:00:00"/>
    <m/>
    <s v="SURVEY_NEW_MANJA"/>
    <s v="SINGOSARI"/>
    <s v="NO ADDON"/>
    <m/>
    <s v="MIE - SEND SURVEY"/>
    <s v="HSI Bisnis PSB 70% - 300 Mbps"/>
    <s v="INDIBIZ"/>
    <m/>
    <m/>
    <d v="2026-08-14T15:00:00"/>
    <s v="2026-08-14 15:00:00 | Nama Pic : BP GIGIK No Hp Pic : 085101693003 Jam Pemasangan : 08:00 - 12.00 Tanggal Pemasangan : JUMAT 14 AGUSTUS 2026 Info Tambahan : Hubungi pelanggan sebelum datang ke lokasi"/>
    <m/>
    <m/>
    <m/>
    <e v="#NUM!"/>
    <e v="#NUM!"/>
    <x v="1"/>
    <x v="18"/>
  </r>
  <r>
    <n v="1238"/>
    <n v="1002524181"/>
    <n v="3"/>
    <x v="3"/>
    <n v="4"/>
    <s v="PURWOKERTO"/>
    <s v="PURWOKERTO"/>
    <s v="PWT"/>
    <s v="REG"/>
    <s v="AO"/>
    <s v="NEW SALES"/>
    <m/>
    <s v="Completed (PS)"/>
    <s v="RBS-Regional 3"/>
    <d v="2026-08-13T13:07:59"/>
    <d v="2026-08-13T15:45:51"/>
    <n v="69362850"/>
    <m/>
    <n v="146303609839"/>
    <s v="NAYYARA PROJECT"/>
    <s v="ODP-PWT-FDD/078"/>
    <s v="WO061666906"/>
    <m/>
    <m/>
    <m/>
    <n v="109.21255410000001"/>
    <n v="-7.4129988999999998"/>
    <s v="|MC00213|MYIA-078416611205/POI/FARHATUN NI&amp; 39;MAH WULANDA/085726802885/gibstore65@gmail.com"/>
    <s v="Sales Profesional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s v="13-08-2026 13:10:22"/>
    <m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Tanggal pemasangan: 12/08/2026  Jam pemasangan : pagi  Info Tambahan : Hubungi pelanggan dulu sebelum ke lokasi  terima kasih."/>
    <n v="2026"/>
    <n v="8"/>
    <n v="13"/>
    <d v="2026-08-13T00:00:00"/>
    <n v="-0.29166666666424135"/>
    <x v="0"/>
    <x v="3"/>
  </r>
  <r>
    <n v="1239"/>
    <n v="1002512894"/>
    <n v="3"/>
    <x v="1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1"/>
  </r>
  <r>
    <n v="1240"/>
    <n v="1002510565"/>
    <n v="3"/>
    <x v="0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26"/>
  </r>
  <r>
    <n v="1241"/>
    <n v="1002513933"/>
    <n v="3"/>
    <x v="0"/>
    <n v="5"/>
    <s v="KUPANG"/>
    <s v="ATAMBUA"/>
    <s v="SOE"/>
    <s v="REG"/>
    <s v="AO"/>
    <s v="NEW SALES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0"/>
    <x v="35"/>
  </r>
  <r>
    <n v="1242"/>
    <n v="1002505723"/>
    <n v="3"/>
    <x v="7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3"/>
  </r>
  <r>
    <n v="1243"/>
    <n v="1002523347"/>
    <n v="3"/>
    <x v="6"/>
    <n v="5"/>
    <s v="JEMBER"/>
    <s v="SITUBONDO"/>
    <s v="BKI"/>
    <s v="REG"/>
    <s v="AO"/>
    <s v="NEW SALES"/>
    <s v="1P INET"/>
    <s v="7 | OSS - PROVISIONING ISSUED"/>
    <s v="RBS-Regional 3"/>
    <d v="2026-08-13T08:50:56"/>
    <d v="2026-08-14T08:08:38"/>
    <n v="69364746"/>
    <m/>
    <n v="152531208003"/>
    <s v="TOKO SEJATI"/>
    <s v="ODP-BKI-FB/54 FB/D07/54.01"/>
    <s v="WO061637864"/>
    <m/>
    <m/>
    <m/>
    <n v="113.720754"/>
    <n v="-7.763674"/>
    <s v="|MN02617|MYIA-030842988800/POI/SUYITNO/082286000967/menyala221991@gmail.com"/>
    <s v="MYIB_ASSISTANT"/>
    <m/>
    <m/>
    <m/>
    <m/>
    <m/>
    <m/>
    <m/>
    <m/>
    <s v="Management Janji"/>
    <s v="2026-08-14 08:00:00 | telp : 082286000967 M Janji : (14/08/2026) jam Pasang : 09:00 Note : hubungi pelanggan jika ingin kelokasi"/>
    <s v="FCC"/>
    <s v="13-08-2026 08:55:52"/>
    <d v="2026-08-14T08:00:00"/>
    <m/>
    <s v="PI"/>
    <s v="SITUBONDO"/>
    <s v="NO ADDON"/>
    <m/>
    <s v="Provisioning Issued"/>
    <s v="HSI Bisnis Promo HUT Telkom PSB 70% - 50 Mbps"/>
    <s v="INDIBIZ"/>
    <m/>
    <m/>
    <d v="2026-08-14T08:00:00"/>
    <s v="2026-08-14 08:00:00 | telp : 082286000967 M Janji : (14/08/2026) jam Pasang : 09:00 Note : hubungi pelanggan jika ingin kelokasi"/>
    <m/>
    <m/>
    <m/>
    <e v="#NUM!"/>
    <e v="#NUM!"/>
    <x v="1"/>
    <x v="10"/>
  </r>
  <r>
    <n v="1244"/>
    <n v="1002518620"/>
    <n v="3"/>
    <x v="5"/>
    <n v="5"/>
    <s v="SINGARJA"/>
    <s v="KLUNGKUNG"/>
    <s v="CDS"/>
    <s v="REG"/>
    <s v="AO"/>
    <s v="NEW SALES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0"/>
    <x v="4"/>
  </r>
  <r>
    <n v="1245"/>
    <n v="1002510485"/>
    <n v="3"/>
    <x v="3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  <x v="3"/>
  </r>
  <r>
    <n v="1246"/>
    <n v="1002506129"/>
    <n v="3"/>
    <x v="1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  <x v="9"/>
  </r>
  <r>
    <n v="1247"/>
    <n v="1002514147"/>
    <n v="3"/>
    <x v="5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  <x v="27"/>
  </r>
  <r>
    <n v="1248"/>
    <n v="1002512336"/>
    <n v="3"/>
    <x v="7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  <x v="3"/>
  </r>
  <r>
    <n v="1249"/>
    <n v="1002518428"/>
    <n v="3"/>
    <x v="4"/>
    <n v="4"/>
    <s v="SEMARANG"/>
    <s v="INNER - SEMARANG JATENG UTARA"/>
    <s v="MJP"/>
    <s v="REG"/>
    <s v="AO"/>
    <s v="NEW SALES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0"/>
    <x v="3"/>
  </r>
  <r>
    <n v="1250"/>
    <n v="1002505942"/>
    <n v="3"/>
    <x v="1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  <x v="1"/>
  </r>
  <r>
    <n v="1251"/>
    <n v="1002517395"/>
    <n v="3"/>
    <x v="4"/>
    <n v="4"/>
    <s v="SEMARANG"/>
    <s v="SALATIGA"/>
    <s v="SLI"/>
    <s v="REG"/>
    <s v="AO"/>
    <s v="NEW SALES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0"/>
    <x v="3"/>
  </r>
  <r>
    <n v="1252"/>
    <n v="1002517248"/>
    <n v="3"/>
    <x v="0"/>
    <n v="5"/>
    <s v="MATARAM"/>
    <s v="LOMBOK BARAT TENGAH"/>
    <s v="PRY"/>
    <s v="REG"/>
    <s v="AO"/>
    <s v="NEW SALES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0"/>
    <x v="5"/>
  </r>
  <r>
    <n v="1253"/>
    <n v="1002514096"/>
    <n v="3"/>
    <x v="5"/>
    <n v="5"/>
    <s v="DENPASAR"/>
    <s v="JIMBARAN"/>
    <s v="KUT"/>
    <s v="REG"/>
    <s v="AO"/>
    <s v="NEW SALES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  <x v="27"/>
  </r>
  <r>
    <n v="1254"/>
    <n v="1002524704"/>
    <n v="3"/>
    <x v="4"/>
    <n v="4"/>
    <s v="SEMARANG"/>
    <s v="INNER - SEMARANG JATENG UTARA"/>
    <s v="JHR"/>
    <s v="REG"/>
    <s v="AO"/>
    <s v="NEW SALES"/>
    <m/>
    <s v="MYCX - SEND OPEN PAPERLESS"/>
    <s v="RBS-Regional 2"/>
    <d v="2026-08-13T15:29:11"/>
    <d v="2026-08-13T15:32:04"/>
    <n v="68988943"/>
    <m/>
    <n v="142406122744"/>
    <s v="PT. SECURINDO PACKATAMA INDONESIA"/>
    <s v="ODP-JHR-FBN/074"/>
    <m/>
    <m/>
    <m/>
    <m/>
    <n v="110.415910208426"/>
    <n v="-6.9788112100569002"/>
    <s v="AMRBS;403098;REG3;DANIEL MARWA DENERO;08112876658;CP.Lily Ismalia;089687353200;PAKET 1S INET 50 MBPS (439.000);PT. Securindo Packatama Indonesia "/>
    <s v="Account Manager"/>
    <m/>
    <m/>
    <m/>
    <m/>
    <m/>
    <m/>
    <m/>
    <m/>
    <m/>
    <m/>
    <m/>
    <s v="13-08-2026 15:39:59"/>
    <m/>
    <m/>
    <s v="INPROGRESS_SC"/>
    <s v="JOHAR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3"/>
  </r>
  <r>
    <n v="1255"/>
    <n v="1002520042"/>
    <n v="3"/>
    <x v="6"/>
    <n v="5"/>
    <s v="SIDOARJO"/>
    <s v="INNER - JATIM TIMUR"/>
    <s v="SDA"/>
    <s v="REG"/>
    <s v="AO"/>
    <s v="NEW SALES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IDOARJ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0"/>
    <x v="11"/>
  </r>
  <r>
    <n v="1256"/>
    <n v="1002507818"/>
    <n v="3"/>
    <x v="3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  <x v="3"/>
  </r>
  <r>
    <n v="1257"/>
    <n v="1002505203"/>
    <n v="3"/>
    <x v="3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  <x v="3"/>
  </r>
  <r>
    <n v="1258"/>
    <n v="1002515500"/>
    <n v="3"/>
    <x v="1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  <x v="9"/>
  </r>
  <r>
    <n v="1259"/>
    <n v="1002524710"/>
    <n v="3"/>
    <x v="7"/>
    <n v="4"/>
    <s v="SOLO"/>
    <s v="BOYOLALI"/>
    <s v="BYL"/>
    <s v="REG"/>
    <s v="AO"/>
    <s v="NEW SALES"/>
    <s v="1P INET"/>
    <s v="MIE - SEND SURVEY"/>
    <s v="RBS-Regional 3"/>
    <d v="2026-08-13T15:26:56"/>
    <d v="2026-08-13T15:28:01"/>
    <n v="69365350"/>
    <m/>
    <n v="143553212788"/>
    <s v="pr santoso"/>
    <s v="ODP-BYL-FA/083 FA/D06/083.01"/>
    <s v="WO061684301"/>
    <m/>
    <m/>
    <m/>
    <n v="110.574873219376"/>
    <n v="-7.5010089616666296"/>
    <s v="|MN00372|MYIA-047444164649/POI/yusuf ahmadi/085212212221/jusuflaw@gmail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5:39:59"/>
    <d v="2026-08-14T13:00:00"/>
    <m/>
    <s v="SURVEY_NEW_MANJA"/>
    <s v="BOYOLALI"/>
    <s v="NO ADDON"/>
    <m/>
    <s v="MIE - SEND SURVEY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  <x v="3"/>
  </r>
  <r>
    <n v="1260"/>
    <n v="1002524584"/>
    <n v="3"/>
    <x v="3"/>
    <n v="4"/>
    <s v="PURWOKERTO"/>
    <s v="PURWOKERTO"/>
    <s v="PWT"/>
    <s v="REG"/>
    <s v="AO"/>
    <s v="NEW SALES"/>
    <m/>
    <s v="Completed (PS)"/>
    <s v="RBS-Regional 3"/>
    <d v="2026-08-13T14:54:32"/>
    <d v="2026-08-13T16:25:26"/>
    <n v="69363570"/>
    <m/>
    <n v="146303609844"/>
    <s v="SPBU PERTAMINA 44.531.31 RAWALO"/>
    <s v="ODP-PWT-FDV/021"/>
    <s v="WO061679964"/>
    <m/>
    <m/>
    <m/>
    <n v="109.190772"/>
    <n v="-7.5299259999999997"/>
    <s v="|MC00213|MYIA-045856108212/POI/DES SANDY FITHAN PRIHANTOKO/081226597181/spburwlo@gmail.com"/>
    <s v="Sales Profesional"/>
    <m/>
    <m/>
    <m/>
    <m/>
    <m/>
    <m/>
    <m/>
    <m/>
    <s v="Management Janji"/>
    <s v="2026-08-12 13:00:00 | Tanggal pemasangan: 12/08/2026  Jam pemasangan : siang  Info Tambahan : Hubungi pelanggan dulu sebelum ke lokasi  terima kasih."/>
    <s v="FCC"/>
    <s v="13-08-2026 14:55:15"/>
    <m/>
    <m/>
    <s v="PS"/>
    <s v="X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7:00:00"/>
    <s v="2026-08-12 13:00:00 | Tanggal pemasangan: 12/08/2026  Jam pemasangan : siang  Info Tambahan : Hubungi pelanggan dulu sebelum ke lokasi  terima kasih."/>
    <n v="2026"/>
    <n v="8"/>
    <n v="13"/>
    <d v="2026-08-13T00:00:00"/>
    <n v="-0.29166666666424135"/>
    <x v="0"/>
    <x v="3"/>
  </r>
  <r>
    <n v="1261"/>
    <n v="1002517068"/>
    <n v="3"/>
    <x v="5"/>
    <n v="5"/>
    <s v="DENPASAR"/>
    <s v="JIMBARAN"/>
    <s v="NSD"/>
    <s v="REG"/>
    <s v="AO"/>
    <s v="NEW SALES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1"/>
    <x v="27"/>
  </r>
  <r>
    <n v="1262"/>
    <n v="1002506163"/>
    <n v="3"/>
    <x v="5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  <x v="23"/>
  </r>
  <r>
    <n v="1263"/>
    <n v="1002513992"/>
    <n v="3"/>
    <x v="2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  <x v="14"/>
  </r>
  <r>
    <n v="1264"/>
    <n v="1002505949"/>
    <n v="3"/>
    <x v="3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  <x v="3"/>
  </r>
  <r>
    <n v="1265"/>
    <n v="1002510971"/>
    <n v="3"/>
    <x v="6"/>
    <n v="5"/>
    <s v="SIDOARJO"/>
    <s v="INNER - JATIM TIMUR"/>
    <s v="TUN"/>
    <s v="REG"/>
    <s v="AO"/>
    <s v="NEW SALES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0"/>
    <x v="11"/>
  </r>
  <r>
    <n v="1266"/>
    <n v="1002506288"/>
    <n v="3"/>
    <x v="4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  <x v="3"/>
  </r>
  <r>
    <n v="1267"/>
    <n v="1002520957"/>
    <n v="3"/>
    <x v="1"/>
    <n v="5"/>
    <s v="MADURA"/>
    <s v="BANGKALAN"/>
    <s v="OMB"/>
    <s v="REG"/>
    <s v="AO"/>
    <s v="NEW SALES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0"/>
    <x v="1"/>
  </r>
  <r>
    <n v="1268"/>
    <n v="1002515443"/>
    <n v="3"/>
    <x v="0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  <x v="26"/>
  </r>
  <r>
    <n v="1269"/>
    <n v="1002511698"/>
    <n v="3"/>
    <x v="7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  <x v="3"/>
  </r>
  <r>
    <n v="1270"/>
    <n v="1002521260"/>
    <n v="3"/>
    <x v="1"/>
    <n v="5"/>
    <s v="SBY UTARA"/>
    <s v="LAMONGAN"/>
    <s v="BBA"/>
    <s v="REG"/>
    <s v="AO"/>
    <s v="NEW SALES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X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0"/>
    <x v="9"/>
  </r>
  <r>
    <n v="1271"/>
    <n v="1002516021"/>
    <n v="3"/>
    <x v="3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  <x v="3"/>
  </r>
  <r>
    <n v="1272"/>
    <n v="1002523924"/>
    <n v="3"/>
    <x v="2"/>
    <n v="5"/>
    <s v="MALANG"/>
    <s v="BATU"/>
    <s v="BTU"/>
    <s v="REG"/>
    <s v="AO"/>
    <s v="NEW SALES"/>
    <m/>
    <s v="Completed (PS)"/>
    <s v="RBS-Regional 2"/>
    <d v="2026-08-13T11:26:54"/>
    <d v="2026-08-13T16:16:18"/>
    <n v="69361537"/>
    <m/>
    <n v="152707239251"/>
    <s v="PT Multirasa Nusantara"/>
    <s v="ODP-BTU-FY/59"/>
    <s v="WO061654655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 Jam pemasangan : pagi / siang  Info Tambahan : Hubungi pelanggan dulu sebelum ke lokasi  terima kasih.|40951378|MYDITA"/>
    <s v="FCC"/>
    <s v="13-08-2026 11:39:50"/>
    <m/>
    <m/>
    <s v="PS"/>
    <s v="BATU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3T07:00:00"/>
    <s v="2026-08-10 08:00:00|Tanggal pemasangan: 10/08/2026  Jam pemasangan : pagi / siang  Info Tambahan : Hubungi pelanggan dulu sebelum ke lokasi  terima kasih.|40951378|MYDITA"/>
    <n v="2026"/>
    <n v="8"/>
    <n v="13"/>
    <d v="2026-08-13T00:00:00"/>
    <n v="-0.29166666666424135"/>
    <x v="0"/>
    <x v="18"/>
  </r>
  <r>
    <n v="1273"/>
    <n v="1002510065"/>
    <n v="3"/>
    <x v="2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  <x v="19"/>
  </r>
  <r>
    <n v="1274"/>
    <n v="1002523117"/>
    <n v="3"/>
    <x v="1"/>
    <n v="5"/>
    <s v="SBY UTARA"/>
    <s v="LAMONGAN"/>
    <s v="BBA"/>
    <s v="REG"/>
    <s v="AO"/>
    <s v="NEW SALES"/>
    <s v="1P INET"/>
    <s v="102 | FOLLOW UP COMPLETED"/>
    <s v="RBS-Regional 3"/>
    <d v="2026-08-12T18:46:56"/>
    <d v="2026-08-14T08:49:46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REVOKE"/>
    <s v="X"/>
    <s v="NO ADDON"/>
    <m/>
    <s v="Follow Up Revoke Completed, New Order ID : SC1002525493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1"/>
    <x v="9"/>
  </r>
  <r>
    <n v="1275"/>
    <n v="1002515426"/>
    <n v="3"/>
    <x v="6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  <x v="11"/>
  </r>
  <r>
    <n v="1276"/>
    <n v="1002521694"/>
    <n v="3"/>
    <x v="5"/>
    <n v="5"/>
    <s v="SINGARJA"/>
    <s v="KLUNGKUNG"/>
    <s v="SMA"/>
    <s v="REG"/>
    <s v="AO"/>
    <s v="NEW SALES"/>
    <m/>
    <s v="MIE - SEND SURVEY"/>
    <s v="RBS-Regional 3"/>
    <d v="2026-08-12T11:04:16"/>
    <d v="2026-08-12T15:58:01"/>
    <n v="69364031"/>
    <m/>
    <n v="172428815981"/>
    <s v="SLBN 1 KLUNGKUNG"/>
    <s v="ODP-SMA-FA/7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m/>
    <m/>
    <m/>
    <e v="#NUM!"/>
    <e v="#NUM!"/>
    <x v="1"/>
    <x v="4"/>
  </r>
  <r>
    <n v="1277"/>
    <n v="1002524380"/>
    <n v="3"/>
    <x v="6"/>
    <n v="5"/>
    <s v="SIDOARJO"/>
    <s v="MOJOKERTO"/>
    <s v="MRT"/>
    <s v="REG"/>
    <s v="AO"/>
    <s v="NEW SALES"/>
    <m/>
    <s v="CC - HD1A - INPROGRESS UNCONTACTED"/>
    <s v="RBS-Regional 3"/>
    <d v="2026-08-13T14:02:50"/>
    <d v="2026-08-13T18:07:15"/>
    <n v="69365201"/>
    <m/>
    <n v="152312243273"/>
    <s v="KELURAHAN DESA GEBANGMALANG"/>
    <s v="ODP-MRT-FAT/033"/>
    <m/>
    <m/>
    <m/>
    <m/>
    <n v="112.4654173"/>
    <n v="-7.4815414999999996"/>
    <s v="|MN02271|/KELURAHAN DESA GEBANGMALANG/WINBACK 2.0 HSI B2B (1:2) 50MBPS 320RB PSB DISC 70%//desagebangmalang@gmail.com/FARIZA ZILFANA PUTRI/85706036069"/>
    <s v="Sales Force DBS"/>
    <m/>
    <m/>
    <m/>
    <m/>
    <m/>
    <m/>
    <m/>
    <m/>
    <m/>
    <m/>
    <m/>
    <s v="13-08-2026 14:39:50"/>
    <m/>
    <m/>
    <s v="FCC"/>
    <s v="MOJOKERTO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3"/>
  </r>
  <r>
    <n v="1278"/>
    <n v="1002525181"/>
    <n v="3"/>
    <x v="1"/>
    <n v="5"/>
    <s v="SBY UTARA"/>
    <s v="KENJERAN"/>
    <s v="KBL"/>
    <s v="REG"/>
    <s v="AO"/>
    <s v="NEW SALES"/>
    <s v="1P INET"/>
    <s v="MIE - SEND SURVEY"/>
    <s v="RBS-Regional 3"/>
    <d v="2026-08-13T18:10:56"/>
    <d v="2026-08-13T18:12:21"/>
    <n v="69365525"/>
    <m/>
    <n v="152401227418"/>
    <s v="SMP Katolik Stella Maris (Bangsal Sekolah)"/>
    <s v="ODP-KBL-FGQ/07 FGQ/D02/07.01"/>
    <s v="WO061700106"/>
    <m/>
    <m/>
    <m/>
    <n v="112.7364699"/>
    <n v="-7.2463784999999996"/>
    <s v="|MN02813|MYIA-006700163614/POI/Mukriyadi/081234679138/sbysmpkstelma@gmail.com"/>
    <s v="MYIB_ASSISTANT"/>
    <m/>
    <m/>
    <m/>
    <m/>
    <m/>
    <m/>
    <m/>
    <m/>
    <s v="Management Janji"/>
    <s v="2026-08-14 15:00:00 | Nama PIC : Bp Mukriyadi No HP : 081234679138 No Alt : - M Janji :  14 Agustus 2026 Jam Pasang : Pagi / Siang Note : hubungi pelanggan jika ingin kelokasi "/>
    <s v="FCC"/>
    <s v="13-08-2026 18:25:15"/>
    <d v="2026-08-14T15:00:00"/>
    <m/>
    <s v="SURVEY_NEW_MANJA"/>
    <s v="KEBALEN"/>
    <s v="OCA"/>
    <m/>
    <s v="MIE - SEND SURVEY"/>
    <s v="HSI Bisnis Basic Bundling OCA Breach Checker Promo 2026 PSB 70% - 50 Mbps"/>
    <s v="INDIBIZ"/>
    <m/>
    <m/>
    <d v="2026-08-14T15:00:00"/>
    <s v="2026-08-14 15:00:00 | Nama PIC : Bp Mukriyadi No HP : 081234679138 No Alt : - M Janji :  14 Agustus 2026 Jam Pasang : Pagi / Siang Note : hubungi pelanggan jika ingin kelokasi "/>
    <m/>
    <m/>
    <m/>
    <e v="#NUM!"/>
    <e v="#NUM!"/>
    <x v="1"/>
    <x v="22"/>
  </r>
  <r>
    <n v="1279"/>
    <n v="1002506820"/>
    <n v="3"/>
    <x v="1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2"/>
  </r>
  <r>
    <n v="1280"/>
    <n v="1002506461"/>
    <n v="3"/>
    <x v="4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3"/>
  </r>
  <r>
    <n v="1281"/>
    <n v="1002505973"/>
    <n v="3"/>
    <x v="0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  <x v="34"/>
  </r>
  <r>
    <n v="1282"/>
    <n v="1002506123"/>
    <n v="3"/>
    <x v="3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  <x v="3"/>
  </r>
  <r>
    <n v="1283"/>
    <n v="1002512160"/>
    <n v="3"/>
    <x v="7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  <x v="3"/>
  </r>
  <r>
    <n v="1284"/>
    <n v="1002508067"/>
    <n v="3"/>
    <x v="1"/>
    <n v="5"/>
    <s v="SBY SELATAN"/>
    <s v="KETINTANG"/>
    <s v="IJK"/>
    <s v="REG"/>
    <s v="AO"/>
    <s v="NEW SALES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  <x v="12"/>
  </r>
  <r>
    <n v="1285"/>
    <n v="1002518804"/>
    <n v="3"/>
    <x v="1"/>
    <n v="5"/>
    <s v="SBY UTARA"/>
    <s v="TANDES"/>
    <s v="TNS"/>
    <s v="REG"/>
    <s v="AO"/>
    <s v="NEW SALES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0"/>
    <x v="22"/>
  </r>
  <r>
    <n v="1286"/>
    <n v="1002505987"/>
    <n v="3"/>
    <x v="2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  <x v="24"/>
  </r>
  <r>
    <n v="1287"/>
    <n v="1002504347"/>
    <n v="3"/>
    <x v="5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  <x v="6"/>
  </r>
  <r>
    <n v="1288"/>
    <n v="1002517415"/>
    <n v="3"/>
    <x v="3"/>
    <n v="4"/>
    <s v="YOGYAKARTA"/>
    <s v="INNER - YOGYA JATENG SELATAN"/>
    <s v="BBS"/>
    <s v="REG"/>
    <s v="AO"/>
    <s v="NEW SALES"/>
    <m/>
    <s v="100 | REVOKE COMPLETED"/>
    <s v="RBS-Regional 2"/>
    <d v="2026-08-10T11:26:02"/>
    <d v="2026-08-13T11:00:4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1"/>
    <x v="3"/>
  </r>
  <r>
    <n v="1289"/>
    <n v="1002513766"/>
    <n v="3"/>
    <x v="0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  <x v="8"/>
  </r>
  <r>
    <n v="1290"/>
    <n v="1002506207"/>
    <n v="3"/>
    <x v="0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  <x v="5"/>
  </r>
  <r>
    <n v="1291"/>
    <n v="1002516945"/>
    <n v="3"/>
    <x v="1"/>
    <n v="5"/>
    <s v="SBY SELATAN"/>
    <s v="TANDES"/>
    <s v="DMO"/>
    <s v="REG"/>
    <s v="AO"/>
    <s v="NEW SALES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0"/>
    <x v="22"/>
  </r>
  <r>
    <n v="1292"/>
    <n v="1002515842"/>
    <n v="3"/>
    <x v="7"/>
    <n v="4"/>
    <s v="KUDUS"/>
    <s v="PURWODADI"/>
    <s v="PWB"/>
    <s v="REG"/>
    <s v="AO"/>
    <s v="NEW SALES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  <x v="3"/>
  </r>
  <r>
    <n v="1293"/>
    <n v="1002510097"/>
    <n v="3"/>
    <x v="6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  <x v="13"/>
  </r>
  <r>
    <n v="1294"/>
    <n v="1002506060"/>
    <n v="3"/>
    <x v="2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20"/>
  </r>
  <r>
    <n v="1295"/>
    <n v="1002521164"/>
    <n v="3"/>
    <x v="0"/>
    <n v="5"/>
    <s v="KUPANG"/>
    <s v="ENDE"/>
    <s v="END"/>
    <s v="REG"/>
    <s v="AO"/>
    <s v="NEW SALES"/>
    <s v="1P INET"/>
    <s v="MIE - SEND SURVEY"/>
    <s v="RBS-Regional 3"/>
    <d v="2026-08-12T07:58:56"/>
    <d v="2026-08-12T08:00:01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SURVEY_NEW_MANJA"/>
    <s v="ENDE"/>
    <s v="NO ADDON"/>
    <m/>
    <s v="MIE - SEND SURVEY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1"/>
    <x v="21"/>
  </r>
  <r>
    <n v="1296"/>
    <n v="1002520175"/>
    <n v="3"/>
    <x v="1"/>
    <n v="5"/>
    <s v="SBY SELATAN"/>
    <s v="KETINTANG"/>
    <s v="WRU"/>
    <s v="REG"/>
    <s v="AO"/>
    <s v="NEW SALES"/>
    <s v="1P INET"/>
    <s v="OSS - FALLOUT"/>
    <s v="RBS-Regional 3"/>
    <d v="2026-08-11T14:22:57"/>
    <d v="2026-08-12T20:30:28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FO_WFM"/>
    <s v="WARU INJOKO"/>
    <s v="NO ADDON"/>
    <m/>
    <s v="Provisioning Failed|WFM|INF009033190|PDI_-7.3625257,112.7175846_dobel input sama dengan  SC : DGPS260805075710787518149-AOi42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1"/>
    <x v="12"/>
  </r>
  <r>
    <n v="1297"/>
    <n v="1002520749"/>
    <n v="3"/>
    <x v="6"/>
    <n v="5"/>
    <s v="JEMBER"/>
    <s v="BANYUWANGI"/>
    <s v="GEN"/>
    <s v="REG"/>
    <s v="AO"/>
    <s v="NEW SALES"/>
    <m/>
    <s v="Completed (PS)"/>
    <s v="RBS-Regional 2"/>
    <d v="2026-08-11T16:32:58"/>
    <d v="2026-08-13T14:28:12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S"/>
    <s v="GENTE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n v="2026"/>
    <n v="8"/>
    <n v="13"/>
    <d v="2026-08-13T00:00:00"/>
    <n v="-0.33333333333575865"/>
    <x v="0"/>
    <x v="10"/>
  </r>
  <r>
    <n v="1298"/>
    <n v="1002520733"/>
    <n v="3"/>
    <x v="1"/>
    <n v="5"/>
    <s v="SBY UTARA"/>
    <s v="TANDES"/>
    <s v="BBE"/>
    <s v="REG"/>
    <s v="AO"/>
    <s v="NEW SALES"/>
    <m/>
    <s v="MIA - INVALID SURVEY"/>
    <s v="RBS-Regional 3"/>
    <d v="2026-08-11T16:29:02"/>
    <d v="2026-08-12T12:07:17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SURVEY_NEW_MANJA"/>
    <s v="BAMBE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1"/>
    <x v="22"/>
  </r>
  <r>
    <n v="1299"/>
    <n v="1002508007"/>
    <n v="3"/>
    <x v="7"/>
    <n v="4"/>
    <s v="KUDUS"/>
    <s v="PATI"/>
    <s v="PAT"/>
    <s v="REG"/>
    <s v="AO"/>
    <s v="NEW SALES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  <x v="3"/>
  </r>
  <r>
    <n v="1300"/>
    <n v="1002519962"/>
    <n v="3"/>
    <x v="2"/>
    <n v="5"/>
    <s v="KEDIRI"/>
    <s v="KEDIRI"/>
    <s v="MJT"/>
    <s v="REG"/>
    <s v="AO"/>
    <s v="NEW SALES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0"/>
    <x v="15"/>
  </r>
  <r>
    <n v="1301"/>
    <n v="1002521248"/>
    <n v="3"/>
    <x v="1"/>
    <n v="5"/>
    <s v="SBY UTARA"/>
    <s v="TANDES"/>
    <s v="KNN"/>
    <s v="REG"/>
    <s v="AO"/>
    <s v="NEW SALES"/>
    <m/>
    <s v="Completed (PS)"/>
    <s v="RBS-Regional 3"/>
    <d v="2026-08-12T08:44:38"/>
    <d v="2026-08-13T19:18:44"/>
    <n v="69363846"/>
    <m/>
    <n v="152412248277"/>
    <s v="SMPN 20 SURABAYA"/>
    <s v="ODP-KND-FEQ/01"/>
    <s v="WO061669309"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s v="Management Janji"/>
    <s v="2026-08-14 13:00:00|Nama : BP BANGKIT IRMANUDIN BAHRI No Hp : 085645018597 No Alt :  Tgl Pemasangan : 14 Agustus 2026 Interval : PAGI  Note : Hubungi pelanggan terlebih dahulu|40971402|MYDITA"/>
    <s v="FCC"/>
    <d v="2026-12-08T08:55:52"/>
    <d v="2026-08-14T13:00:00"/>
    <m/>
    <s v="PS"/>
    <s v="KANDANGAN"/>
    <s v="ANTAREZ"/>
    <n v="20260813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d v="2026-08-14T13:00:00"/>
    <s v="2026-08-14 13:00:00|Nama : BP BANGKIT IRMANUDIN BAHRI No Hp : 085645018597 No Alt :  Tgl Pemasangan : 14 Agustus 2026 Interval : PAGI  Note : Hubungi pelanggan terlebih dahulu|40971402|MYDITA"/>
    <n v="2026"/>
    <n v="8"/>
    <n v="13"/>
    <d v="2026-08-13T00:00:00"/>
    <n v="-1.5416666666642413"/>
    <x v="0"/>
    <x v="22"/>
  </r>
  <r>
    <n v="1302"/>
    <n v="1002515578"/>
    <n v="3"/>
    <x v="4"/>
    <n v="4"/>
    <s v="SEMARANG"/>
    <s v="SALATIGA"/>
    <s v="SLI"/>
    <s v="REG"/>
    <s v="AO"/>
    <s v="NEW SALES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  <x v="3"/>
  </r>
  <r>
    <n v="1303"/>
    <n v="1002519081"/>
    <n v="3"/>
    <x v="7"/>
    <n v="4"/>
    <s v="SOLO"/>
    <s v="INNER - SOLO JATENG TIMUR"/>
    <s v="MSO"/>
    <s v="REG"/>
    <s v="AO"/>
    <s v="NEW SALES"/>
    <m/>
    <s v="7 | OSS - PROVISIONING ISSUED"/>
    <s v="RBS-Regional 3"/>
    <d v="2026-08-11T09:45:19"/>
    <d v="2026-08-14T08:07:22"/>
    <n v="69362963"/>
    <m/>
    <n v="142566102281"/>
    <s v="Universitas Slamet Riyadi Kampus 2"/>
    <s v="ODP-MSO-FF/122"/>
    <s v="WO061643355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m/>
    <m/>
    <m/>
    <e v="#NUM!"/>
    <e v="#NUM!"/>
    <x v="1"/>
    <x v="3"/>
  </r>
  <r>
    <n v="1304"/>
    <n v="1002507103"/>
    <n v="3"/>
    <x v="2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  <x v="20"/>
  </r>
  <r>
    <n v="1305"/>
    <n v="1002504611"/>
    <n v="3"/>
    <x v="2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  <x v="24"/>
  </r>
  <r>
    <n v="1306"/>
    <n v="1002523750"/>
    <n v="3"/>
    <x v="0"/>
    <n v="5"/>
    <s v="MATARAM"/>
    <s v="LOMBOK TIMUR UTARA"/>
    <s v="SGG"/>
    <s v="REG"/>
    <s v="AO"/>
    <s v="NEW SALES"/>
    <m/>
    <s v="QC MIA - INVALID QUALITY CONTROL MIA"/>
    <s v="RBS-Regional 3"/>
    <d v="2026-08-13T10:39:25"/>
    <d v="2026-08-13T11:11:20"/>
    <n v="69364895"/>
    <m/>
    <n v="172604213972"/>
    <s v="TRANS MARINE INDONESIA"/>
    <s v="ODP-SGG-FCLG/17"/>
    <m/>
    <m/>
    <m/>
    <m/>
    <n v="116.043350089322"/>
    <n v="-8.3537931814710191"/>
    <s v="RBS HSI |ADE RAGIL PURWANDANI | 406650 | TREG 3 | TRANS MARINE INDONESIA | BP AGUS| 085238565557 | PSB INET NETMONK 50 MBPS"/>
    <s v="Amex"/>
    <m/>
    <m/>
    <m/>
    <m/>
    <m/>
    <m/>
    <m/>
    <m/>
    <m/>
    <m/>
    <m/>
    <s v="13-08-2026 10:54:48"/>
    <m/>
    <m/>
    <s v="QC1"/>
    <s v="LOMBOK UTARA"/>
    <s v="NETMONK"/>
    <m/>
    <s v="QC MIA - INVALID QUALITY CONTROL MIA - Tidak Mengunggah Foto Lokasi Instalasi Tampak Depan Menyeluruh - mohon upload lokasi t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  <x v="5"/>
  </r>
  <r>
    <n v="1307"/>
    <n v="1002516422"/>
    <n v="3"/>
    <x v="1"/>
    <n v="5"/>
    <s v="SBY SELATAN"/>
    <s v="KETINTANG"/>
    <s v="RKT"/>
    <s v="REG"/>
    <s v="AO"/>
    <s v="NEW SALES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2"/>
  </r>
  <r>
    <n v="1308"/>
    <n v="1002512245"/>
    <n v="3"/>
    <x v="1"/>
    <n v="5"/>
    <s v="SBY UTARA"/>
    <s v="MANYAR"/>
    <s v="MGO"/>
    <s v="REG"/>
    <s v="AO"/>
    <s v="NEW SALES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  <x v="12"/>
  </r>
  <r>
    <n v="1309"/>
    <n v="1002522844"/>
    <n v="3"/>
    <x v="1"/>
    <n v="5"/>
    <s v="SBY SELATAN"/>
    <s v="MANYAR"/>
    <s v="GBG"/>
    <s v="REG"/>
    <s v="AO"/>
    <s v="NEW SALES"/>
    <s v="1P INET"/>
    <s v="Completed (PS)"/>
    <s v="RBS-Regional 3"/>
    <d v="2026-08-12T16:19:58"/>
    <d v="2026-08-13T13:48:23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PS"/>
    <s v="DARMO GUBENG"/>
    <s v="NO ADDON"/>
    <n v="20260813"/>
    <s v="Completed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n v="2026"/>
    <n v="8"/>
    <n v="13"/>
    <d v="2026-08-13T00:00:00"/>
    <n v="-4.5416666666642413"/>
    <x v="0"/>
    <x v="12"/>
  </r>
  <r>
    <n v="1310"/>
    <n v="1002517230"/>
    <n v="3"/>
    <x v="7"/>
    <n v="4"/>
    <s v="KUDUS"/>
    <s v="PURWODADI"/>
    <s v="WRO"/>
    <s v="REG"/>
    <s v="AO"/>
    <s v="NEW SALES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0"/>
    <x v="3"/>
  </r>
  <r>
    <n v="1311"/>
    <n v="1002519464"/>
    <n v="3"/>
    <x v="1"/>
    <n v="5"/>
    <s v="SBY UTARA"/>
    <s v="TANDES"/>
    <s v="KNN"/>
    <s v="REG"/>
    <s v="AO"/>
    <s v="NEW SALES"/>
    <s v="2P INET + VOICE"/>
    <s v="MIA - INVALID SURVEY"/>
    <s v="RBS-Regional 3"/>
    <d v="2026-08-11T11:13:57"/>
    <d v="2026-08-11T18:26:38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SURVEY_NEW_MANJA"/>
    <s v="KANDANGAN"/>
    <s v="NO ADDON"/>
    <m/>
    <s v="MIE - INVALID SURVEY - Kendala Jalur/Rute Tarikan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1"/>
    <x v="22"/>
  </r>
  <r>
    <n v="1312"/>
    <n v="1002508356"/>
    <n v="3"/>
    <x v="2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  <x v="15"/>
  </r>
  <r>
    <n v="1313"/>
    <n v="1002514357"/>
    <n v="3"/>
    <x v="3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  <x v="3"/>
  </r>
  <r>
    <n v="1314"/>
    <n v="1002510055"/>
    <n v="3"/>
    <x v="1"/>
    <n v="5"/>
    <s v="SBY UTARA"/>
    <s v="TANDES"/>
    <s v="LKI"/>
    <s v="REG"/>
    <s v="AO"/>
    <s v="NEW SALES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  <x v="22"/>
  </r>
  <r>
    <n v="1315"/>
    <n v="1002522517"/>
    <n v="3"/>
    <x v="6"/>
    <n v="5"/>
    <s v="JEMBER"/>
    <s v="JEMBER"/>
    <s v="JER"/>
    <s v="REG"/>
    <s v="AO"/>
    <s v="NEW SALES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MB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0"/>
    <x v="25"/>
  </r>
  <r>
    <n v="1316"/>
    <n v="1002520589"/>
    <n v="3"/>
    <x v="5"/>
    <n v="5"/>
    <s v="SINGARJA"/>
    <s v="TABANAN"/>
    <s v="TBN"/>
    <s v="REG"/>
    <s v="AO"/>
    <s v="NEW SALES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ABANA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0"/>
    <x v="23"/>
  </r>
  <r>
    <n v="1317"/>
    <n v="1002508966"/>
    <n v="3"/>
    <x v="0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  <x v="26"/>
  </r>
  <r>
    <n v="1318"/>
    <n v="1002509440"/>
    <n v="3"/>
    <x v="0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  <x v="5"/>
  </r>
  <r>
    <n v="1319"/>
    <n v="1002521419"/>
    <n v="3"/>
    <x v="0"/>
    <n v="5"/>
    <s v="MATARAM"/>
    <s v="BIMA"/>
    <s v="BIM"/>
    <s v="REG"/>
    <s v="AO"/>
    <s v="NEW SALES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0"/>
    <x v="8"/>
  </r>
  <r>
    <n v="1320"/>
    <n v="1002523782"/>
    <n v="3"/>
    <x v="1"/>
    <n v="5"/>
    <s v="MADURA"/>
    <s v="BANGKALAN"/>
    <s v="OMB"/>
    <s v="REG"/>
    <s v="AO"/>
    <s v="NEW SALES"/>
    <m/>
    <s v="MIA - INVALID SURVEY"/>
    <s v="RBS-Regional 3"/>
    <d v="2026-08-13T10:51:05"/>
    <d v="2026-08-13T18:49:52"/>
    <n v="69364878"/>
    <m/>
    <n v="152438208540"/>
    <s v="UD BERSAUDARA"/>
    <s v="ODP-OMB-FAA/57"/>
    <s v="WO061656884"/>
    <m/>
    <m/>
    <m/>
    <n v="113.3710463"/>
    <n v="-7.1304226000000002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10:54:48"/>
    <d v="2026-08-14T08:00:00"/>
    <m/>
    <s v="SURVEY_NEW_MANJA"/>
    <s v="X"/>
    <s v="NO ADDON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1"/>
    <x v="1"/>
  </r>
  <r>
    <n v="1321"/>
    <n v="100251444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  <x v="3"/>
  </r>
  <r>
    <n v="1322"/>
    <n v="1002522619"/>
    <n v="3"/>
    <x v="6"/>
    <n v="5"/>
    <s v="JEMBER"/>
    <s v="JEMBER"/>
    <s v="JER"/>
    <s v="REG"/>
    <s v="AO"/>
    <s v="NEW SALES"/>
    <m/>
    <s v="Completed (PS)"/>
    <s v="RBS-Regional 3"/>
    <d v="2026-08-12T15:25:13"/>
    <d v="2026-08-13T13:20:45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PS"/>
    <s v="JEMBER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0"/>
    <x v="25"/>
  </r>
  <r>
    <n v="1323"/>
    <n v="1002520052"/>
    <n v="3"/>
    <x v="7"/>
    <n v="4"/>
    <s v="SOLO"/>
    <s v="SRAGEN"/>
    <s v="SRG"/>
    <s v="REG"/>
    <s v="AO"/>
    <s v="NEW SALES"/>
    <s v="1P INET"/>
    <s v="Completed (PS)"/>
    <s v="RBS-Regional 3"/>
    <d v="2026-08-11T13:58:56"/>
    <d v="2026-08-13T14:08:07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PS"/>
    <s v="X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0"/>
    <x v="3"/>
  </r>
  <r>
    <n v="1324"/>
    <n v="1002522660"/>
    <n v="3"/>
    <x v="4"/>
    <n v="4"/>
    <s v="PEKALONGAN"/>
    <s v="PEKALONGAN"/>
    <s v="KDW"/>
    <s v="REG"/>
    <s v="AO"/>
    <s v="NEW SALES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AJE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0"/>
    <x v="3"/>
  </r>
  <r>
    <n v="1325"/>
    <n v="1002515512"/>
    <n v="3"/>
    <x v="6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  <x v="25"/>
  </r>
  <r>
    <n v="1326"/>
    <n v="1002523864"/>
    <n v="3"/>
    <x v="5"/>
    <n v="5"/>
    <s v="DENPASAR"/>
    <s v="SANUR"/>
    <s v="TOP"/>
    <s v="REG"/>
    <s v="AO"/>
    <s v="NEW SALES"/>
    <m/>
    <s v="Completed (PS)"/>
    <s v="RBS-Regional 3"/>
    <d v="2026-08-13T11:14:17"/>
    <d v="2026-08-13T15:40:43"/>
    <n v="69361068"/>
    <m/>
    <n v="172422212485"/>
    <s v="SMP Raj Yamuna Denpasar"/>
    <s v="ODP-TOP-FT/35"/>
    <s v="WO061653456"/>
    <m/>
    <m/>
    <m/>
    <n v="115.25737001"/>
    <n v="-8.6508100189999997"/>
    <s v="MD|MYID-4042608070001|RBIZmochamad|SMP RAJ YUMUNA|081717312128"/>
    <s v="MYDIGIBIZPARTNER"/>
    <m/>
    <m/>
    <m/>
    <m/>
    <m/>
    <m/>
    <m/>
    <m/>
    <s v="Management Janji"/>
    <s v="2026-08-12 13:00:00 | 2026-08-12 13:00"/>
    <s v="FCC"/>
    <s v="13-08-2026 11:25:53"/>
    <m/>
    <m/>
    <s v="PS"/>
    <s v="TOHPATI SUKAWATI"/>
    <s v="PIJAR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3:00:00 | 2026-08-12 13:00"/>
    <n v="2026"/>
    <n v="8"/>
    <n v="13"/>
    <d v="2026-08-13T00:00:00"/>
    <n v="-0.29166666666424135"/>
    <x v="0"/>
    <x v="6"/>
  </r>
  <r>
    <n v="1327"/>
    <n v="1002521332"/>
    <n v="3"/>
    <x v="2"/>
    <n v="5"/>
    <s v="MADIUN"/>
    <s v="PONOROGO"/>
    <s v="SAT"/>
    <s v="REG"/>
    <s v="AO"/>
    <s v="NEW SALES"/>
    <s v="1P INET"/>
    <s v="Completed (PS)"/>
    <s v="RBS-Regional 3"/>
    <d v="2026-08-12T09:07:57"/>
    <d v="2026-08-13T19:53:08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0"/>
    <x v="2"/>
  </r>
  <r>
    <n v="1328"/>
    <n v="1002518525"/>
    <n v="3"/>
    <x v="3"/>
    <n v="4"/>
    <s v="PURWOKERTO"/>
    <s v="PURWOKERTO"/>
    <s v="PWT"/>
    <s v="REG"/>
    <s v="AO"/>
    <s v="NEW SALES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0"/>
    <x v="3"/>
  </r>
  <r>
    <n v="1329"/>
    <n v="1002510128"/>
    <n v="3"/>
    <x v="1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  <x v="12"/>
  </r>
  <r>
    <n v="1330"/>
    <n v="1002509040"/>
    <n v="3"/>
    <x v="6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  <x v="30"/>
  </r>
  <r>
    <n v="1331"/>
    <n v="1002511870"/>
    <n v="3"/>
    <x v="5"/>
    <n v="5"/>
    <s v="DENPASAR"/>
    <s v="JIMBARAN"/>
    <s v="JBR"/>
    <s v="REG"/>
    <s v="AO"/>
    <s v="NEW SALES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27"/>
  </r>
  <r>
    <n v="1332"/>
    <n v="1002507692"/>
    <n v="3"/>
    <x v="2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  <x v="15"/>
  </r>
  <r>
    <n v="1333"/>
    <n v="1002523271"/>
    <n v="3"/>
    <x v="5"/>
    <n v="5"/>
    <s v="DENPASAR"/>
    <s v="SANUR"/>
    <s v="TOP"/>
    <s v="REG"/>
    <s v="AO"/>
    <s v="NEW SALES"/>
    <m/>
    <s v="MIE - SEND SURVEY"/>
    <s v="RBS-Regional 3"/>
    <d v="2026-08-13T08:18:16"/>
    <d v="2026-08-13T13:28:02"/>
    <n v="69364693"/>
    <m/>
    <n v="172422212718"/>
    <s v="PT. Harapan Baru Migasindo (SPBU 548.01.11)"/>
    <s v="ODP-TOP-FE/74"/>
    <s v="WO061670099"/>
    <m/>
    <m/>
    <m/>
    <n v="115.2321053"/>
    <n v="-8.6343876999999996"/>
    <s v="|MN02364|/PIC SRIYANI/089522868899/spbu.bali.5480111@gmail.com"/>
    <s v="Sales Force DBS"/>
    <m/>
    <m/>
    <m/>
    <m/>
    <m/>
    <m/>
    <m/>
    <m/>
    <s v="Management Janji"/>
    <s v="2026-08-14 13:00:00|M Janji : (Jumat/14/Agustus/2026) jam Pasang : 09:00 Note : hubungi pelanggan jika ingin kelokasi|40900827|MYDITA"/>
    <s v="FCC"/>
    <s v="13-08-2026 08:25:29"/>
    <d v="2026-08-14T13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M Janji : (Jumat/14/Agustus/2026) jam Pasang : 09:00 Note : hubungi pelanggan jika ingin kelokasi|40900827|MYDITA"/>
    <m/>
    <m/>
    <m/>
    <e v="#NUM!"/>
    <e v="#NUM!"/>
    <x v="1"/>
    <x v="6"/>
  </r>
  <r>
    <n v="1334"/>
    <n v="1002518415"/>
    <n v="3"/>
    <x v="5"/>
    <n v="5"/>
    <s v="SINGARJA"/>
    <s v="GIANYAR"/>
    <s v="GIN"/>
    <s v="REG"/>
    <s v="AO"/>
    <s v="NEW SALES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0"/>
    <x v="28"/>
  </r>
  <r>
    <n v="1335"/>
    <n v="1002519584"/>
    <n v="3"/>
    <x v="6"/>
    <n v="5"/>
    <s v="PASURUAN"/>
    <s v="PASURUAN"/>
    <s v="GDW"/>
    <s v="REG"/>
    <s v="AO"/>
    <s v="NEW SALES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0"/>
    <x v="17"/>
  </r>
  <r>
    <n v="1336"/>
    <n v="1002507002"/>
    <n v="3"/>
    <x v="6"/>
    <n v="5"/>
    <s v="JEMBER"/>
    <s v="SITUBONDO"/>
    <s v="SIT"/>
    <s v="REG"/>
    <s v="AO"/>
    <s v="NEW SALES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UBONDO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  <x v="10"/>
  </r>
  <r>
    <n v="1337"/>
    <n v="1002512663"/>
    <n v="3"/>
    <x v="1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2"/>
  </r>
  <r>
    <n v="1338"/>
    <n v="1002505702"/>
    <n v="3"/>
    <x v="1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  <x v="12"/>
  </r>
  <r>
    <n v="1339"/>
    <n v="1002512014"/>
    <n v="3"/>
    <x v="2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  <x v="24"/>
  </r>
  <r>
    <n v="1340"/>
    <n v="1002516404"/>
    <n v="3"/>
    <x v="0"/>
    <n v="5"/>
    <s v="MATARAM"/>
    <s v="BIMA"/>
    <s v="SAP"/>
    <s v="REG"/>
    <s v="AO"/>
    <s v="NEW SALES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0"/>
    <x v="8"/>
  </r>
  <r>
    <n v="1341"/>
    <n v="1002524460"/>
    <n v="3"/>
    <x v="1"/>
    <n v="5"/>
    <s v="SBY UTARA"/>
    <s v="LAMONGAN"/>
    <s v="BBA"/>
    <s v="REG"/>
    <s v="AO"/>
    <s v="NEW SALES"/>
    <m/>
    <s v="Completed (PS)"/>
    <s v="RBS-Regional 3"/>
    <d v="2026-08-13T14:24:37"/>
    <d v="2026-08-13T15:00:45"/>
    <n v="69363052"/>
    <m/>
    <n v="152441211610"/>
    <s v="TOKO BU DIA"/>
    <s v="ODP-BBA-FAK/25"/>
    <s v="WO061676649"/>
    <m/>
    <m/>
    <m/>
    <n v="112.15132699999999"/>
    <n v="-7.2396130000000003"/>
    <s v="|MN02646|MYIA-085160341313/POI/dyah kumolosari/0881036108508/kumolosarid@gmail.com"/>
    <s v="Sales Force DBS"/>
    <m/>
    <m/>
    <m/>
    <m/>
    <m/>
    <m/>
    <m/>
    <m/>
    <s v="Management Janji"/>
    <s v="2026-08-12 10:00:00 | M Janji : (12/08/2026)  jam Pasang : 09:00  Note : hubungi pelanggan jika ingin kelokasi  "/>
    <s v="FCC"/>
    <s v="13-08-2026 14:39:50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7:00:00"/>
    <s v="2026-08-12 10:00:00 | M Janji : (12/08/2026)  jam Pasang : 09:00  Note : hubungi pelanggan jika ingin kelokasi  "/>
    <n v="2026"/>
    <n v="8"/>
    <n v="13"/>
    <d v="2026-08-13T00:00:00"/>
    <n v="-0.29166666666424135"/>
    <x v="0"/>
    <x v="9"/>
  </r>
  <r>
    <n v="1342"/>
    <n v="1002514427"/>
    <n v="3"/>
    <x v="3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  <x v="3"/>
  </r>
  <r>
    <n v="1343"/>
    <n v="1002506290"/>
    <n v="3"/>
    <x v="2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  <x v="20"/>
  </r>
  <r>
    <n v="1344"/>
    <n v="1002512070"/>
    <n v="3"/>
    <x v="1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  <x v="22"/>
  </r>
  <r>
    <n v="1345"/>
    <n v="1002519031"/>
    <n v="3"/>
    <x v="0"/>
    <n v="5"/>
    <s v="MATARAM"/>
    <s v="LOMBOK BARAT TENGAH"/>
    <s v="PRY"/>
    <s v="REG"/>
    <s v="AO"/>
    <s v="NEW SALES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0"/>
    <x v="5"/>
  </r>
  <r>
    <n v="1346"/>
    <n v="1002512229"/>
    <n v="3"/>
    <x v="0"/>
    <n v="5"/>
    <s v="KUPANG"/>
    <s v="KUPANG"/>
    <s v="OSP"/>
    <s v="REG"/>
    <s v="AO"/>
    <s v="NEW SALES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  <x v="33"/>
  </r>
  <r>
    <n v="1347"/>
    <n v="1002523647"/>
    <n v="3"/>
    <x v="7"/>
    <n v="4"/>
    <s v="KUDUS"/>
    <s v="PATI"/>
    <s v="PAT"/>
    <s v="REG"/>
    <s v="AO"/>
    <s v="NEW SALES"/>
    <m/>
    <s v="MIE - SEND SURVEY"/>
    <s v="RBS-Regional 3"/>
    <d v="2026-08-13T10:14:46"/>
    <d v="2026-08-13T12:06:01"/>
    <n v="69364853"/>
    <m/>
    <n v="142551119494"/>
    <s v="CV. TAYU INDAH JAYA"/>
    <s v="ODP-PAT-FAA/114"/>
    <s v="WO061658581"/>
    <m/>
    <m/>
    <m/>
    <n v="111.0367706"/>
    <n v="-6.7480839000000001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M Janji : (14/08/2026) jam Pasang : 09:00 Note : hubungi pelanggan jika ingin kelokasi|40000802|MYDITA"/>
    <s v="FCC"/>
    <s v="13-08-2026 10:39:50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elp : 085728852436 M Janji : (14/08/2026) jam Pasang : 09:00 Note : hubungi pelanggan jika ingin kelokasi|40000802|MYDITA"/>
    <m/>
    <m/>
    <m/>
    <e v="#NUM!"/>
    <e v="#NUM!"/>
    <x v="1"/>
    <x v="3"/>
  </r>
  <r>
    <n v="1348"/>
    <n v="1002509526"/>
    <n v="3"/>
    <x v="2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4"/>
  </r>
  <r>
    <n v="1349"/>
    <n v="1002523889"/>
    <n v="3"/>
    <x v="7"/>
    <n v="4"/>
    <s v="KUDUS"/>
    <s v="KUDUS"/>
    <s v="KUD"/>
    <s v="REG"/>
    <s v="AO"/>
    <s v="NEW SALES"/>
    <s v="1P INET"/>
    <s v="8 | OSS - PONR"/>
    <s v="RBS-Regional 3"/>
    <d v="2026-08-13T11:16:56"/>
    <d v="2026-08-14T09:00:34"/>
    <n v="69364948"/>
    <m/>
    <n v="142401145776"/>
    <s v="Sppg Tanjungrejo"/>
    <s v="ODP-KUD-FZ/043 FZ/D03/043.01"/>
    <s v="WO061653157"/>
    <m/>
    <m/>
    <m/>
    <n v="110.91049599999999"/>
    <n v="-6.7915900000000002"/>
    <s v="|MC60025|MYIA-003664853783/POI/Muhammad yusuf/081229008887/muhammadyusuf.m1183@gmail.com"/>
    <s v="MYIB_ASSISTANT"/>
    <m/>
    <m/>
    <m/>
    <m/>
    <m/>
    <m/>
    <m/>
    <m/>
    <s v="Management Janji"/>
    <s v="2026-08-14 08:00:00 | Nama : BP MUHAMMAD YUSUF No Hp : 081229008887 No Alt :  Tgl Pemasangan : 14 Agustus 2026 Interval : PAGI  Note : Hubungi pelanggan terlebih dahulu"/>
    <s v="FCC"/>
    <s v="13-08-2026 11:25:53"/>
    <d v="2026-08-14T08:00:00"/>
    <m/>
    <s v="ACT_COM"/>
    <s v="X"/>
    <s v="NO ADDON"/>
    <m/>
    <s v="PONR"/>
    <s v="HSI Bisnis Promo HUT Telkom PSB 70% - 50 Mbps"/>
    <s v="INDIBIZ"/>
    <m/>
    <m/>
    <d v="2026-08-14T08:00:00"/>
    <s v="2026-08-14 08:00:00 | Nama : BP MUHAMMAD YUSUF No Hp : 081229008887 No Alt :  Tgl Pemasangan : 14 Agustus 2026 Interval : PAGI  Note : Hubungi pelanggan terlebih dahulu"/>
    <m/>
    <m/>
    <m/>
    <e v="#NUM!"/>
    <e v="#NUM!"/>
    <x v="1"/>
    <x v="3"/>
  </r>
  <r>
    <n v="1350"/>
    <n v="1002514033"/>
    <n v="3"/>
    <x v="2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  <x v="24"/>
  </r>
  <r>
    <n v="1351"/>
    <n v="1002521702"/>
    <n v="3"/>
    <x v="3"/>
    <n v="4"/>
    <s v="YOGYAKARTA"/>
    <s v="SLEMAN"/>
    <s v="PKM"/>
    <s v="REG"/>
    <s v="AO"/>
    <s v="NEW SALES"/>
    <s v="1P INET"/>
    <s v="MIA - INVALID SURVEY"/>
    <s v="RBS-Regional 3"/>
    <d v="2026-08-12T11:05:56"/>
    <d v="2026-08-12T16:03:58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SURVEY_NEW_MANJA"/>
    <s v="X"/>
    <s v="NO ADDON"/>
    <m/>
    <s v="MIE - INVALID SURVEY - Double Input"/>
    <s v="HSI Bisnis PSB 70% - 300 Mbps"/>
    <s v="INDIBIZ"/>
    <m/>
    <m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1"/>
    <x v="3"/>
  </r>
  <r>
    <n v="1352"/>
    <n v="1002524376"/>
    <n v="3"/>
    <x v="1"/>
    <n v="5"/>
    <s v="SBY UTARA"/>
    <s v="GRESIK"/>
    <s v="CRM"/>
    <s v="REG"/>
    <s v="AO"/>
    <s v="NEW SALES"/>
    <s v="1P INET"/>
    <s v="MIE - SEND SURVEY"/>
    <s v="RBS-Regional 3"/>
    <d v="2026-08-13T13:59:57"/>
    <d v="2026-08-13T14:02:01"/>
    <n v="69365198"/>
    <m/>
    <n v="152446246196"/>
    <s v="UPT SD Negeri 215 Gresik Ruang Lab"/>
    <s v="ODP-CRM-FG/04 FG/D03/04.01"/>
    <s v="WO061673444"/>
    <m/>
    <m/>
    <m/>
    <n v="112.572727762162"/>
    <n v="-7.24864814847641"/>
    <s v="MD|MYDB-20260813265215|DN00001/MN02100|UPT SD Negeri 215 Gresik Ruang Lab|085648972100"/>
    <s v="MYDIGIBIZPARTNER"/>
    <m/>
    <m/>
    <m/>
    <m/>
    <m/>
    <m/>
    <m/>
    <m/>
    <s v="Management Janji"/>
    <s v="2026-08-14 13:00:00 | Nama : BU SHELLA MASDJID No Hp : 085648972100 No Alt :  Tgl Pemasangan : 14 Agustus 2026 Interval : PAGI  Note : Hubungi pelanggan terlebih dahulu"/>
    <s v="FCC"/>
    <s v="13-08-2026 14:39:50"/>
    <d v="2026-08-14T13:00:00"/>
    <m/>
    <s v="SURVEY_NEW_MANJA"/>
    <s v="NON-HERO GRESIK"/>
    <s v="NO ADDON"/>
    <m/>
    <s v="MIE - SEND SURVEY"/>
    <s v="HSI Bisnis Promo HUT Telkom PSB 70% - 75 Mbps"/>
    <s v="INDIBIZ"/>
    <m/>
    <m/>
    <d v="2026-08-14T13:00:00"/>
    <s v="2026-08-14 13:00:00 | Nama : BU SHELLA MASDJID No Hp : 085648972100 No Alt :  Tgl Pemasangan : 14 Agustus 2026 Interval : PAGI  Note : Hubungi pelanggan terlebih dahulu"/>
    <m/>
    <m/>
    <m/>
    <e v="#NUM!"/>
    <e v="#NUM!"/>
    <x v="1"/>
    <x v="9"/>
  </r>
  <r>
    <n v="1353"/>
    <n v="1002506779"/>
    <n v="3"/>
    <x v="6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  <x v="30"/>
  </r>
  <r>
    <n v="1354"/>
    <n v="1002522159"/>
    <n v="3"/>
    <x v="3"/>
    <n v="4"/>
    <s v="MAGELANG"/>
    <s v="PURWOREJJO"/>
    <s v="PWJ"/>
    <s v="REG"/>
    <s v="AO"/>
    <s v="NEW SALES"/>
    <s v="1P INET"/>
    <s v="Completed (PS)"/>
    <s v="RBS-Regional 3"/>
    <d v="2026-08-12T13:31:58"/>
    <d v="2026-08-13T16:32:40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PS"/>
    <s v="X"/>
    <s v="NO ADDON"/>
    <n v="20260813"/>
    <s v="Completed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n v="2026"/>
    <n v="8"/>
    <n v="13"/>
    <d v="2026-08-13T00:00:00"/>
    <n v="-4.5416666666642413"/>
    <x v="0"/>
    <x v="3"/>
  </r>
  <r>
    <n v="1355"/>
    <n v="1002505691"/>
    <n v="3"/>
    <x v="3"/>
    <n v="4"/>
    <s v="YOGYAKARTA"/>
    <s v="INNER - YOGYA JATENG SELATAN"/>
    <s v="KBU"/>
    <s v="REG"/>
    <s v="AO"/>
    <s v="NEW SALES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  <x v="3"/>
  </r>
  <r>
    <n v="1356"/>
    <n v="1002520743"/>
    <n v="3"/>
    <x v="4"/>
    <n v="4"/>
    <s v="PEKALONGAN"/>
    <s v="PEKALONGAN"/>
    <s v="KJE"/>
    <s v="REG"/>
    <s v="AO"/>
    <s v="NEW SALES"/>
    <m/>
    <s v="QC MIA - INVALID QUALITY CONTROL MIA"/>
    <s v="RBS-Regional 3"/>
    <d v="2026-08-11T16:35:02"/>
    <d v="2026-08-13T17:29:19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Uploadkan ttd digital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357"/>
    <n v="1002522508"/>
    <n v="3"/>
    <x v="4"/>
    <n v="4"/>
    <s v="SEMARANG"/>
    <s v="SALATIGA"/>
    <s v="SLI"/>
    <s v="REG"/>
    <s v="AO"/>
    <s v="NEW SALES"/>
    <s v="1P INET"/>
    <s v="7 | OSS - PROVISIONING ISSUED"/>
    <s v="RBS-Regional 3"/>
    <d v="2026-08-12T14:55:58"/>
    <d v="2026-08-14T08:05:30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PI"/>
    <s v="X"/>
    <s v="NO ADDON"/>
    <m/>
    <s v="Provisioning Issued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m/>
    <m/>
    <m/>
    <e v="#NUM!"/>
    <e v="#NUM!"/>
    <x v="1"/>
    <x v="3"/>
  </r>
  <r>
    <n v="1358"/>
    <n v="1002516230"/>
    <n v="3"/>
    <x v="2"/>
    <n v="5"/>
    <s v="MADIUN"/>
    <s v="MADIUN"/>
    <s v="MNZ"/>
    <s v="REG"/>
    <s v="AO"/>
    <s v="NEW SALES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0"/>
    <x v="14"/>
  </r>
  <r>
    <n v="1359"/>
    <n v="1002522773"/>
    <n v="3"/>
    <x v="5"/>
    <n v="5"/>
    <s v="DENPASAR"/>
    <s v="UBUNG"/>
    <s v="UBN"/>
    <s v="REG"/>
    <s v="AO"/>
    <s v="NEW SALES"/>
    <m/>
    <s v="Completed (PS)"/>
    <s v="RBS-Regional 3"/>
    <d v="2026-08-12T16:01:24"/>
    <d v="2026-08-13T15:55:05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n v="2026"/>
    <n v="8"/>
    <n v="13"/>
    <d v="2026-08-13T00:00:00"/>
    <n v="-0.625"/>
    <x v="0"/>
    <x v="7"/>
  </r>
  <r>
    <n v="1360"/>
    <n v="1002517886"/>
    <n v="3"/>
    <x v="7"/>
    <n v="4"/>
    <s v="SOLO"/>
    <s v="INNER - SOLO JATENG TIMUR"/>
    <s v="KRT"/>
    <s v="REG"/>
    <s v="AO"/>
    <s v="NEW SALES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0"/>
    <x v="3"/>
  </r>
  <r>
    <n v="1361"/>
    <n v="1002514843"/>
    <n v="3"/>
    <x v="0"/>
    <n v="5"/>
    <s v="KUPANG"/>
    <s v="KUPANG"/>
    <s v="KPN"/>
    <s v="REG"/>
    <s v="AO"/>
    <s v="NEW SALES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  <x v="33"/>
  </r>
  <r>
    <n v="1362"/>
    <n v="1002514379"/>
    <n v="3"/>
    <x v="0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  <x v="8"/>
  </r>
  <r>
    <n v="1363"/>
    <n v="1002510341"/>
    <n v="3"/>
    <x v="0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  <x v="21"/>
  </r>
  <r>
    <n v="1364"/>
    <n v="1002505020"/>
    <n v="3"/>
    <x v="6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  <x v="25"/>
  </r>
  <r>
    <n v="1365"/>
    <n v="1002517902"/>
    <n v="3"/>
    <x v="6"/>
    <n v="5"/>
    <s v="JEMBER"/>
    <s v="SITUBONDO"/>
    <s v="ASB"/>
    <s v="REG"/>
    <s v="AO"/>
    <s v="NEW SALES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0"/>
    <x v="10"/>
  </r>
  <r>
    <n v="1366"/>
    <n v="1002522377"/>
    <n v="3"/>
    <x v="5"/>
    <n v="5"/>
    <s v="SINGARJA"/>
    <s v="GIANYAR"/>
    <s v="UBU"/>
    <s v="REG"/>
    <s v="AO"/>
    <s v="NEW SALES"/>
    <m/>
    <s v="Completed (PS)"/>
    <s v="RBS-Regional 3"/>
    <d v="2026-08-12T14:22:54"/>
    <d v="2026-08-13T12:37:22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n v="2026"/>
    <n v="8"/>
    <n v="13"/>
    <d v="2026-08-13T00:00:00"/>
    <n v="-0.54166666666424135"/>
    <x v="0"/>
    <x v="28"/>
  </r>
  <r>
    <n v="1367"/>
    <n v="1002515400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  <x v="3"/>
  </r>
  <r>
    <n v="1368"/>
    <n v="1002523588"/>
    <n v="3"/>
    <x v="5"/>
    <n v="5"/>
    <s v="DENPASAR"/>
    <s v="UBUNG"/>
    <s v="MMN"/>
    <s v="REG"/>
    <s v="AO"/>
    <s v="NEW SALES"/>
    <s v="1P INET"/>
    <s v="7 | OSS - PROVISIONING ISSUED"/>
    <s v="RBS-Regional 3"/>
    <d v="2026-08-13T09:59:56"/>
    <d v="2026-08-14T08:09:26"/>
    <n v="69364819"/>
    <m/>
    <n v="172419207148"/>
    <s v="SPBU BUANA RAYA"/>
    <s v="ODP-MMN-FB/75 FB/D05/75.01"/>
    <s v="WO061645550"/>
    <m/>
    <m/>
    <m/>
    <n v="115.187797062098"/>
    <n v="-8.6671579942048904"/>
    <s v="MD|MYDB-20260812265126|DN00001/MN00737|SPBU BUANA RAYA|081236755881"/>
    <s v="MYDIGIBIZPARTNER"/>
    <m/>
    <m/>
    <m/>
    <m/>
    <m/>
    <m/>
    <m/>
    <m/>
    <s v="Management Janji"/>
    <s v="2026-08-14 08:00:00 | Nama : BP MULYANA SURYA No Hp : 081236755881 No Alt :  Tgl Pemasangan : 14 Agustus 2026 Interval : PAGI  Note : Hubungi pelanggan terlebih dahulu"/>
    <s v="FCC"/>
    <s v="13-08-2026 10:09:52"/>
    <d v="2026-08-14T08:00:00"/>
    <m/>
    <s v="PI"/>
    <s v="MONANG MANING"/>
    <s v="NO ADDON"/>
    <m/>
    <s v="Provisioning Issued"/>
    <s v="HSI Bisnis Promo HUT Telkom PSB 70% - 50 Mbps"/>
    <s v="INDIBIZ"/>
    <m/>
    <m/>
    <d v="2026-08-14T08:00:00"/>
    <s v="2026-08-14 08:00:00 | Nama : BP MULYANA SURYA No Hp : 081236755881 No Alt :  Tgl Pemasangan : 14 Agustus 2026 Interval : PAGI  Note : Hubungi pelanggan terlebih dahulu"/>
    <m/>
    <m/>
    <m/>
    <e v="#NUM!"/>
    <e v="#NUM!"/>
    <x v="1"/>
    <x v="7"/>
  </r>
  <r>
    <n v="1369"/>
    <n v="1002513253"/>
    <n v="3"/>
    <x v="4"/>
    <n v="4"/>
    <s v="SEMARANG"/>
    <s v="INNER - SEMARANG JATENG UTARA"/>
    <s v="JHR"/>
    <s v="REG"/>
    <s v="AO"/>
    <s v="NEW SALES"/>
    <m/>
    <s v="7 | OSS - PROVISIONING ISSUED"/>
    <s v="RBS-Regional 3"/>
    <d v="2026-08-06T16:58:08"/>
    <d v="2026-08-14T08:07:37"/>
    <n v="69360260"/>
    <m/>
    <n v="142406119775"/>
    <s v="DP MALL BOSS"/>
    <s v="ODP-JHR-FEJ/012"/>
    <s v="WO061648333"/>
    <m/>
    <m/>
    <m/>
    <n v="110.4123384"/>
    <n v="-6.9829374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Jam pemasangan : 08.00 - 12.00 Info Tambahan : Hubungi pelanggan dulu sebelum ke lokasi terimakasih |40951377|MYDITA"/>
    <s v="FCC"/>
    <d v="2026-06-08T17:26:01"/>
    <d v="2026-08-14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Waktu pemasangan : 13 agustus 2026 Jam pemasangan : 08.00 - 12.00 Info Tambahan : Hubungi pelanggan dulu sebelum ke lokasi terimakasih |40951377|MYDITA"/>
    <m/>
    <m/>
    <m/>
    <e v="#NUM!"/>
    <e v="#NUM!"/>
    <x v="1"/>
    <x v="3"/>
  </r>
  <r>
    <n v="1370"/>
    <n v="1002506605"/>
    <n v="3"/>
    <x v="6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1"/>
  </r>
  <r>
    <n v="1371"/>
    <n v="1002516470"/>
    <n v="3"/>
    <x v="4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  <x v="3"/>
  </r>
  <r>
    <n v="1372"/>
    <n v="1002520918"/>
    <n v="3"/>
    <x v="3"/>
    <n v="4"/>
    <s v="PURWOKERTO"/>
    <s v="PURBALINGGA"/>
    <s v="PBG"/>
    <s v="REG"/>
    <s v="AO"/>
    <s v="NEW SALES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X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0"/>
    <x v="3"/>
  </r>
  <r>
    <n v="1373"/>
    <n v="1002506074"/>
    <n v="3"/>
    <x v="3"/>
    <n v="4"/>
    <s v="YOGYAKARTA"/>
    <s v="GUNUNG KIDUL"/>
    <s v="WNS"/>
    <s v="REG"/>
    <s v="AO"/>
    <s v="NEW SALES"/>
    <m/>
    <s v="CANCEL COMPLETED"/>
    <s v="RBS-Regional 3"/>
    <d v="2026-08-03T13:19:36"/>
    <d v="2026-08-13T15:07:4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3"/>
  </r>
  <r>
    <n v="1374"/>
    <n v="1002524013"/>
    <n v="3"/>
    <x v="4"/>
    <n v="4"/>
    <s v="SEMARANG"/>
    <s v="INNER - SEMARANG JATENG UTARA"/>
    <s v="SMT"/>
    <s v="REG"/>
    <s v="AO"/>
    <s v="NEW SALES"/>
    <s v="1P INET"/>
    <s v="7 | OSS - PROVISIONING ISSUED"/>
    <s v="RBS-Regional 3"/>
    <d v="2026-08-13T11:53:56"/>
    <d v="2026-08-14T08:07:22"/>
    <n v="69365026"/>
    <m/>
    <n v="141420142179"/>
    <s v="CV Onedaindo Sumber Makmur"/>
    <s v="ODP-SMT-FBS/070 FBS/D05/070.01"/>
    <s v="WO061656869"/>
    <m/>
    <m/>
    <m/>
    <n v="110.36762338131599"/>
    <n v="-6.9919992830347804"/>
    <s v="MD|MYDB-20260811265013|DN00001/MN00299|CV Onedaindo Sumber Makmur|088216435622"/>
    <s v="MYDIGIBIZPARTNER"/>
    <m/>
    <m/>
    <m/>
    <m/>
    <m/>
    <m/>
    <m/>
    <m/>
    <s v="Management Janji"/>
    <s v="2026-08-14 08:00:00 | Nama PIC : Irwan  No HP : 088216435622 Alt : 0815765789 M Janji : 14/08/2026 Jam Pasang : 08.00  - 13:00  NoteÃ‚Â :  hubungi terlebih dahulu sebelum ke lokasi, terima kasih."/>
    <s v="FCC"/>
    <s v="13-08-2026 11:54:51"/>
    <d v="2026-08-14T08:00:00"/>
    <m/>
    <s v="PI"/>
    <s v="SEMARANG TUGU"/>
    <s v="NO ADDON"/>
    <m/>
    <s v="Provisioning Issued"/>
    <s v="HSI Bisnis Promo HUT Telkom PSB 70% - 50 Mbps"/>
    <s v="INDIBIZ"/>
    <m/>
    <m/>
    <d v="2026-08-14T08:00:00"/>
    <s v="2026-08-14 08:00:00 | Nama PIC : Irwan  No HP : 088216435622 Alt : 0815765789 M Janji : 14/08/2026 Jam Pasang : 08.00  - 13:00  NoteÃ‚Â :  hubungi terlebih dahulu sebelum ke lokasi, terima kasih."/>
    <m/>
    <m/>
    <m/>
    <e v="#NUM!"/>
    <e v="#NUM!"/>
    <x v="1"/>
    <x v="3"/>
  </r>
  <r>
    <n v="1375"/>
    <n v="1002524429"/>
    <n v="3"/>
    <x v="0"/>
    <n v="5"/>
    <s v="MATARAM"/>
    <s v="BIMA"/>
    <s v="SAP"/>
    <s v="REG"/>
    <s v="AO"/>
    <s v="NEW SALES"/>
    <m/>
    <s v="MIE - SEND SURVEY"/>
    <s v="RBS-Regional 3"/>
    <d v="2026-08-13T14:14:39"/>
    <d v="2026-08-13T16:18:02"/>
    <n v="69365238"/>
    <m/>
    <n v="172610305727"/>
    <s v="SMPN 3 SAPE"/>
    <s v="ODP-SAP-FAA/99"/>
    <s v="WO061690830"/>
    <m/>
    <m/>
    <m/>
    <n v="119.01000310000001"/>
    <n v="-8.5281903999999997"/>
    <s v="RBS|HSI|TREG3|AO|SMPN 3 SAPE|M.Faridilhaq|MC40312|82340079918|100mbps 1:1 netmonk "/>
    <s v="Sales Profesional"/>
    <m/>
    <m/>
    <m/>
    <m/>
    <m/>
    <m/>
    <m/>
    <m/>
    <s v="Management Janji"/>
    <s v="2026-08-14 13:00:00|telp : 082340079918 M Janji : (14/08/2026) jam Pasang : 09:00 Note : hubungi pelanggan jika ingin kelokasi|40000802|MYDITA"/>
    <s v="FCC"/>
    <s v="13-08-2026 14:39:50"/>
    <d v="2026-08-14T13:00:00"/>
    <m/>
    <s v="SURVEY_NEW_MANJA"/>
    <s v="BIMA BARAT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4T13:00:00"/>
    <s v="2026-08-14 13:00:00|telp : 082340079918 M Janji : (14/08/2026) jam Pasang : 09:00 Note : hubungi pelanggan jika ingin kelokasi|40000802|MYDITA"/>
    <m/>
    <m/>
    <m/>
    <e v="#NUM!"/>
    <e v="#NUM!"/>
    <x v="1"/>
    <x v="8"/>
  </r>
  <r>
    <n v="1376"/>
    <n v="1002511998"/>
    <n v="3"/>
    <x v="6"/>
    <n v="5"/>
    <s v="PASURUAN"/>
    <s v="PASURUAN"/>
    <s v="BNL"/>
    <s v="REG"/>
    <s v="AO"/>
    <s v="NEW SALES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7"/>
  </r>
  <r>
    <n v="1377"/>
    <n v="1002504615"/>
    <n v="3"/>
    <x v="6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  <x v="11"/>
  </r>
  <r>
    <n v="1378"/>
    <n v="1002513701"/>
    <n v="3"/>
    <x v="5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  <x v="4"/>
  </r>
  <r>
    <n v="1379"/>
    <n v="1002512273"/>
    <n v="3"/>
    <x v="4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  <x v="3"/>
  </r>
  <r>
    <n v="1380"/>
    <n v="1002510843"/>
    <n v="3"/>
    <x v="6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3"/>
  </r>
  <r>
    <n v="1381"/>
    <n v="1002517513"/>
    <n v="3"/>
    <x v="2"/>
    <n v="5"/>
    <s v="MADIUN"/>
    <s v="BOJONEGORO"/>
    <s v="SMJ"/>
    <s v="REG"/>
    <s v="AO"/>
    <s v="NEW SALES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0"/>
    <x v="20"/>
  </r>
  <r>
    <n v="1382"/>
    <n v="1002521498"/>
    <n v="3"/>
    <x v="2"/>
    <n v="5"/>
    <s v="MADIUN"/>
    <s v="MADIUN"/>
    <s v="CRB"/>
    <s v="REG"/>
    <s v="AO"/>
    <s v="NEW SALES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0"/>
    <x v="14"/>
  </r>
  <r>
    <n v="1383"/>
    <n v="1002504406"/>
    <n v="3"/>
    <x v="2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  <x v="24"/>
  </r>
  <r>
    <n v="1384"/>
    <n v="1002505962"/>
    <n v="3"/>
    <x v="1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  <x v="9"/>
  </r>
  <r>
    <n v="1385"/>
    <n v="1002506595"/>
    <n v="3"/>
    <x v="1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  <x v="22"/>
  </r>
  <r>
    <n v="1386"/>
    <n v="1002522852"/>
    <n v="3"/>
    <x v="3"/>
    <n v="4"/>
    <s v="YOGYAKARTA"/>
    <s v="INNER - YOGYA JATENG SELATAN"/>
    <s v="KBU"/>
    <s v="REG"/>
    <s v="AO"/>
    <s v="NEW SALES"/>
    <m/>
    <s v="CC - HD1A - INPROGRESS UNCONTACTED"/>
    <s v="RBS-Regional 3"/>
    <d v="2026-08-12T16:24:08"/>
    <d v="2026-08-13T18:46:52"/>
    <n v="69364506"/>
    <m/>
    <n v="146113146021"/>
    <s v="PT Kanisius"/>
    <s v="ODP-KBU-FEE/093"/>
    <m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m/>
    <m/>
    <m/>
    <d v="2026-12-08T16:25:57"/>
    <m/>
    <m/>
    <s v="FCC"/>
    <s v="X"/>
    <s v="NO ADDON"/>
    <m/>
    <s v="UNCONTACTED : Telepon Tidak Diangkat - RNA Yusnani Manalu 4095137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3"/>
  </r>
  <r>
    <n v="1387"/>
    <n v="1002523753"/>
    <n v="3"/>
    <x v="1"/>
    <n v="5"/>
    <s v="MADURA"/>
    <s v="BANGKALAN"/>
    <s v="SPG"/>
    <s v="REG"/>
    <s v="AO"/>
    <s v="NEW SALES"/>
    <s v="1P INET"/>
    <s v="MIA - INVALID SURVEY"/>
    <s v="RBS-Regional 3"/>
    <d v="2026-08-13T10:37:56"/>
    <d v="2026-08-13T18:51:31"/>
    <n v="69364897"/>
    <m/>
    <n v="152434913632"/>
    <s v="SPBU 54.692.06"/>
    <s v="ODP-SPG-FAL/39 FAL/D01/39.01"/>
    <s v="WO061649019"/>
    <m/>
    <m/>
    <m/>
    <n v="113.310126028954"/>
    <n v="-7.2174189098930599"/>
    <s v="MD|MYDB-20260812265129|DN00001/MN00572|SPBU 54.692.06|087737491004"/>
    <s v="MYDIGIBIZPARTNER"/>
    <m/>
    <m/>
    <m/>
    <m/>
    <m/>
    <m/>
    <m/>
    <m/>
    <s v="Management Janji"/>
    <s v="2026-08-14 08:00:00 | Nama PIC : BAPA ROSI No HP : 087737491004 No Alternatif : - M Janji : 14/07/2026 Jam Pasang : Pagi NoteÃ‚Â :  Hubungi terlebih dahulu sebelum ke lokasi"/>
    <s v="FCC"/>
    <s v="13-08-2026 10:39:50"/>
    <d v="2026-08-14T08:00:00"/>
    <m/>
    <s v="SURVEY_NEW_MANJA"/>
    <s v="SAMPANG"/>
    <s v="NO ADDON"/>
    <m/>
    <s v="MIE - INVALID SURVEY - Kendala Jalur/Rute Tarikan"/>
    <s v="HSI Bisnis Promo HUT Telkom PSB 70% - 50 Mbps"/>
    <s v="INDIBIZ"/>
    <m/>
    <m/>
    <d v="2026-08-14T08:00:00"/>
    <s v="2026-08-14 08:00:00 | Nama PIC : BAPA ROSI No HP : 087737491004 No Alternatif : - M Janji : 14/07/2026 Jam Pasang : Pagi NoteÃ‚Â :  Hubungi terlebih dahulu sebelum ke lokasi"/>
    <m/>
    <m/>
    <m/>
    <e v="#NUM!"/>
    <e v="#NUM!"/>
    <x v="1"/>
    <x v="1"/>
  </r>
  <r>
    <n v="1388"/>
    <n v="1002523311"/>
    <n v="3"/>
    <x v="5"/>
    <n v="5"/>
    <s v="SINGARJA"/>
    <s v="JEMBRANA"/>
    <s v="NGR"/>
    <s v="REG"/>
    <s v="AO"/>
    <s v="NEW SALES"/>
    <s v="1P INET"/>
    <s v="8 | OSS - PONR"/>
    <s v="RBS-Regional 3"/>
    <d v="2026-08-13T08:32:57"/>
    <d v="2026-08-14T08:49:28"/>
    <n v="69364719"/>
    <m/>
    <n v="172411226108"/>
    <s v="BAGUS MEDIA COMPUTER (BMC)"/>
    <s v="ODP-NGR-FN/13 FN/D01/13.01"/>
    <s v="WO061637009"/>
    <m/>
    <m/>
    <m/>
    <n v="114.678906097989"/>
    <n v="-8.3717910843062295"/>
    <s v="|MN02718|MYIA-020849688149/POI/NI KETUT AYU SILAWATI/087861592207/aquariawan@gmail.com"/>
    <s v="MYIB_ASSISTANT"/>
    <m/>
    <m/>
    <m/>
    <m/>
    <m/>
    <m/>
    <m/>
    <m/>
    <s v="Management Janji"/>
    <s v="2026-08-14 08:00:00 | telp : 087861592207 M Janji : (14/08/2026) jam Pasang : 09:00 Note : hubungi pelanggan jika ingin kelokasi"/>
    <s v="FCC"/>
    <s v="13-08-2026 08:40:16"/>
    <d v="2026-08-14T08:00:00"/>
    <m/>
    <s v="ACT_COM"/>
    <s v="NEGARA"/>
    <s v="NO ADDON"/>
    <m/>
    <s v="PONR"/>
    <s v="HSI Bisnis Promo HUT Telkom PSB 70% - 50 Mbps"/>
    <s v="INDIBIZ"/>
    <m/>
    <m/>
    <d v="2026-08-14T08:00:00"/>
    <s v="2026-08-14 08:00:00 | telp : 087861592207 M Janji : (14/08/2026) jam Pasang : 09:00 Note : hubungi pelanggan jika ingin kelokasi"/>
    <m/>
    <m/>
    <m/>
    <e v="#NUM!"/>
    <e v="#NUM!"/>
    <x v="1"/>
    <x v="23"/>
  </r>
  <r>
    <n v="1389"/>
    <n v="1002512205"/>
    <n v="3"/>
    <x v="1"/>
    <n v="5"/>
    <s v="SBY UTARA"/>
    <s v="MANYAR"/>
    <s v="MGO"/>
    <s v="REG"/>
    <s v="AO"/>
    <s v="NEW SALES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  <x v="12"/>
  </r>
  <r>
    <n v="1390"/>
    <n v="1002516061"/>
    <n v="3"/>
    <x v="6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  <x v="13"/>
  </r>
  <r>
    <n v="1391"/>
    <n v="1002515329"/>
    <n v="3"/>
    <x v="6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  <x v="10"/>
  </r>
  <r>
    <n v="1392"/>
    <n v="1002505176"/>
    <n v="3"/>
    <x v="1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2"/>
  </r>
  <r>
    <n v="1393"/>
    <n v="1002510492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  <x v="3"/>
  </r>
  <r>
    <n v="1394"/>
    <n v="1002517632"/>
    <n v="3"/>
    <x v="6"/>
    <n v="5"/>
    <s v="JEMBER"/>
    <s v="SITUBONDO"/>
    <s v="BKI"/>
    <s v="REG"/>
    <s v="AO"/>
    <s v="NEW SALES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0"/>
    <x v="10"/>
  </r>
  <r>
    <n v="1395"/>
    <n v="1002521676"/>
    <n v="3"/>
    <x v="5"/>
    <n v="5"/>
    <s v="SINGARJA"/>
    <s v="KLUNGKUNG"/>
    <s v="SMA"/>
    <s v="REG"/>
    <s v="AO"/>
    <s v="NEW SALES"/>
    <m/>
    <s v="MIE - SEND SURVEY"/>
    <s v="RBS-Regional 3"/>
    <d v="2026-08-12T10:59:45"/>
    <d v="2026-08-12T15:48:01"/>
    <n v="69364002"/>
    <m/>
    <n v="172428815980"/>
    <s v="SLBN 1 KLUNGKUNG"/>
    <s v="ODP-SMA-FA/7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m/>
    <m/>
    <m/>
    <e v="#NUM!"/>
    <e v="#NUM!"/>
    <x v="1"/>
    <x v="4"/>
  </r>
  <r>
    <n v="1396"/>
    <n v="1002519042"/>
    <n v="3"/>
    <x v="1"/>
    <n v="5"/>
    <s v="SBY UTARA"/>
    <s v="KENJERAN"/>
    <s v="KJR"/>
    <s v="REG"/>
    <s v="AO"/>
    <s v="NEW SALES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0"/>
    <x v="22"/>
  </r>
  <r>
    <n v="1397"/>
    <n v="1002522868"/>
    <n v="3"/>
    <x v="3"/>
    <n v="4"/>
    <s v="YOGYAKARTA"/>
    <s v="INNER - YOGYA JATENG SELATAN"/>
    <s v="KBU"/>
    <s v="REG"/>
    <s v="AO"/>
    <s v="NEW SALES"/>
    <s v="1P INET"/>
    <s v="7 | OSS - PROVISIONING ISSUED"/>
    <s v="RBS-Regional 3"/>
    <d v="2026-08-12T16:26:57"/>
    <d v="2026-08-13T13:12:57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PI"/>
    <s v="X"/>
    <s v="NO ADDON"/>
    <m/>
    <s v="Provisioning Issued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1"/>
    <x v="3"/>
  </r>
  <r>
    <n v="1398"/>
    <n v="1002507947"/>
    <n v="3"/>
    <x v="7"/>
    <n v="4"/>
    <s v="KUDUS"/>
    <s v="KUDUS"/>
    <s v="KUD"/>
    <s v="REG"/>
    <s v="AO"/>
    <s v="NEW SALES"/>
    <m/>
    <s v="MIE - SEND SURVEY"/>
    <s v="RBS-Regional 3"/>
    <d v="2026-08-04T12:07:15"/>
    <d v="2026-08-13T11:46:02"/>
    <n v="69358163"/>
    <n v="2916948103"/>
    <n v="142401145962"/>
    <s v="PT GLOBAL JET EXPRESS"/>
    <s v="ODP-KUD-FAK/045"/>
    <s v="WO061656296"/>
    <m/>
    <m/>
    <m/>
    <n v="110.8317335"/>
    <n v="-6.7781691000000004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s v="Management Janji"/>
    <s v="2026-08-20 13:00:00|Nama PIC : Bp Fatkhur No HP : 089668130939 No Alt : - M Janji :  20 Agustus 2026 Jam Pasang : Pagi / Siang Note : hubungi pelanggan jika ingin kelokasi |40951378|MYDITA"/>
    <s v="FCC"/>
    <d v="2026-04-08T12:09:53"/>
    <d v="2026-08-2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0T13:00:00"/>
    <s v="2026-08-20 13:00:00|Nama PIC : Bp Fatkhur No HP : 089668130939 No Alt : - M Janji :  20 Agustus 2026 Jam Pasang : Pagi / Siang Note : hubungi pelanggan jika ingin kelokasi |40951378|MYDITA"/>
    <m/>
    <m/>
    <m/>
    <e v="#NUM!"/>
    <e v="#NUM!"/>
    <x v="1"/>
    <x v="3"/>
  </r>
  <r>
    <n v="1399"/>
    <n v="1002519587"/>
    <n v="3"/>
    <x v="7"/>
    <n v="4"/>
    <s v="SOLO"/>
    <s v="SRAGEN"/>
    <s v="SRG"/>
    <s v="REG"/>
    <s v="AO"/>
    <s v="NEW SALES"/>
    <s v="1P INET"/>
    <s v="102 | FOLLOW UP COMPLETED"/>
    <s v="RBS-Regional 3"/>
    <d v="2026-08-11T11:40:56"/>
    <d v="2026-08-13T11:44:04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REVOKE"/>
    <s v="X"/>
    <s v="NO ADDON"/>
    <m/>
    <s v="Follow Up Revoke Completed, New Order ID : SC1002523987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1"/>
    <x v="3"/>
  </r>
  <r>
    <n v="1400"/>
    <n v="1002506139"/>
    <n v="3"/>
    <x v="4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3"/>
  </r>
  <r>
    <n v="1401"/>
    <n v="1002505991"/>
    <n v="3"/>
    <x v="3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3"/>
  </r>
  <r>
    <n v="1402"/>
    <n v="1002504426"/>
    <n v="3"/>
    <x v="2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  <x v="18"/>
  </r>
  <r>
    <n v="1403"/>
    <n v="1002515239"/>
    <n v="3"/>
    <x v="3"/>
    <n v="4"/>
    <s v="YOGYAKARTA"/>
    <s v="GUNUNG KIDUL"/>
    <s v="WNS"/>
    <s v="REG"/>
    <s v="AO"/>
    <s v="NEW SALES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  <x v="3"/>
  </r>
  <r>
    <n v="1404"/>
    <n v="1002516805"/>
    <n v="3"/>
    <x v="1"/>
    <n v="5"/>
    <s v="MADURA"/>
    <s v="PAMEKASAN"/>
    <s v="ABT"/>
    <s v="REG"/>
    <s v="AO"/>
    <s v="NEW SALES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  <x v="1"/>
  </r>
  <r>
    <n v="1405"/>
    <n v="1002518424"/>
    <n v="3"/>
    <x v="1"/>
    <n v="5"/>
    <s v="SBY UTARA"/>
    <s v="MANYAR"/>
    <s v="MGO"/>
    <s v="REG"/>
    <s v="AO"/>
    <s v="NEW SALES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0"/>
    <x v="12"/>
  </r>
  <r>
    <n v="1406"/>
    <n v="1002508835"/>
    <n v="3"/>
    <x v="0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16"/>
  </r>
  <r>
    <n v="1407"/>
    <n v="1002523815"/>
    <n v="3"/>
    <x v="2"/>
    <n v="5"/>
    <s v="MADIUN"/>
    <s v="PONOROGO"/>
    <s v="SAT"/>
    <s v="REG"/>
    <s v="AO"/>
    <s v="NEW SALES"/>
    <s v="1P INET"/>
    <s v="7 | OSS - PROVISIONING ISSUED"/>
    <s v="RBS-Regional 3"/>
    <d v="2026-08-13T10:55:58"/>
    <d v="2026-08-14T08:05:50"/>
    <n v="69364932"/>
    <m/>
    <n v="152618204333"/>
    <s v="BOT NESCAFE MLARAK"/>
    <s v="ODP-SAT-FE/06 FE/D02/06.01"/>
    <s v="WO061650929"/>
    <m/>
    <m/>
    <m/>
    <n v="111.515766084194"/>
    <n v="-7.9218241181200204"/>
    <s v="MD|MYDB-20260812265143|DN00001/MN02053|BOT NESCAFE MLARAK|088292221694"/>
    <s v="MYDIGIBIZPARTNER"/>
    <m/>
    <m/>
    <m/>
    <m/>
    <m/>
    <m/>
    <m/>
    <m/>
    <s v="Management Janji"/>
    <s v="2026-08-14 08:00:00 | Nama PIC : Akzha No HP : 088292221694 Alt :  M Janji : 14/08/2026 Jam Pasang : 08.00  - 13:00  NoteÃ‚Â :  hubungi terlebih dahulu sebelum ke lokasi, terima kasih."/>
    <s v="FCC"/>
    <s v="13-08-2026 11:10:22"/>
    <d v="2026-08-14T08:00:00"/>
    <m/>
    <s v="PI"/>
    <s v="SAMBIT SUMOROTO"/>
    <s v="NO ADDON"/>
    <m/>
    <s v="Provisioning Issued"/>
    <s v="HSI Bisnis Promo HUT Telkom PSB 70% - 50 Mbps"/>
    <s v="INDIBIZ"/>
    <m/>
    <m/>
    <d v="2026-08-14T08:00:00"/>
    <s v="2026-08-14 08:00:00 | Nama PIC : Akzha No HP : 088292221694 Alt :  M Janji : 14/08/2026 Jam Pasang : 08.00  - 13:00  NoteÃ‚Â :  hubungi terlebih dahulu sebelum ke lokasi, terima kasih."/>
    <m/>
    <m/>
    <m/>
    <e v="#NUM!"/>
    <e v="#NUM!"/>
    <x v="1"/>
    <x v="2"/>
  </r>
  <r>
    <n v="1408"/>
    <n v="1002518675"/>
    <n v="3"/>
    <x v="2"/>
    <n v="5"/>
    <s v="MADIUN"/>
    <s v="PONOROGO"/>
    <s v="SAT"/>
    <s v="REG"/>
    <s v="AO"/>
    <s v="NEW SALES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0"/>
    <x v="2"/>
  </r>
  <r>
    <n v="1409"/>
    <n v="1002518467"/>
    <n v="3"/>
    <x v="0"/>
    <n v="5"/>
    <s v="KUPANG"/>
    <s v="LABOAN BAJO"/>
    <s v="RTE"/>
    <s v="REG"/>
    <s v="AO"/>
    <s v="NEW SALES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0"/>
    <x v="16"/>
  </r>
  <r>
    <n v="1410"/>
    <n v="1002508720"/>
    <n v="3"/>
    <x v="3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1411"/>
    <n v="1002511482"/>
    <n v="3"/>
    <x v="5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  <x v="4"/>
  </r>
  <r>
    <n v="1412"/>
    <n v="1002505202"/>
    <n v="3"/>
    <x v="3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  <x v="3"/>
  </r>
  <r>
    <n v="1413"/>
    <n v="1002516474"/>
    <n v="3"/>
    <x v="3"/>
    <n v="4"/>
    <s v="MAGELANG"/>
    <s v="MAGELANG"/>
    <s v="MGE"/>
    <s v="REG"/>
    <s v="AO"/>
    <s v="NEW SALES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0"/>
    <x v="3"/>
  </r>
  <r>
    <n v="1414"/>
    <n v="1002510365"/>
    <n v="3"/>
    <x v="6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  <x v="25"/>
  </r>
  <r>
    <n v="1415"/>
    <n v="1002506772"/>
    <n v="3"/>
    <x v="3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3"/>
  </r>
  <r>
    <n v="1416"/>
    <n v="1002506014"/>
    <n v="3"/>
    <x v="0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  <x v="5"/>
  </r>
  <r>
    <n v="1417"/>
    <n v="1002519684"/>
    <n v="3"/>
    <x v="1"/>
    <n v="5"/>
    <s v="SBY UTARA"/>
    <s v="MANYAR"/>
    <s v="MGO"/>
    <s v="REG"/>
    <s v="AO"/>
    <s v="NEW SALES"/>
    <m/>
    <s v="Completed (PS)"/>
    <s v="RBS-Regional 3"/>
    <d v="2026-08-11T12:08:10"/>
    <d v="2026-08-14T08:15:3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PS"/>
    <s v="MERGOYO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n v="2026"/>
    <n v="8"/>
    <n v="14"/>
    <d v="2026-08-14T00:00:00"/>
    <n v="0.66666666666424135"/>
    <x v="0"/>
    <x v="12"/>
  </r>
  <r>
    <n v="1418"/>
    <n v="1002513148"/>
    <n v="3"/>
    <x v="3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  <x v="3"/>
  </r>
  <r>
    <n v="1419"/>
    <n v="1002510174"/>
    <n v="3"/>
    <x v="3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3"/>
  </r>
  <r>
    <n v="1420"/>
    <n v="1002506322"/>
    <n v="3"/>
    <x v="5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1"/>
  </r>
  <r>
    <n v="1421"/>
    <n v="1002516563"/>
    <n v="3"/>
    <x v="0"/>
    <n v="5"/>
    <s v="MATARAM"/>
    <s v="SUMBAWA"/>
    <s v="MLK"/>
    <s v="REG"/>
    <s v="AO"/>
    <s v="NEW SALES"/>
    <s v="1P INET"/>
    <s v="102 | FOLLOW UP COMPLETED"/>
    <s v="RBS-Regional 3"/>
    <d v="2026-08-09T15:32:56"/>
    <d v="2026-08-13T09:40:52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REVOKE"/>
    <s v="SUMBAWA BARAT"/>
    <s v="NO ADDON"/>
    <m/>
    <s v="Follow Up Revoke Completed, New Order ID : SC1002523511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  <x v="0"/>
  </r>
  <r>
    <n v="1422"/>
    <n v="1002522328"/>
    <n v="3"/>
    <x v="6"/>
    <n v="5"/>
    <s v="SIDOARJO"/>
    <s v="MOJOKERTO"/>
    <s v="MRT"/>
    <s v="REG"/>
    <s v="AO"/>
    <s v="NEW SALES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OJOKERTO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0"/>
    <x v="13"/>
  </r>
  <r>
    <n v="1423"/>
    <n v="1002516819"/>
    <n v="3"/>
    <x v="1"/>
    <n v="5"/>
    <s v="SBY UTARA"/>
    <s v="GRESIK"/>
    <s v="BPG"/>
    <s v="REG"/>
    <s v="AO"/>
    <s v="NEW SALES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0"/>
    <x v="9"/>
  </r>
  <r>
    <n v="1424"/>
    <n v="1002519717"/>
    <n v="3"/>
    <x v="7"/>
    <n v="4"/>
    <s v="KUDUS"/>
    <s v="BLORA"/>
    <s v="CEP"/>
    <s v="REG"/>
    <s v="AO"/>
    <s v="NEW SALES"/>
    <s v="1P INET"/>
    <s v="7 | OSS - PROVISIONING ISSUED"/>
    <s v="RBS-Regional 3"/>
    <d v="2026-08-11T12:20:56"/>
    <d v="2026-08-12T13:15:49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PI"/>
    <s v="CEPU"/>
    <s v="NO ADDON"/>
    <m/>
    <s v="Provisioning Issued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1"/>
    <x v="3"/>
  </r>
  <r>
    <n v="1425"/>
    <n v="1002518218"/>
    <n v="3"/>
    <x v="2"/>
    <n v="5"/>
    <s v="KEDIRI"/>
    <s v="NGANJUK"/>
    <s v="NJK"/>
    <s v="REG"/>
    <s v="AO"/>
    <s v="NEW SALES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0"/>
    <x v="19"/>
  </r>
  <r>
    <n v="1426"/>
    <n v="1002514829"/>
    <n v="3"/>
    <x v="1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  <x v="22"/>
  </r>
  <r>
    <n v="1427"/>
    <n v="1002519128"/>
    <n v="3"/>
    <x v="4"/>
    <n v="4"/>
    <s v="PEKALONGAN"/>
    <s v="BREBES"/>
    <s v="BMU"/>
    <s v="REG"/>
    <s v="AO"/>
    <s v="NEW SALES"/>
    <m/>
    <s v="CC - HD1A - INPROGRESS UNCONTACTED"/>
    <s v="RBS-Regional 3"/>
    <d v="2026-08-11T09:56:50"/>
    <d v="2026-08-13T15:36:23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428"/>
    <n v="1002513456"/>
    <n v="3"/>
    <x v="2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  <x v="24"/>
  </r>
  <r>
    <n v="1429"/>
    <n v="1002525010"/>
    <n v="3"/>
    <x v="7"/>
    <n v="4"/>
    <s v="SOLO"/>
    <s v="KLATEN"/>
    <s v="KLX"/>
    <s v="REG"/>
    <s v="AO"/>
    <s v="NEW SALES"/>
    <m/>
    <s v="QC MIA - SEND QUALITY CONTROL MIA"/>
    <s v="RBS-Regional 3"/>
    <d v="2026-08-13T16:48:27"/>
    <d v="2026-08-14T08:26:01"/>
    <n v="69365458"/>
    <m/>
    <n v="146550124286"/>
    <s v="PT Green Sigma Group"/>
    <s v="ODP-KLX-FAJ/029"/>
    <m/>
    <m/>
    <m/>
    <m/>
    <n v="110.6029078"/>
    <n v="-7.6865929"/>
    <s v="|MC60143|/Dyah Susanti/085814696969/greensigmagroup@gmail.com/ PSB  1S INET ONLY BISNIS WINBACK 1.0 50mbps ABODEMEN 405.000 PLUS PPN/ TTPN Ifan"/>
    <s v="Sales Force DBS"/>
    <m/>
    <m/>
    <m/>
    <m/>
    <m/>
    <m/>
    <m/>
    <m/>
    <m/>
    <m/>
    <m/>
    <s v="13-08-2026 16:55:35"/>
    <m/>
    <m/>
    <s v="QC1"/>
    <s v="X"/>
    <s v="NO ADDON"/>
    <m/>
    <s v="QC MIA - SEND QUALITY CONTROL MIA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m/>
    <m/>
    <m/>
    <m/>
    <m/>
    <e v="#NUM!"/>
    <e v="#NUM!"/>
    <x v="1"/>
    <x v="3"/>
  </r>
  <r>
    <n v="1430"/>
    <n v="1002518364"/>
    <n v="3"/>
    <x v="2"/>
    <n v="5"/>
    <s v="MADIUN"/>
    <s v="NGAWI"/>
    <s v="MGT"/>
    <s v="REG"/>
    <s v="AO"/>
    <s v="NEW SALES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0"/>
    <x v="14"/>
  </r>
  <r>
    <n v="1431"/>
    <n v="1002522714"/>
    <n v="3"/>
    <x v="5"/>
    <n v="5"/>
    <s v="DENPASAR"/>
    <s v="UBUNG"/>
    <s v="UBN"/>
    <s v="REG"/>
    <s v="AO"/>
    <s v="NEW SALES"/>
    <m/>
    <s v="Completed (PS)"/>
    <s v="RBS-Regional 3"/>
    <d v="2026-08-12T15:50:52"/>
    <d v="2026-08-13T15:51:11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n v="2026"/>
    <n v="8"/>
    <n v="13"/>
    <d v="2026-08-13T00:00:00"/>
    <n v="-0.625"/>
    <x v="0"/>
    <x v="7"/>
  </r>
  <r>
    <n v="1432"/>
    <n v="1002514707"/>
    <n v="3"/>
    <x v="6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  <x v="25"/>
  </r>
  <r>
    <n v="1433"/>
    <n v="1002510890"/>
    <n v="3"/>
    <x v="0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  <x v="26"/>
  </r>
  <r>
    <n v="1434"/>
    <n v="1002520340"/>
    <n v="3"/>
    <x v="2"/>
    <n v="5"/>
    <s v="KEDIRI"/>
    <s v="NGANJUK"/>
    <s v="WRJ"/>
    <s v="REG"/>
    <s v="AO"/>
    <s v="NEW SALES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KERTOSONO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0"/>
    <x v="19"/>
  </r>
  <r>
    <n v="1435"/>
    <n v="1002514414"/>
    <n v="3"/>
    <x v="6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  <x v="25"/>
  </r>
  <r>
    <n v="1436"/>
    <n v="1002507761"/>
    <n v="3"/>
    <x v="2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  <x v="29"/>
  </r>
  <r>
    <n v="1437"/>
    <n v="1002513464"/>
    <n v="3"/>
    <x v="2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14"/>
  </r>
  <r>
    <n v="1438"/>
    <n v="1002513051"/>
    <n v="3"/>
    <x v="7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  <x v="3"/>
  </r>
  <r>
    <n v="1439"/>
    <n v="1002518294"/>
    <n v="3"/>
    <x v="5"/>
    <n v="5"/>
    <s v="SINGARJA"/>
    <s v="GIANYAR"/>
    <s v="GIN"/>
    <s v="REG"/>
    <s v="AO"/>
    <s v="NEW SALES"/>
    <m/>
    <s v="Completed (PS)"/>
    <s v="RBS-Regional 3"/>
    <d v="2026-08-10T15:32:36"/>
    <d v="2026-08-14T08:10:30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PS"/>
    <s v="GIANYA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n v="2026"/>
    <n v="8"/>
    <n v="14"/>
    <d v="2026-08-14T00:00:00"/>
    <n v="1.4583333333357587"/>
    <x v="2"/>
    <x v="28"/>
  </r>
  <r>
    <n v="1440"/>
    <n v="1002504815"/>
    <n v="3"/>
    <x v="4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  <x v="3"/>
  </r>
  <r>
    <n v="1441"/>
    <n v="1002518852"/>
    <n v="3"/>
    <x v="2"/>
    <n v="5"/>
    <s v="MADIUN"/>
    <s v="MADIUN"/>
    <s v="MNZ"/>
    <s v="REG"/>
    <s v="AO"/>
    <s v="NEW SALES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0"/>
    <x v="14"/>
  </r>
  <r>
    <n v="1442"/>
    <n v="1002507259"/>
    <n v="3"/>
    <x v="0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  <x v="32"/>
  </r>
  <r>
    <n v="1443"/>
    <n v="1002517354"/>
    <n v="3"/>
    <x v="6"/>
    <n v="5"/>
    <s v="JEMBER"/>
    <s v="JEMBER"/>
    <s v="TGU"/>
    <s v="REG"/>
    <s v="AO"/>
    <s v="NEW SALES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0"/>
    <x v="25"/>
  </r>
  <r>
    <n v="1444"/>
    <n v="1002520619"/>
    <n v="3"/>
    <x v="2"/>
    <n v="5"/>
    <s v="MALANG"/>
    <s v="KEPANJEN"/>
    <s v="KLJ"/>
    <s v="REG"/>
    <s v="AO"/>
    <s v="NEW SALES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1"/>
    <x v="29"/>
  </r>
  <r>
    <n v="1445"/>
    <n v="1002513953"/>
    <n v="3"/>
    <x v="4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  <x v="3"/>
  </r>
  <r>
    <n v="1446"/>
    <n v="1002516443"/>
    <n v="3"/>
    <x v="3"/>
    <n v="4"/>
    <s v="YOGYAKARTA"/>
    <s v="BANTUL"/>
    <s v="BTL"/>
    <s v="REG"/>
    <s v="AO"/>
    <s v="NEW SALES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  <x v="3"/>
  </r>
  <r>
    <n v="1447"/>
    <n v="1002516358"/>
    <n v="3"/>
    <x v="2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  <x v="15"/>
  </r>
  <r>
    <n v="1448"/>
    <n v="1002519145"/>
    <n v="3"/>
    <x v="2"/>
    <n v="5"/>
    <s v="KEDIRI"/>
    <s v="KEDIRI"/>
    <s v="GUR"/>
    <s v="REG"/>
    <s v="AO"/>
    <s v="NEW SALES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0"/>
    <x v="15"/>
  </r>
  <r>
    <n v="1449"/>
    <n v="1002524369"/>
    <n v="3"/>
    <x v="4"/>
    <n v="4"/>
    <s v="SEMARANG"/>
    <s v="INNER - SEMARANG JATENG UTARA"/>
    <s v="MJP"/>
    <s v="REG"/>
    <s v="AO"/>
    <s v="NEW SALES"/>
    <m/>
    <s v="QC MIA - INVALID QUALITY CONTROL MIA"/>
    <s v="RBS-Regional 3"/>
    <d v="2026-08-13T13:59:29"/>
    <d v="2026-08-14T08:55:52"/>
    <n v="69365218"/>
    <m/>
    <n v="142410346122"/>
    <s v="PT. Sidorejo Makmur Sejahtera ( SPBU 4459518 )"/>
    <s v="ODP-MJP-FCU/040"/>
    <m/>
    <m/>
    <m/>
    <m/>
    <n v="110.59212100000001"/>
    <n v="-7.0483599999999997"/>
    <s v="AMRBS;401428;REG3;FIRONIKA;081393111688;CP.Mujiyanto;081327945860;PAKET 1S INET 100 MBPS (669.000);PAKET WINBACK 3.0 INET 100MBPS 1:1 TARIF 500K;PT. Sidorejo Makmur Sejahtera ( SPBU 4459518 )"/>
    <s v="Account Manager"/>
    <m/>
    <m/>
    <m/>
    <m/>
    <m/>
    <m/>
    <m/>
    <m/>
    <m/>
    <m/>
    <m/>
    <s v="13-08-2026 14:39:50"/>
    <m/>
    <m/>
    <s v="QC1"/>
    <s v="MAJAPAHIT"/>
    <s v="NO ADDON"/>
    <m/>
    <s v="QC MIA - INVALID QUALITY CONTROL MIA - Foto Lokasi Instalasi Tidak Valid - Mohon upload lokasi tampak depan menyeluruh sesua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450"/>
    <n v="1002524443"/>
    <n v="3"/>
    <x v="3"/>
    <n v="4"/>
    <s v="MAGELANG"/>
    <s v="KEBUMEN"/>
    <s v="KBM"/>
    <s v="REG"/>
    <s v="AO"/>
    <s v="NEW SALES"/>
    <s v="1P INET"/>
    <s v="MIE - SEND SURVEY"/>
    <s v="RBS-Regional 3"/>
    <d v="2026-08-13T14:16:56"/>
    <d v="2026-08-13T14:18:01"/>
    <n v="69365241"/>
    <m/>
    <n v="142141120206"/>
    <s v="SPBU PERTAMINA 44.543.10 KUWAYUHAN"/>
    <s v="ODP-KBM-FAF/053 FAF/D03/053.01"/>
    <s v="WO061675277"/>
    <m/>
    <m/>
    <m/>
    <n v="109.63938020000001"/>
    <n v="-7.6916194000000004"/>
    <s v="|MN00648|MYIA-084850189370/POI/MICHELLE/081326186535/3spas44.543.10@gmail.com"/>
    <s v="MYIB_ASSISTANT"/>
    <m/>
    <m/>
    <m/>
    <m/>
    <m/>
    <m/>
    <m/>
    <m/>
    <s v="Management Janji"/>
    <s v="2026-08-14 15:00:00 | Nama PIC : Bp Michell No HP : 081326186535 No Alt : - M Janji :  14 Agustus 2026 Jam Pasang : Pagi / Siang Note : hubungi pelanggan jika ingin kelokasi "/>
    <s v="FCC"/>
    <s v="13-08-2026 14:39:50"/>
    <d v="2026-08-14T15:00:00"/>
    <m/>
    <s v="SURVEY_NEW_MANJA"/>
    <s v="X"/>
    <s v="NO ADDON"/>
    <m/>
    <s v="MIE - SEND SURVEY"/>
    <s v="HSI Bisnis Promo HUT Telkom PSB 70% - 75 Mbps"/>
    <s v="INDIBIZ"/>
    <m/>
    <m/>
    <d v="2026-08-14T15:00:00"/>
    <s v="2026-08-14 15:00:00 | Nama PIC : Bp Michell No HP : 081326186535 No Alt : - M Janji :  14 Agustus 2026 Jam Pasang : Pagi / Siang Note : hubungi pelanggan jika ingin kelokasi "/>
    <m/>
    <m/>
    <m/>
    <e v="#NUM!"/>
    <e v="#NUM!"/>
    <x v="1"/>
    <x v="3"/>
  </r>
  <r>
    <n v="1451"/>
    <n v="1002511183"/>
    <n v="3"/>
    <x v="6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  <x v="13"/>
  </r>
  <r>
    <n v="1452"/>
    <n v="1002505967"/>
    <n v="3"/>
    <x v="6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  <x v="30"/>
  </r>
  <r>
    <n v="1453"/>
    <n v="1002508676"/>
    <n v="3"/>
    <x v="3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454"/>
    <n v="1002504604"/>
    <n v="3"/>
    <x v="1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  <x v="1"/>
  </r>
  <r>
    <n v="1455"/>
    <n v="1002519438"/>
    <n v="3"/>
    <x v="6"/>
    <n v="5"/>
    <s v="SIDOARJO"/>
    <s v="INNER - JATIM TIMUR"/>
    <s v="TUN"/>
    <s v="REG"/>
    <s v="AO"/>
    <s v="NEW SALES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1"/>
    <x v="11"/>
  </r>
  <r>
    <n v="1456"/>
    <n v="1002514820"/>
    <n v="3"/>
    <x v="7"/>
    <n v="4"/>
    <s v="KUDUS"/>
    <s v="REMBANG"/>
    <s v="LSE"/>
    <s v="REG"/>
    <s v="AO"/>
    <s v="NEW SALES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0"/>
    <x v="3"/>
  </r>
  <r>
    <n v="1457"/>
    <n v="1002521867"/>
    <n v="3"/>
    <x v="4"/>
    <n v="4"/>
    <s v="SEMARANG"/>
    <s v="INNER - SEMARANG JATENG UTARA"/>
    <s v="BMK"/>
    <s v="REG"/>
    <s v="AO"/>
    <s v="NEW SALES"/>
    <m/>
    <s v="QC MIA - INVALID QUALITY CONTROL MIA"/>
    <s v="RBS-Regional 2"/>
    <d v="2026-08-12T11:47:46"/>
    <d v="2026-08-13T15:07:50"/>
    <n v="69364103"/>
    <m/>
    <n v="141423136360"/>
    <s v="Azka ketring"/>
    <s v="ODP-BMK-FV/087"/>
    <m/>
    <m/>
    <m/>
    <m/>
    <n v="110.437521457671"/>
    <n v="-7.0571747678306203"/>
    <s v="|MN00915|/Azka ketring/HSI BASIC 1S INET 50MBPS/081322200026/nurismanto262610@gmail.com/nur ismanto"/>
    <s v="B2B Partner Management (PM)"/>
    <m/>
    <m/>
    <m/>
    <m/>
    <m/>
    <m/>
    <m/>
    <m/>
    <m/>
    <m/>
    <m/>
    <d v="2026-12-08T11:55:22"/>
    <m/>
    <m/>
    <s v="QC1"/>
    <s v="X"/>
    <s v="NO ADDON"/>
    <m/>
    <s v="QC MIA - INVALID QUALITY CONTROL MIA - Foto Lokasi Instalasi Tidak Valid - ingin konfirmasi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3"/>
  </r>
  <r>
    <n v="1458"/>
    <n v="1002516384"/>
    <n v="3"/>
    <x v="7"/>
    <n v="4"/>
    <s v="KUDUS"/>
    <s v="KUDUS"/>
    <s v="KUD"/>
    <s v="REG"/>
    <s v="AO"/>
    <s v="NEW SALES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  <x v="3"/>
  </r>
  <r>
    <n v="1459"/>
    <n v="1002509899"/>
    <n v="3"/>
    <x v="6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  <x v="30"/>
  </r>
  <r>
    <n v="1460"/>
    <n v="1002508869"/>
    <n v="3"/>
    <x v="5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  <x v="28"/>
  </r>
  <r>
    <n v="1461"/>
    <n v="1002521954"/>
    <n v="3"/>
    <x v="3"/>
    <n v="4"/>
    <s v="PURWOKERTO"/>
    <s v="CILACAP"/>
    <s v="SDJ"/>
    <s v="REG"/>
    <s v="AO"/>
    <s v="NEW SALES"/>
    <s v="1P INET"/>
    <s v="Completed (PS)"/>
    <s v="RBS-Regional 3"/>
    <d v="2026-08-12T12:07:56"/>
    <d v="2026-08-13T12:40:59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PS"/>
    <s v="MAJENANG"/>
    <s v="NO ADDON"/>
    <n v="20260813"/>
    <s v="Completed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0"/>
    <x v="3"/>
  </r>
  <r>
    <n v="1462"/>
    <n v="1002510227"/>
    <n v="3"/>
    <x v="1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  <x v="22"/>
  </r>
  <r>
    <n v="1463"/>
    <n v="1002512768"/>
    <n v="3"/>
    <x v="1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  <x v="12"/>
  </r>
  <r>
    <n v="1464"/>
    <n v="1002523697"/>
    <n v="3"/>
    <x v="6"/>
    <n v="5"/>
    <s v="SIDOARJO"/>
    <s v="MOJOKERTO"/>
    <s v="MJS"/>
    <s v="REG"/>
    <s v="AO"/>
    <s v="NEW SALES"/>
    <m/>
    <s v="MIE - SEND SURVEY"/>
    <s v="RBS-Regional 3"/>
    <d v="2026-08-13T10:25:30"/>
    <d v="2026-08-13T13:46:01"/>
    <n v="69364877"/>
    <n v="3215217037"/>
    <n v="152330220706"/>
    <s v="PT. INOCYCLE TECHNOLOGI GROUP CAB"/>
    <s v="ODP-MJS-FAC/27"/>
    <s v="WO061672133"/>
    <m/>
    <m/>
    <m/>
    <n v="112.5595477"/>
    <n v="-7.5436052"/>
    <s v="|MN00518|/PT. INOCYCLE TECHNOLOGI GROUP CAB MOJOKERTO /HSI B2B (1:1) + PHONE (800 MENIT) 100MBPS 645RB PSB DISC 70%//mokhamadcahyono200597@gmail.com/MOKHAMAD CAHYONO/85700111264"/>
    <s v="Sales Force DBS"/>
    <m/>
    <m/>
    <m/>
    <m/>
    <m/>
    <m/>
    <m/>
    <m/>
    <s v="Management Janji"/>
    <s v="2026-08-14 13:00:00|Nama PIC : Cahyono No HP : 085700111264 Alt :  M Janji : 14/08/2026 Jam Pasang : 08.00  - 13:00  NoteÃ‚Â :  hubungi terlebih dahulu sebelum ke lokasi, terima kasih.|40981184|MYDITA"/>
    <s v="FCC"/>
    <s v="13-08-2026 10:39:50"/>
    <d v="2026-08-14T13:00:00"/>
    <m/>
    <s v="SURVEY_NEW_MANJA"/>
    <s v="MOJOKERTO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13:00:00"/>
    <s v="2026-08-14 13:00:00|Nama PIC : Cahyono No HP : 085700111264 Alt :  M Janji : 14/08/2026 Jam Pasang : 08.00  - 13:00  NoteÃ‚Â :  hubungi terlebih dahulu sebelum ke lokasi, terima kasih.|40981184|MYDITA"/>
    <m/>
    <m/>
    <m/>
    <e v="#NUM!"/>
    <e v="#NUM!"/>
    <x v="1"/>
    <x v="13"/>
  </r>
  <r>
    <n v="1465"/>
    <n v="1002518990"/>
    <n v="3"/>
    <x v="1"/>
    <n v="5"/>
    <s v="SBY UTARA"/>
    <s v="GRESIK"/>
    <s v="BWN"/>
    <s v="REG"/>
    <s v="AO"/>
    <s v="NEW SALES"/>
    <s v="1P INET"/>
    <s v="Completed (PS)"/>
    <s v="RBS-Regional 3"/>
    <d v="2026-08-11T09:22:57"/>
    <d v="2026-08-13T11:24:38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PS"/>
    <s v="GRESIK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0"/>
    <x v="9"/>
  </r>
  <r>
    <n v="1466"/>
    <n v="1002521756"/>
    <n v="3"/>
    <x v="4"/>
    <n v="4"/>
    <s v="PEKALONGAN"/>
    <s v="TEGAL"/>
    <s v="TEG"/>
    <s v="REG"/>
    <s v="AO"/>
    <s v="NEW SALES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X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1"/>
    <x v="3"/>
  </r>
  <r>
    <n v="1467"/>
    <n v="1002509805"/>
    <n v="3"/>
    <x v="6"/>
    <n v="5"/>
    <s v="SIDOARJO"/>
    <s v="INNER - JATIM TIMUR"/>
    <s v="KRN"/>
    <s v="REG"/>
    <s v="AO"/>
    <s v="NEW SALES"/>
    <m/>
    <s v="102 | FOLLOW UP COMPLETED"/>
    <s v="RBS-Regional 3"/>
    <d v="2026-08-05T09:42:14"/>
    <d v="2026-08-14T09:07:40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55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1468"/>
    <n v="1002510872"/>
    <n v="3"/>
    <x v="0"/>
    <n v="5"/>
    <s v="MATARAM"/>
    <s v="SUMBAWA"/>
    <s v="TLW"/>
    <s v="REG"/>
    <s v="AO"/>
    <s v="NEW SALES"/>
    <s v="1P INET"/>
    <s v="CC - HD1A - INPROGRESS UNCONTACTED"/>
    <s v="RBS-Regional 3"/>
    <d v="2026-08-05T14:45:08"/>
    <d v="2026-08-11T09:48:14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  <x v="0"/>
  </r>
  <r>
    <n v="1469"/>
    <n v="1002517499"/>
    <n v="3"/>
    <x v="2"/>
    <n v="5"/>
    <s v="MADIUN"/>
    <s v="PONOROGO"/>
    <s v="PON"/>
    <s v="REG"/>
    <s v="AO"/>
    <s v="NEW SALES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0"/>
    <x v="2"/>
  </r>
  <r>
    <n v="1470"/>
    <n v="1002516813"/>
    <n v="3"/>
    <x v="5"/>
    <n v="5"/>
    <s v="SINGARJA"/>
    <s v="GIANYAR"/>
    <s v="GIN"/>
    <s v="REG"/>
    <s v="AO"/>
    <s v="NEW SALES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0"/>
    <x v="28"/>
  </r>
  <r>
    <n v="1471"/>
    <n v="1002524688"/>
    <n v="3"/>
    <x v="3"/>
    <n v="4"/>
    <s v="YOGYAKARTA"/>
    <s v="SLEMAN"/>
    <s v="PKM"/>
    <s v="REG"/>
    <s v="AO"/>
    <s v="NEW SALES"/>
    <s v="1P INET"/>
    <s v="MIE - SEND SURVEY"/>
    <s v="RBS-Regional 3"/>
    <d v="2026-08-13T15:22:56"/>
    <d v="2026-08-13T15:24:01"/>
    <n v="69365345"/>
    <m/>
    <n v="146144119894"/>
    <s v="RUMAH WAKAF USMAN BIN AFFAN"/>
    <s v="ODP-PKM-FAB/02 FAB/D01/02.01"/>
    <s v="WO061683800"/>
    <m/>
    <m/>
    <m/>
    <n v="110.4179738"/>
    <n v="-7.7086901999999897"/>
    <s v="|MN02579|MYIA-084151612663/POI/SASONGKOJATi/081585200277/sjati2478@gmail.com"/>
    <s v="MYIB_ASSISTANT"/>
    <m/>
    <m/>
    <m/>
    <m/>
    <m/>
    <m/>
    <m/>
    <m/>
    <s v="Management Janji"/>
    <s v="2026-08-14 12:00:00 | Nama PIC : bapak sasongko No HP : 081585200277 No Alternatif : 088225461230 M Janji : 14/07/2026 Jam Pasang : Pagi NoteÃ‚Â :  Hubungi terlebih dahulu sebelum ke lokasi "/>
    <s v="FCC"/>
    <s v="13-08-2026 15:25:45"/>
    <d v="2026-08-14T12:00:00"/>
    <m/>
    <s v="SURVEY_NEW_MANJA"/>
    <s v="X"/>
    <s v="NO ADDON"/>
    <m/>
    <s v="MIE - SEND SURVEY"/>
    <s v="HSI Bisnis Basic Promo HUT Telkom PSB 70% - 100 Mbps"/>
    <s v="INDIBIZ"/>
    <m/>
    <m/>
    <d v="2026-08-14T12:00:00"/>
    <s v="2026-08-14 12:00:00 | Nama PIC : bapak sasongko No HP : 081585200277 No Alternatif : 088225461230 M Janji : 14/07/2026 Jam Pasang : Pagi NoteÃ‚Â :  Hubungi terlebih dahulu sebelum ke lokasi "/>
    <m/>
    <m/>
    <m/>
    <e v="#NUM!"/>
    <e v="#NUM!"/>
    <x v="1"/>
    <x v="3"/>
  </r>
  <r>
    <n v="1472"/>
    <n v="1002516331"/>
    <n v="3"/>
    <x v="2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  <x v="18"/>
  </r>
  <r>
    <n v="1473"/>
    <n v="1002520222"/>
    <n v="3"/>
    <x v="4"/>
    <n v="4"/>
    <s v="PEKALONGAN"/>
    <s v="BREBES"/>
    <s v="BRB"/>
    <s v="REG"/>
    <s v="AO"/>
    <s v="NEW SALES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X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0"/>
    <x v="3"/>
  </r>
  <r>
    <n v="1474"/>
    <n v="1002521538"/>
    <n v="3"/>
    <x v="2"/>
    <n v="5"/>
    <s v="MADIUN"/>
    <s v="PONOROGO"/>
    <s v="SMO"/>
    <s v="REG"/>
    <s v="AO"/>
    <s v="NEW SALES"/>
    <s v="1P INET"/>
    <s v="Completed (PS)"/>
    <s v="RBS-Regional 3"/>
    <d v="2026-08-12T10:16:56"/>
    <d v="2026-08-13T16:25:26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0"/>
    <x v="2"/>
  </r>
  <r>
    <n v="1475"/>
    <n v="1002524422"/>
    <n v="3"/>
    <x v="4"/>
    <n v="4"/>
    <s v="SEMARANG"/>
    <s v="KENDAL"/>
    <s v="SKR"/>
    <s v="REG"/>
    <s v="AO"/>
    <s v="NEW SALES"/>
    <s v="1P INET"/>
    <s v="MIE - SEND SURVEY"/>
    <s v="RBS-Regional 3"/>
    <d v="2026-08-13T14:10:57"/>
    <d v="2026-08-13T14:12:04"/>
    <n v="69365233"/>
    <m/>
    <n v="141409102268"/>
    <s v="Istana mart"/>
    <s v="ODP-SKR-FA/080 FA/D07/080.01"/>
    <s v="WO061674522"/>
    <m/>
    <m/>
    <m/>
    <n v="110.04906941811601"/>
    <n v="-7.0864599348386497"/>
    <s v="|MN01684|MYIA-094557087213/POI/Ayuq astuti/081326837346/setiyonoarif902@gmail.com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4:39:50"/>
    <d v="2026-08-14T13:00:00"/>
    <m/>
    <s v="SURVEY_NEW_MANJA"/>
    <s v="X"/>
    <s v="NO ADDON"/>
    <m/>
    <s v="MIE - SEND SURVEY"/>
    <s v="HSI Bisnis Promo HUT Telkom PSB 70% - 150 Mbps"/>
    <s v="INDIBIZ"/>
    <m/>
    <m/>
    <d v="2026-08-14T13:00:00"/>
    <s v="2026-08-14 13:00:00 | Tanggal pemasangan: 14/08/2026 Jam pemasangan : pagi / siang Info Tambahan : Hubungi pelanggan dulu sebelum ke lokasi terima kasih."/>
    <m/>
    <m/>
    <m/>
    <e v="#NUM!"/>
    <e v="#NUM!"/>
    <x v="1"/>
    <x v="3"/>
  </r>
  <r>
    <n v="1476"/>
    <n v="1002511405"/>
    <n v="3"/>
    <x v="1"/>
    <n v="5"/>
    <s v="SBY UTARA"/>
    <s v="TANDES"/>
    <s v="KLN"/>
    <s v="REG"/>
    <s v="AO"/>
    <s v="NEW SALES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0"/>
    <x v="22"/>
  </r>
  <r>
    <n v="1477"/>
    <n v="1002509403"/>
    <n v="3"/>
    <x v="4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  <x v="3"/>
  </r>
  <r>
    <n v="1478"/>
    <n v="1002524072"/>
    <n v="3"/>
    <x v="5"/>
    <n v="5"/>
    <s v="SINGARJA"/>
    <s v="TABANAN"/>
    <s v="TBN"/>
    <s v="REG"/>
    <s v="AO"/>
    <s v="NEW SALES"/>
    <m/>
    <s v="Completed (PS)"/>
    <s v="RBS-Regional 3"/>
    <d v="2026-08-13T12:20:03"/>
    <d v="2026-08-13T17:09:56"/>
    <n v="69365040"/>
    <m/>
    <n v="172413244435"/>
    <s v="PT. MERTA HARUMAS"/>
    <s v="ODP-TBN-FDD/17"/>
    <s v="WO061669488"/>
    <m/>
    <m/>
    <m/>
    <n v="115.2225619"/>
    <n v="-8.3272320999999998"/>
    <s v="MN02658/PT. MERTA HARUMAS/PIC NI NYOMAN SUMAWATI/081339049176/spbu.bali.5480326@gmail.com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s v="13-08-2026 12:25:00"/>
    <d v="2026-08-14T13:00:00"/>
    <m/>
    <s v="PS"/>
    <s v="TABAN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Jam Pemasangan : 08:00 - 12.00 Tanggal Pemasangan : 14/08/2026 Info Tambahan : Hubungi pelanggan sebelum datang ke lokasi|40981184|MYDITA"/>
    <n v="2026"/>
    <n v="8"/>
    <n v="13"/>
    <d v="2026-08-13T00:00:00"/>
    <n v="-1.5416666666642413"/>
    <x v="0"/>
    <x v="23"/>
  </r>
  <r>
    <n v="1479"/>
    <n v="1002519391"/>
    <n v="3"/>
    <x v="4"/>
    <n v="4"/>
    <s v="PEKALONGAN"/>
    <s v="PEMALANG"/>
    <s v="PML"/>
    <s v="REG"/>
    <s v="AO"/>
    <s v="NEW SALES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X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1"/>
    <x v="3"/>
  </r>
  <r>
    <n v="1480"/>
    <n v="1002512799"/>
    <n v="3"/>
    <x v="3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1481"/>
    <n v="1002517816"/>
    <n v="3"/>
    <x v="2"/>
    <n v="5"/>
    <s v="MADIUN"/>
    <s v="MADIUN"/>
    <s v="UTR"/>
    <s v="REG"/>
    <s v="AO"/>
    <s v="NEW SALES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0"/>
    <x v="14"/>
  </r>
  <r>
    <n v="1482"/>
    <n v="1002523448"/>
    <n v="3"/>
    <x v="3"/>
    <n v="4"/>
    <s v="YOGYAKARTA"/>
    <s v="INNER - YOGYA JATENG SELATAN"/>
    <s v="PGR"/>
    <s v="REG"/>
    <s v="AO"/>
    <s v="NEW SALES"/>
    <s v="2P INET + VOICE"/>
    <s v="102 | FOLLOW UP COMPLETED"/>
    <s v="RBS-Regional 3"/>
    <d v="2026-08-13T09:19:57"/>
    <d v="2026-08-13T14:58:35"/>
    <n v="69364787"/>
    <n v="2745060873"/>
    <n v="141114227918"/>
    <s v="MATARAM VILLA JOGJA / LANGKAH BERSAMA PROPERTY"/>
    <s v="ODP-PGR-FAX/024 FAX/D02/024.01"/>
    <s v="WO061642751"/>
    <m/>
    <m/>
    <m/>
    <n v="110.357856"/>
    <n v="-7.8092240000000004"/>
    <s v="|MC80054|MYIA-032362016126/POI/A ISYAD KAMALI/081615640174/mataramvillajogja@gmail.com"/>
    <s v="MYIB_ASSISTANT"/>
    <m/>
    <m/>
    <m/>
    <m/>
    <m/>
    <m/>
    <m/>
    <m/>
    <s v="Management Janji"/>
    <s v="2026-08-14 08:00:00 | telp : 081615640174 M Janji : (14/08/2026) jam Pasang : 09:00 Note : hubungi pelanggan jika ingin kelokasi"/>
    <s v="FCC"/>
    <s v="13-08-2026 09:40:08"/>
    <d v="2026-08-14T08:00:00"/>
    <m/>
    <s v="REVOKE"/>
    <s v="X"/>
    <s v="NO ADDON"/>
    <m/>
    <s v="Follow Up Revoke Completed, New Order ID : SC1002524600"/>
    <s v="HSI Bisnis Basic Bundling Phone PSB 70% - Free 800 Menit Promo - 100 Mbps"/>
    <s v="INDIBIZ"/>
    <m/>
    <m/>
    <d v="2026-08-14T08:00:00"/>
    <s v="2026-08-14 08:00:00 | telp : 081615640174 M Janji : (14/08/2026) jam Pasang : 09:00 Note : hubungi pelanggan jika ingin kelokasi"/>
    <m/>
    <m/>
    <m/>
    <e v="#NUM!"/>
    <e v="#NUM!"/>
    <x v="1"/>
    <x v="3"/>
  </r>
  <r>
    <n v="1483"/>
    <n v="1002514413"/>
    <n v="3"/>
    <x v="1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  <x v="12"/>
  </r>
  <r>
    <n v="1484"/>
    <n v="1002520723"/>
    <n v="3"/>
    <x v="6"/>
    <n v="5"/>
    <s v="SIDOARJO"/>
    <s v="MOJOKERTO"/>
    <s v="MIP"/>
    <s v="REG"/>
    <s v="AO"/>
    <s v="NEW SALES"/>
    <m/>
    <s v="Completed (PS)"/>
    <s v="RBS-Regional 3"/>
    <d v="2026-08-11T16:26:24"/>
    <d v="2026-08-13T10:53:58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PS"/>
    <s v="MOJOKERTO"/>
    <s v="NO ADDON"/>
    <n v="2026081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n v="2026"/>
    <n v="8"/>
    <n v="13"/>
    <d v="2026-08-13T00:00:00"/>
    <n v="-0.54166666666424135"/>
    <x v="0"/>
    <x v="13"/>
  </r>
  <r>
    <n v="1485"/>
    <n v="1002505626"/>
    <n v="3"/>
    <x v="4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  <x v="3"/>
  </r>
  <r>
    <n v="1486"/>
    <n v="1002519686"/>
    <n v="3"/>
    <x v="3"/>
    <n v="4"/>
    <s v="PURWOKERTO"/>
    <s v="PURWOKERTO"/>
    <s v="PWT"/>
    <s v="REG"/>
    <s v="AO"/>
    <s v="NEW SALES"/>
    <m/>
    <s v="MYCX - SEND OPEN PAPERLESS"/>
    <s v="RBS-Regional 3"/>
    <d v="2026-08-11T12:09:13"/>
    <d v="2026-08-11T12:12:05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1"/>
    <x v="3"/>
  </r>
  <r>
    <n v="1487"/>
    <n v="1002514242"/>
    <n v="3"/>
    <x v="6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  <x v="10"/>
  </r>
  <r>
    <n v="1488"/>
    <n v="1002516163"/>
    <n v="3"/>
    <x v="2"/>
    <n v="5"/>
    <s v="KEDIRI"/>
    <s v="TULUNGAGUNG"/>
    <s v="TUL"/>
    <s v="REG"/>
    <s v="AO"/>
    <s v="NEW SALES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  <x v="24"/>
  </r>
  <r>
    <n v="1489"/>
    <n v="1002525157"/>
    <n v="3"/>
    <x v="3"/>
    <n v="4"/>
    <s v="PURWOKERTO"/>
    <s v="PURWOKERTO"/>
    <s v="AJB"/>
    <s v="REG"/>
    <s v="AO"/>
    <s v="NEW SALES"/>
    <m/>
    <s v="Completed (PS)"/>
    <s v="RBS-Regional 3"/>
    <d v="2026-08-13T17:51:26"/>
    <d v="2026-08-13T20:05:04"/>
    <n v="69362958"/>
    <m/>
    <n v="143387116072"/>
    <s v="SPBU PERTAMINA 44.531.20 JAMBU"/>
    <s v="ODP-AJB-FW/001"/>
    <s v="WO061699281"/>
    <m/>
    <m/>
    <m/>
    <n v="109.062558"/>
    <n v="-7.4956230000000001"/>
    <s v="|MC00213|MYIA-033355129640/POI/WARNO/081327377920/spbu.jambu@yahoo.co.id"/>
    <s v="Sales Profesional"/>
    <m/>
    <m/>
    <m/>
    <m/>
    <m/>
    <m/>
    <m/>
    <m/>
    <s v="Management Janji"/>
    <s v="2026-08-12 08:00:00 | M Janji : (12/08/2026)  jam Pasang : 09:00  Note : hubungi pelanggan jika ingin kelokasi  "/>
    <s v="FCC"/>
    <s v="13-08-2026 17:55:20"/>
    <m/>
    <m/>
    <s v="PS"/>
    <s v="AJIBARANG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0"/>
    <x v="3"/>
  </r>
  <r>
    <n v="1490"/>
    <n v="1002524904"/>
    <n v="3"/>
    <x v="7"/>
    <n v="4"/>
    <s v="KUDUS"/>
    <s v="PURWODADI"/>
    <s v="GBU"/>
    <s v="REG"/>
    <s v="AO"/>
    <s v="NEW SALES"/>
    <m/>
    <s v="7 | OSS - PROVISIONING ISSUED"/>
    <s v="RBS-Regional 3"/>
    <d v="2026-08-13T16:18:37"/>
    <d v="2026-08-13T16:24:18"/>
    <n v="69363257"/>
    <m/>
    <n v="142516104517"/>
    <s v="SDN 3 GUBUG"/>
    <s v="ODP-GBU-FC/055"/>
    <s v="WO061691319"/>
    <m/>
    <m/>
    <m/>
    <n v="110.67169111"/>
    <n v="-7.0595498839999999"/>
    <s v="|MN00410|MYIA-032328219026/POI/DITYA SYETIA AKBAR/081542215717/varestasabrina@gmail.com"/>
    <s v="Amex"/>
    <m/>
    <m/>
    <m/>
    <m/>
    <m/>
    <m/>
    <m/>
    <m/>
    <s v="Management Janji"/>
    <s v="2026-08-12 15:00:00 | Tanggal pemasangan : 12 AGUSTUS 2026  Jam pemasangan : pagi/siang  Info Tambahan : Hubungi pelanggan dulu sebelum ke lokasi  terima kasih"/>
    <s v="FCC"/>
    <s v="13-08-2026 16:25:51"/>
    <m/>
    <m/>
    <s v="PI"/>
    <s v="GUBU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5:00:00 | Tanggal pemasangan : 12 AGUSTUS 2026  Jam pemasangan : pagi/siang  Info Tambahan : Hubungi pelanggan dulu sebelum ke lokasi  terima kasih"/>
    <m/>
    <m/>
    <m/>
    <e v="#NUM!"/>
    <e v="#NUM!"/>
    <x v="1"/>
    <x v="3"/>
  </r>
  <r>
    <n v="1491"/>
    <n v="1002506542"/>
    <n v="3"/>
    <x v="0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  <x v="8"/>
  </r>
  <r>
    <n v="1492"/>
    <n v="1002507666"/>
    <n v="3"/>
    <x v="4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3"/>
  </r>
  <r>
    <n v="1493"/>
    <n v="1002506111"/>
    <n v="3"/>
    <x v="0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  <x v="0"/>
  </r>
  <r>
    <n v="1494"/>
    <n v="1002518608"/>
    <n v="3"/>
    <x v="1"/>
    <n v="5"/>
    <s v="SBY UTARA"/>
    <s v="GRESIK"/>
    <s v="GSK"/>
    <s v="REG"/>
    <s v="AO"/>
    <s v="NEW SALES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RESI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0"/>
    <x v="9"/>
  </r>
  <r>
    <n v="1495"/>
    <n v="1002508839"/>
    <n v="3"/>
    <x v="3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3"/>
  </r>
  <r>
    <n v="1496"/>
    <n v="1002508430"/>
    <n v="3"/>
    <x v="1"/>
    <n v="5"/>
    <s v="SBY UTARA"/>
    <s v="TANDES"/>
    <s v="KNN"/>
    <s v="REG"/>
    <s v="AO"/>
    <s v="NEW SALES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  <x v="22"/>
  </r>
  <r>
    <n v="1497"/>
    <n v="1002524890"/>
    <n v="3"/>
    <x v="4"/>
    <n v="4"/>
    <s v="PEKALONGAN"/>
    <s v="SLAWI"/>
    <s v="SLW"/>
    <s v="REG"/>
    <s v="AO"/>
    <s v="NEW SALES"/>
    <s v="1P INET"/>
    <s v="MIE - SEND SURVEY"/>
    <s v="RBS-Regional 3"/>
    <d v="2026-08-13T16:14:56"/>
    <d v="2026-08-13T16:16:02"/>
    <n v="69365428"/>
    <m/>
    <n v="142283119783"/>
    <s v="SMK SHOFA PLUS PANGKAH"/>
    <s v="ODP-SLW-FP/098 FP/D05/098.01"/>
    <s v="WO061690347"/>
    <m/>
    <m/>
    <m/>
    <n v="109.15015099999999"/>
    <n v="-7.001538"/>
    <s v="|MN02303|MYIA-003596459248/POI/Moh. Naenul Rizqoni/087856009296/masrizqoni@gmail.com"/>
    <s v="MYIB_ASSISTANT"/>
    <m/>
    <m/>
    <m/>
    <m/>
    <m/>
    <m/>
    <m/>
    <m/>
    <s v="Management Janji"/>
    <s v="2026-08-14 13:00:00 | Nama PIC : Rizqon No HP : 087856009296 Alt : 085600635347 M Janji : 14/08/2026 Jam Pasang : 08.00  - 13:00  NoteÃ‚Â :  hubungi terlebih dahulu sebelum ke lokasi, terima kasih."/>
    <s v="FCC"/>
    <s v="13-08-2026 16:25:51"/>
    <d v="2026-08-14T13:00:00"/>
    <m/>
    <s v="SURVEY_NEW_MANJA"/>
    <s v="X"/>
    <s v="NO ADDON"/>
    <m/>
    <s v="MIE - SEND SURVEY"/>
    <s v="HSI Bisnis Basic Promo HUT Telkom PSB 70% - 50 Mbps"/>
    <s v="INDIBIZ"/>
    <m/>
    <m/>
    <d v="2026-08-14T13:00:00"/>
    <s v="2026-08-14 13:00:00 | Nama PIC : Rizqon No HP : 087856009296 Alt : 085600635347 M Janji : 14/08/2026 Jam Pasang : 08.00  - 13:00  NoteÃ‚Â :  hubungi terlebih dahulu sebelum ke lokasi, terima kasih."/>
    <m/>
    <m/>
    <m/>
    <e v="#NUM!"/>
    <e v="#NUM!"/>
    <x v="1"/>
    <x v="3"/>
  </r>
  <r>
    <n v="1498"/>
    <n v="1002524427"/>
    <n v="3"/>
    <x v="4"/>
    <n v="4"/>
    <s v="PEKALONGAN"/>
    <s v="SLAWI"/>
    <s v="BLU"/>
    <s v="REG"/>
    <s v="AO"/>
    <s v="NEW SALES"/>
    <m/>
    <s v="Completed (PS)"/>
    <s v="RBS-Regional 3"/>
    <d v="2026-08-13T14:14:12"/>
    <d v="2026-08-13T18:24:19"/>
    <n v="69364532"/>
    <m/>
    <n v="142206131321"/>
    <s v="SPBU TUWEL 44.52423"/>
    <s v="ODP-BLU-FJ/026"/>
    <s v="WO061675526"/>
    <m/>
    <m/>
    <m/>
    <n v="109.150856"/>
    <n v="-7.1566169999999998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 Jam Pemasangan : 08:00 13:00  Info Tambahan : Hubungi pelanggan dulu sebelum ke lokasi terimakasih"/>
    <s v="FCC"/>
    <s v="13-08-2026 14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3 13:00:00 | Tanggal Pemasangan : 13 Agustus 2026  Jam Pemasangan : 08:00 13:00  Info Tambahan : Hubungi pelanggan dulu sebelum ke lokasi terimakasih"/>
    <n v="2026"/>
    <n v="8"/>
    <n v="13"/>
    <d v="2026-08-13T00:00:00"/>
    <n v="-0.29166666666424135"/>
    <x v="0"/>
    <x v="3"/>
  </r>
  <r>
    <n v="1499"/>
    <n v="1002510332"/>
    <n v="3"/>
    <x v="7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  <x v="3"/>
  </r>
  <r>
    <n v="1500"/>
    <n v="1002517054"/>
    <n v="3"/>
    <x v="0"/>
    <n v="5"/>
    <s v="KUPANG"/>
    <s v="KUPANG"/>
    <s v="KPN"/>
    <s v="REG"/>
    <s v="AO"/>
    <s v="NEW SALES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1"/>
    <x v="33"/>
  </r>
  <r>
    <n v="1501"/>
    <n v="1002514969"/>
    <n v="3"/>
    <x v="4"/>
    <n v="4"/>
    <s v="PEKALONGAN"/>
    <s v="BREBES"/>
    <s v="KTM"/>
    <s v="REG"/>
    <s v="AO"/>
    <s v="NEW SALES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  <x v="3"/>
  </r>
  <r>
    <n v="1502"/>
    <n v="1002523742"/>
    <n v="3"/>
    <x v="6"/>
    <n v="5"/>
    <s v="SIDOARJO"/>
    <s v="JOMBANG"/>
    <s v="MOJ"/>
    <s v="REG"/>
    <s v="AO"/>
    <s v="NEW SALES"/>
    <m/>
    <s v="Completed (PS)"/>
    <s v="RBS-Regional 3"/>
    <d v="2026-08-13T10:36:33"/>
    <d v="2026-08-13T21:37:49"/>
    <n v="69364896"/>
    <m/>
    <n v="152319208888"/>
    <s v="PT TRI KASIH KARUNIA"/>
    <s v="ODP-MOJ-FH/51"/>
    <s v="WO061679914"/>
    <m/>
    <m/>
    <m/>
    <n v="112.3433189"/>
    <n v="-7.5704522000000001"/>
    <s v="|MN01614|/PT TRI KASIH KARUNIA/WINBACK 2.0 HSI B2B (1:1) 75MBPS 415RB PSB DISC 70%//staffithardware@gmail.com/MOHAMMAD ILHAM PRATAMA/89529851517"/>
    <s v="Sales Force DBS"/>
    <m/>
    <m/>
    <m/>
    <m/>
    <m/>
    <m/>
    <m/>
    <m/>
    <s v="Management Janji"/>
    <s v="2026-08-14 13:00:00|Nama PIC : Ilham No HP : 089529851517 Alt :  M Janji : 14/08/2026 Jam Pasang : 08.00  - 13:00  NoteÃ‚Â :  hubungi terlebih dahulu sebelum ke lokasi, terima kasih.|40981184|MYDITA"/>
    <s v="FCC"/>
    <s v="13-08-2026 10:39:50"/>
    <d v="2026-08-14T13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13:00:00"/>
    <s v="2026-08-14 13:00:00|Nama PIC : Ilham No HP : 089529851517 Alt :  M Janji : 14/08/2026 Jam Pasang : 08.00  - 13:00  NoteÃ‚Â :  hubungi terlebih dahulu sebelum ke lokasi, terima kasih.|40981184|MYDITA"/>
    <n v="2026"/>
    <n v="8"/>
    <n v="13"/>
    <d v="2026-08-13T00:00:00"/>
    <n v="-1.5416666666642413"/>
    <x v="0"/>
    <x v="13"/>
  </r>
  <r>
    <n v="1503"/>
    <n v="1002509335"/>
    <n v="3"/>
    <x v="6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  <x v="11"/>
  </r>
  <r>
    <n v="1504"/>
    <n v="1002525060"/>
    <n v="3"/>
    <x v="1"/>
    <n v="5"/>
    <s v="MADURA"/>
    <s v="PAMEKASAN"/>
    <s v="PRG"/>
    <s v="REG"/>
    <s v="AO"/>
    <s v="NEW SALES"/>
    <s v="1P INET"/>
    <s v="MIE - SEND SURVEY"/>
    <s v="RBS-Regional 3"/>
    <d v="2026-08-13T17:01:58"/>
    <d v="2026-08-13T17:04:01"/>
    <n v="69365461"/>
    <m/>
    <n v="152428209681"/>
    <s v="JAYA CEMERLANG"/>
    <s v="ODP-PRG-FAA/27 FAA/D04/27.01"/>
    <s v="WO061694866"/>
    <m/>
    <m/>
    <m/>
    <n v="113.744212053716"/>
    <n v="-7.1146328289999303"/>
    <s v="MD|MYDB-20260813265245|DN00001/MN00806|JAYA CEMERLANG|082327147125"/>
    <s v="MYDIGIBIZPARTNER"/>
    <m/>
    <m/>
    <m/>
    <m/>
    <m/>
    <m/>
    <m/>
    <m/>
    <s v="Management Janji"/>
    <s v="2026-08-14 13:00:00 | Nama Pic : BP KHALIFI No Hp Pic : 082327147125 Jam Pemasangan : 08:00 - 12.00 Tanggal Pemasangan : JUMAT 14 AGUSTUS 2026 Info Tambahan : Hubungi pelanggan sebelum datang ke lokasi"/>
    <s v="FCC"/>
    <s v="13-08-2026 17:10:31"/>
    <d v="2026-08-14T13:00:00"/>
    <m/>
    <s v="SURVEY_NEW_MANJA"/>
    <s v="X"/>
    <s v="NO ADDON"/>
    <m/>
    <s v="MIE - SEND SURVEY"/>
    <s v="HSI Bisnis Promo HUT Telkom PSB 70% - 300 Mbps"/>
    <s v="INDIBIZ"/>
    <m/>
    <m/>
    <d v="2026-08-14T13:00:00"/>
    <s v="2026-08-14 13:00:00 | Nama Pic : BP KHALIFI No Hp Pic : 082327147125 Jam Pemasangan : 08:00 - 12.00 Tanggal Pemasangan : JUMAT 14 AGUSTUS 2026 Info Tambahan : Hubungi pelanggan sebelum datang ke lokasi"/>
    <m/>
    <m/>
    <m/>
    <e v="#NUM!"/>
    <e v="#NUM!"/>
    <x v="1"/>
    <x v="1"/>
  </r>
  <r>
    <n v="1505"/>
    <n v="1002522616"/>
    <n v="3"/>
    <x v="1"/>
    <n v="5"/>
    <s v="SBY UTARA"/>
    <s v="TANDES"/>
    <s v="KLN"/>
    <s v="REG"/>
    <s v="AO"/>
    <s v="NEW SALES"/>
    <s v="1P INET"/>
    <s v="Completed (PS)"/>
    <s v="RBS-Regional 3"/>
    <d v="2026-08-12T15:23:57"/>
    <d v="2026-08-13T16:21:15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PS"/>
    <s v="KEBALEN"/>
    <s v="NO ADDON"/>
    <n v="20260813"/>
    <s v="Completed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n v="2026"/>
    <n v="8"/>
    <n v="13"/>
    <d v="2026-08-13T00:00:00"/>
    <n v="-2.3333333333357587"/>
    <x v="0"/>
    <x v="22"/>
  </r>
  <r>
    <n v="1506"/>
    <n v="1002515996"/>
    <n v="3"/>
    <x v="1"/>
    <n v="5"/>
    <s v="MADURA"/>
    <s v="BANGKALAN"/>
    <s v="KML"/>
    <s v="REG"/>
    <s v="AO"/>
    <s v="NEW SALES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  <x v="1"/>
  </r>
  <r>
    <n v="1507"/>
    <n v="1002521472"/>
    <n v="3"/>
    <x v="4"/>
    <n v="4"/>
    <s v="SEMARANG"/>
    <s v="INNER - SEMARANG JATENG UTARA"/>
    <s v="BOJ"/>
    <s v="REG"/>
    <s v="AO"/>
    <s v="NEW SALES"/>
    <s v="1P INET"/>
    <s v="Completed (PS)"/>
    <s v="RBS-Regional 3"/>
    <d v="2026-08-12T09:55:56"/>
    <d v="2026-08-13T18:38:40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S"/>
    <s v="SEMARANG TUGU"/>
    <s v="NO ADDON"/>
    <n v="20260813"/>
    <s v="Complet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n v="2026"/>
    <n v="8"/>
    <n v="13"/>
    <d v="2026-08-13T00:00:00"/>
    <n v="-0.33333333333575865"/>
    <x v="0"/>
    <x v="3"/>
  </r>
  <r>
    <n v="1508"/>
    <n v="1002514708"/>
    <n v="3"/>
    <x v="7"/>
    <n v="4"/>
    <s v="KUDUS"/>
    <s v="BLORA"/>
    <s v="BLO"/>
    <s v="REG"/>
    <s v="AO"/>
    <s v="NEW SALES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0"/>
    <x v="3"/>
  </r>
  <r>
    <n v="1509"/>
    <n v="1002520590"/>
    <n v="3"/>
    <x v="5"/>
    <n v="5"/>
    <s v="SINGARJA"/>
    <s v="GIANYAR"/>
    <s v="GIN"/>
    <s v="REG"/>
    <s v="AO"/>
    <s v="NEW SALES"/>
    <m/>
    <s v="OSS - FALLOUT"/>
    <s v="RBS-Regional 3"/>
    <d v="2026-08-11T15:52:49"/>
    <d v="2026-08-12T17:14:34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FO_WFM"/>
    <s v="GIANYAR"/>
    <s v="NO ADDON"/>
    <m/>
    <s v="Provisioning Failed|WFM|INF009031772|TKJ_-8.5385033,115.33462829999999_pelanggan minta pemasangan 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m/>
    <m/>
    <m/>
    <e v="#NUM!"/>
    <e v="#NUM!"/>
    <x v="1"/>
    <x v="28"/>
  </r>
  <r>
    <n v="1510"/>
    <n v="1002520399"/>
    <n v="3"/>
    <x v="0"/>
    <n v="5"/>
    <s v="MATARAM"/>
    <s v="BIMA"/>
    <s v="SAP"/>
    <s v="REG"/>
    <s v="AO"/>
    <s v="NEW SALES"/>
    <m/>
    <s v="7 | OSS - PROVISIONING ISSUED"/>
    <s v="RBS-Regional 3"/>
    <d v="2026-08-11T15:18:33"/>
    <d v="2026-08-11T15:24:25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PI"/>
    <s v="BIMA BARAT"/>
    <s v="ANTAREZ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1"/>
    <x v="8"/>
  </r>
  <r>
    <n v="1511"/>
    <n v="1002514823"/>
    <n v="3"/>
    <x v="3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  <x v="3"/>
  </r>
  <r>
    <n v="1512"/>
    <n v="1002521905"/>
    <n v="3"/>
    <x v="0"/>
    <n v="5"/>
    <s v="MATARAM"/>
    <s v="SUMBAWA"/>
    <s v="SBW"/>
    <s v="REG"/>
    <s v="AO"/>
    <s v="NEW SALES"/>
    <s v="1P INET"/>
    <s v="Completed (PS)"/>
    <s v="RBS-Regional 3"/>
    <d v="2026-08-12T11:52:56"/>
    <d v="2026-08-13T12:34:08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X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0"/>
    <x v="0"/>
  </r>
  <r>
    <n v="1513"/>
    <n v="1002519831"/>
    <n v="3"/>
    <x v="1"/>
    <n v="5"/>
    <s v="SBY UTARA"/>
    <s v="MANYAR"/>
    <s v="MGO"/>
    <s v="REG"/>
    <s v="AO"/>
    <s v="NEW SALES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0"/>
    <x v="12"/>
  </r>
  <r>
    <n v="1514"/>
    <n v="1002524153"/>
    <n v="3"/>
    <x v="1"/>
    <n v="5"/>
    <s v="MADURA"/>
    <s v="BANGKALAN"/>
    <s v="OMB"/>
    <s v="REG"/>
    <s v="AO"/>
    <s v="NEW SALES"/>
    <s v="1P INET"/>
    <s v="MIE - SEND SURVEY"/>
    <s v="RBS-Regional 3"/>
    <d v="2026-08-13T12:58:57"/>
    <d v="2026-08-13T13:00:02"/>
    <n v="69365096"/>
    <m/>
    <n v="152438208707"/>
    <s v="MTS dan MA AN-NURRIYAH"/>
    <s v="ODP-OMB-FAA/04 FAA/D03/04.01"/>
    <s v="WO061663998"/>
    <m/>
    <m/>
    <m/>
    <n v="113.331013396382"/>
    <n v="-7.1178825784872597"/>
    <s v="MD|MYDB-20260813265208|DN00001/MN02006|MTS dan MA AN-NURRIYAH|08139388649"/>
    <s v="MYDIGIBIZPARTNER"/>
    <m/>
    <m/>
    <m/>
    <m/>
    <m/>
    <m/>
    <m/>
    <m/>
    <s v="Management Janji"/>
    <s v="2026-08-14 13:00:00 | M Janji : (14/08/2026) jam Pasang :pagi / siang  Note : hubungi pelanggan jika ingin kelokasi"/>
    <s v="FCC"/>
    <s v="13-08-2026 13:10:22"/>
    <d v="2026-08-14T13:00:00"/>
    <m/>
    <s v="SURVEY_NEW_MANJA"/>
    <s v="X"/>
    <s v="NETMONK"/>
    <m/>
    <s v="MIE - SEND SURVEY"/>
    <s v="HSI Bisnis Bundling Netmonk Promo 2026 PSB 70% - 30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  <x v="1"/>
  </r>
  <r>
    <n v="1515"/>
    <n v="1002521010"/>
    <n v="3"/>
    <x v="7"/>
    <n v="4"/>
    <s v="KUDUS"/>
    <s v="KUDUS"/>
    <s v="KUD"/>
    <s v="REG"/>
    <s v="AO"/>
    <s v="NEW SALES"/>
    <s v="1P INET"/>
    <s v="OSS - FALLOUT"/>
    <s v="RBS-Regional 3"/>
    <d v="2026-08-11T19:19:56"/>
    <d v="2026-08-12T19:29:0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FO_WFM"/>
    <s v="X"/>
    <s v="NO ADDON"/>
    <m/>
    <s v="Provisioning Failed|WFM|INF009032815|PP_-6.7680939,110.8029291_Pelanggan manja hari Selasa tanggal 18/08/2026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1"/>
    <x v="3"/>
  </r>
  <r>
    <n v="1516"/>
    <n v="1002505414"/>
    <n v="3"/>
    <x v="0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  <x v="26"/>
  </r>
  <r>
    <n v="1517"/>
    <n v="1002514722"/>
    <n v="3"/>
    <x v="5"/>
    <n v="5"/>
    <s v="SINGARJA"/>
    <s v="SINGARAJA"/>
    <s v="BLI"/>
    <s v="REG"/>
    <s v="AO"/>
    <s v="NEW SALES"/>
    <m/>
    <s v="QC MIA - INVALID QUALITY CONTROL MIA"/>
    <s v="RBS-Regional 3"/>
    <d v="2026-08-07T13:59:40"/>
    <d v="2026-08-12T18:22:04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Upload foto tampak depan bangunan secara lang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  <x v="31"/>
  </r>
  <r>
    <n v="1518"/>
    <n v="1002504359"/>
    <n v="3"/>
    <x v="7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  <x v="3"/>
  </r>
  <r>
    <n v="1519"/>
    <n v="1002514233"/>
    <n v="3"/>
    <x v="7"/>
    <n v="4"/>
    <s v="KUDUS"/>
    <s v="PATI"/>
    <s v="PAT"/>
    <s v="REG"/>
    <s v="AO"/>
    <s v="NEW SALES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  <x v="3"/>
  </r>
  <r>
    <n v="1520"/>
    <n v="1002504544"/>
    <n v="3"/>
    <x v="6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  <x v="13"/>
  </r>
  <r>
    <n v="1521"/>
    <n v="1002510937"/>
    <n v="3"/>
    <x v="3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  <x v="3"/>
  </r>
  <r>
    <n v="1522"/>
    <n v="1002523847"/>
    <n v="3"/>
    <x v="2"/>
    <n v="5"/>
    <s v="MALANG"/>
    <s v="KEPANJEN"/>
    <s v="KLJ"/>
    <s v="REG"/>
    <s v="AO"/>
    <s v="NEW SALES"/>
    <m/>
    <s v="Completed (PS)"/>
    <s v="RBS-Regional 3"/>
    <d v="2026-08-13T11:05:33"/>
    <d v="2026-08-13T16:16:08"/>
    <n v="69362183"/>
    <m/>
    <n v="152703903526"/>
    <s v="PT Internet Solusi Prima"/>
    <s v="ODP-KLJ-FCW/53"/>
    <s v="WO061652642"/>
    <m/>
    <m/>
    <m/>
    <n v="112.58058432259"/>
    <n v="-7.9681756861570703"/>
    <s v="|MB00449|MYIA-008299923905/POI/ibu/087880075433/project.maxfo@gmail.com"/>
    <s v="MYDIGIBIZPARTNER"/>
    <m/>
    <m/>
    <m/>
    <m/>
    <m/>
    <m/>
    <m/>
    <m/>
    <s v="Management Janji"/>
    <s v="2026-08-11 08:00:00 | M Janji : (09/08/2026)  jam Pasang : 09:00  Note : hubungi pelanggan jika ingin kelokasi"/>
    <s v="FCC"/>
    <s v="13-08-2026 11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08:00:00 | M Janji : (09/08/2026)  jam Pasang : 09:00  Note : hubungi pelanggan jika ingin kelokasi"/>
    <n v="2026"/>
    <n v="8"/>
    <n v="13"/>
    <d v="2026-08-13T00:00:00"/>
    <n v="-0.29166666666424135"/>
    <x v="0"/>
    <x v="29"/>
  </r>
  <r>
    <n v="1523"/>
    <n v="1002519207"/>
    <n v="3"/>
    <x v="0"/>
    <n v="5"/>
    <s v="MATARAM"/>
    <s v="LOMBOK BARAT TENGAH"/>
    <s v="PRY"/>
    <s v="REG"/>
    <s v="AO"/>
    <s v="NEW SALES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0"/>
    <x v="5"/>
  </r>
  <r>
    <n v="1524"/>
    <n v="1002504901"/>
    <n v="3"/>
    <x v="1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  <x v="22"/>
  </r>
  <r>
    <n v="1525"/>
    <n v="1002525150"/>
    <n v="3"/>
    <x v="4"/>
    <n v="4"/>
    <s v="SEMARANG"/>
    <s v="INNER - SEMARANG JATENG UTARA"/>
    <s v="BMK"/>
    <s v="REG"/>
    <s v="AO"/>
    <s v="NEW SALES"/>
    <s v="1P INET"/>
    <s v="MIE - SEND SURVEY"/>
    <s v="RBS-Regional 3"/>
    <d v="2026-08-13T17:43:56"/>
    <d v="2026-08-13T17:46:01"/>
    <n v="69365498"/>
    <m/>
    <n v="141423136380"/>
    <s v="NEKA SEMARANG MULAWARMAN"/>
    <s v="ODP-BMK-FY/018 FY/D02/018.01"/>
    <s v="WO061698244"/>
    <m/>
    <m/>
    <m/>
    <n v="110.437667"/>
    <n v="-7.0662229999999999"/>
    <s v="|MN02054|MYIA-080739152751/POI/Ayu putri angreani kusanto/08990794495/anext213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7:55:20"/>
    <d v="2026-08-14T15:00:00"/>
    <m/>
    <s v="SURVEY_NEW_MANJA"/>
    <s v="X"/>
    <s v="NO ADDON"/>
    <m/>
    <s v="MIE - SEND SURVEY"/>
    <s v="HSI Bisnis Promo HUT Telkom PSB 70% - 5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1"/>
    <x v="3"/>
  </r>
  <r>
    <n v="1526"/>
    <n v="1002513377"/>
    <n v="3"/>
    <x v="5"/>
    <n v="5"/>
    <s v="SINGARJA"/>
    <s v="SINGARAJA"/>
    <s v="SGR"/>
    <s v="REG"/>
    <s v="AO"/>
    <s v="NEW SALES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  <x v="31"/>
  </r>
  <r>
    <n v="1527"/>
    <n v="1002514447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  <x v="3"/>
  </r>
  <r>
    <n v="1528"/>
    <n v="1002511579"/>
    <n v="3"/>
    <x v="5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  <x v="6"/>
  </r>
  <r>
    <n v="1529"/>
    <n v="1002522351"/>
    <n v="3"/>
    <x v="0"/>
    <n v="5"/>
    <s v="MATARAM"/>
    <s v="LOMBOK BARAT TENGAH"/>
    <s v="PRY"/>
    <s v="REG"/>
    <s v="AO"/>
    <s v="NEW SALES"/>
    <s v="1P INET"/>
    <s v="Completed (PS)"/>
    <s v="RBS-Regional 3"/>
    <d v="2026-08-12T14:13:57"/>
    <d v="2026-08-13T15:24:3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PS"/>
    <s v="LOMBOK TENGAH"/>
    <s v="NO ADDON"/>
    <n v="20260813"/>
    <s v="Completed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0"/>
    <x v="5"/>
  </r>
  <r>
    <n v="1530"/>
    <n v="1002517570"/>
    <n v="3"/>
    <x v="2"/>
    <n v="5"/>
    <s v="MALANG"/>
    <s v="KEPANJEN"/>
    <s v="SWJ"/>
    <s v="REG"/>
    <s v="AO"/>
    <s v="NEW SALES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  <x v="29"/>
  </r>
  <r>
    <n v="1531"/>
    <n v="1002514390"/>
    <n v="3"/>
    <x v="7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  <x v="3"/>
  </r>
  <r>
    <n v="1532"/>
    <n v="1002512900"/>
    <n v="3"/>
    <x v="3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533"/>
    <n v="1002517507"/>
    <n v="3"/>
    <x v="3"/>
    <n v="4"/>
    <s v="YOGYAKARTA"/>
    <s v="INNER - YOGYA JATENG SELATAN"/>
    <s v="KEN"/>
    <s v="REG"/>
    <s v="AO"/>
    <s v="NEW SALES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  <x v="3"/>
  </r>
  <r>
    <n v="1534"/>
    <n v="1002524145"/>
    <n v="3"/>
    <x v="2"/>
    <n v="5"/>
    <s v="KEDIRI"/>
    <s v="KEDIRI"/>
    <s v="PAE"/>
    <s v="REG"/>
    <s v="AO"/>
    <s v="NEW SALES"/>
    <s v="1P INET"/>
    <s v="8 | OSS - PONR"/>
    <s v="RBS-Regional 3"/>
    <d v="2026-08-13T12:49:56"/>
    <d v="2026-08-13T21:29:27"/>
    <n v="69365108"/>
    <m/>
    <n v="152639219494"/>
    <s v="KLINIK PRATAMA RAWAT INAP RAHMADANA"/>
    <s v="ODP-PAE-FZ/11 FZ/D02/11.01"/>
    <s v="WO061662955"/>
    <m/>
    <m/>
    <m/>
    <n v="112.20415804535099"/>
    <n v="-7.71741621632055"/>
    <s v="MD|MYDB-20260812265149|DN00001/MN00419|KLINIK PRATAMA RAWAT INAP RAHMADANA|082131572514"/>
    <s v="MYDIGIBIZPARTNER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ACT_COM"/>
    <s v="PARE"/>
    <s v="NO ADDON"/>
    <m/>
    <s v="PONR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m/>
    <m/>
    <m/>
    <e v="#NUM!"/>
    <e v="#NUM!"/>
    <x v="1"/>
    <x v="15"/>
  </r>
  <r>
    <n v="1535"/>
    <n v="1002524285"/>
    <n v="3"/>
    <x v="0"/>
    <n v="5"/>
    <s v="KUPANG"/>
    <s v="ATAMBUA"/>
    <s v="ATB"/>
    <s v="REG"/>
    <s v="AO"/>
    <s v="NEW SALES"/>
    <m/>
    <s v="MIE - SEND SURVEY"/>
    <s v="RBS-Regional 3"/>
    <d v="2026-08-13T13:38:37"/>
    <d v="2026-08-13T17:00:02"/>
    <n v="69365156"/>
    <m/>
    <n v="172521216613"/>
    <s v="Apotek K24 Atambua Belu (PT Anugerah Timur Gemilang)"/>
    <s v="ODP-ATB-FA/43"/>
    <s v="WO061694876"/>
    <m/>
    <m/>
    <m/>
    <n v="124.89242089968801"/>
    <n v="-9.1078109557641191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3:39:51"/>
    <d v="2026-08-14T15:00:00"/>
    <m/>
    <s v="SURVEY_NEW_MANJA"/>
    <s v="X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1"/>
    <x v="35"/>
  </r>
  <r>
    <n v="1536"/>
    <n v="1002514785"/>
    <n v="3"/>
    <x v="6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  <x v="30"/>
  </r>
  <r>
    <n v="1537"/>
    <n v="1002505939"/>
    <n v="3"/>
    <x v="3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3"/>
  </r>
  <r>
    <n v="1538"/>
    <n v="1002508367"/>
    <n v="3"/>
    <x v="3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539"/>
    <n v="1002506073"/>
    <n v="3"/>
    <x v="4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  <x v="3"/>
  </r>
  <r>
    <n v="1540"/>
    <n v="1002505710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  <x v="3"/>
  </r>
  <r>
    <n v="1541"/>
    <n v="1002504474"/>
    <n v="3"/>
    <x v="5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  <x v="31"/>
  </r>
  <r>
    <n v="1542"/>
    <n v="1002509852"/>
    <n v="3"/>
    <x v="3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  <x v="3"/>
  </r>
  <r>
    <n v="1543"/>
    <n v="1002516002"/>
    <n v="3"/>
    <x v="4"/>
    <n v="4"/>
    <s v="SEMARANG"/>
    <s v="UNGARAN"/>
    <s v="ABR"/>
    <s v="REG"/>
    <s v="AO"/>
    <s v="NEW SALES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  <x v="3"/>
  </r>
  <r>
    <n v="1544"/>
    <n v="1002522147"/>
    <n v="3"/>
    <x v="2"/>
    <n v="5"/>
    <s v="KEDIRI"/>
    <s v="TULUNGAGUNG"/>
    <s v="TUL"/>
    <s v="REG"/>
    <s v="AO"/>
    <s v="NEW SALES"/>
    <s v="1P INET"/>
    <s v="Completed (PS)"/>
    <s v="RBS-Regional 3"/>
    <d v="2026-08-12T13:28:56"/>
    <d v="2026-08-13T17:39:29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PS"/>
    <s v="TULUNGAGUNG"/>
    <s v="NO ADDON"/>
    <n v="20260813"/>
    <s v="Completed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0"/>
    <x v="24"/>
  </r>
  <r>
    <n v="1545"/>
    <n v="1002513622"/>
    <n v="3"/>
    <x v="2"/>
    <n v="5"/>
    <s v="MALANG"/>
    <s v="KEPANJEN"/>
    <s v="KLJ"/>
    <s v="REG"/>
    <s v="AO"/>
    <s v="NEW SALES"/>
    <s v="1P INET"/>
    <s v="102 | FOLLOW UP COMPLETED"/>
    <s v="RBS-Regional 3"/>
    <d v="2026-08-07T07:34:56"/>
    <d v="2026-08-13T12:56:35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REVOKE"/>
    <s v="KLOJEN"/>
    <s v="NO ADDON"/>
    <m/>
    <s v="Follow Up Revoke Completed, New Order ID : SC1002524149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  <x v="29"/>
  </r>
  <r>
    <n v="1546"/>
    <n v="1002505697"/>
    <n v="3"/>
    <x v="2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"/>
  </r>
  <r>
    <n v="1547"/>
    <n v="1002520698"/>
    <n v="3"/>
    <x v="5"/>
    <n v="5"/>
    <s v="DENPASAR"/>
    <s v="UBUNG"/>
    <s v="UBN"/>
    <s v="REG"/>
    <s v="AO"/>
    <s v="NEW SALES"/>
    <m/>
    <s v="CANCEL COMPLETED"/>
    <s v="RBS-Regional 3"/>
    <d v="2026-08-11T16:20:40"/>
    <d v="2026-08-13T13:13:47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REJECT_FCC"/>
    <s v="UBUNG"/>
    <s v="NO ADDON"/>
    <m/>
    <s v="DECLINE : Decline - Batal Order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7"/>
  </r>
  <r>
    <n v="1548"/>
    <n v="1002524986"/>
    <n v="3"/>
    <x v="1"/>
    <n v="5"/>
    <s v="SBY UTARA"/>
    <s v="TANDES"/>
    <s v="KNN"/>
    <s v="REG"/>
    <s v="AO"/>
    <s v="NEW SALES"/>
    <s v="1P INET"/>
    <s v="MIE - SEND SURVEY"/>
    <s v="RBS-Regional 3"/>
    <d v="2026-08-13T16:38:57"/>
    <d v="2026-08-13T16:40:02"/>
    <n v="69365455"/>
    <m/>
    <n v="152412248844"/>
    <s v="raw design"/>
    <s v="ODP-TDS-FDZ/54 FDZ/D06/54.01"/>
    <s v="WO061692956"/>
    <m/>
    <m/>
    <m/>
    <n v="112.64260396082901"/>
    <n v="-7.2773569950387103"/>
    <s v="|MYIB-CUST|MYTN-061749626935/POI/Ronny Wijaya/081703340226/ron2sky@gmail.com"/>
    <s v="MYINDIBIZ"/>
    <m/>
    <m/>
    <m/>
    <m/>
    <m/>
    <m/>
    <m/>
    <m/>
    <s v="Management Janji"/>
    <s v="2026-08-15 12:00:00 | Nama PIC : Bp Ronny No HP : 081703340226 No Alt : - M Janji :  15 Agustus 2026 Jam Pasang : Pagi / Siang Note : hubungi pelanggan jika ingin kelokasi "/>
    <s v="FCC"/>
    <s v="13-08-2026 16:39:58"/>
    <d v="2026-08-15T12:00:00"/>
    <m/>
    <s v="SURVEY_NEW_MANJA"/>
    <s v="KANDANGAN"/>
    <s v="NO ADDON"/>
    <m/>
    <s v="MIE - SEND SURVEY"/>
    <s v="HSI Bisnis Basic Promo HUT Telkom PSB 70% - 100 Mbps"/>
    <s v="INDIBIZ"/>
    <m/>
    <m/>
    <d v="2026-08-15T12:00:00"/>
    <s v="2026-08-15 12:00:00 | Nama PIC : Bp Ronny No HP : 081703340226 No Alt : - M Janji :  15 Agustus 2026 Jam Pasang : Pagi / Siang Note : hubungi pelanggan jika ingin kelokasi "/>
    <m/>
    <m/>
    <m/>
    <e v="#NUM!"/>
    <e v="#NUM!"/>
    <x v="1"/>
    <x v="22"/>
  </r>
  <r>
    <n v="1549"/>
    <n v="1002515787"/>
    <n v="3"/>
    <x v="1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  <x v="1"/>
  </r>
  <r>
    <n v="1550"/>
    <n v="1002515802"/>
    <n v="3"/>
    <x v="2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  <x v="24"/>
  </r>
  <r>
    <n v="1551"/>
    <n v="1002520989"/>
    <n v="3"/>
    <x v="7"/>
    <n v="4"/>
    <s v="KUDUS"/>
    <s v="KUDUS"/>
    <s v="DMA"/>
    <s v="REG"/>
    <s v="AO"/>
    <s v="NEW SALES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EMAK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0"/>
    <x v="3"/>
  </r>
  <r>
    <n v="1552"/>
    <n v="1002520411"/>
    <n v="3"/>
    <x v="3"/>
    <n v="4"/>
    <s v="YOGYAKARTA"/>
    <s v="INNER - YOGYA JATENG SELATAN"/>
    <s v="KBU"/>
    <s v="REG"/>
    <s v="AO"/>
    <s v="NEW SALES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0"/>
    <x v="3"/>
  </r>
  <r>
    <n v="1553"/>
    <n v="1002516495"/>
    <n v="3"/>
    <x v="2"/>
    <n v="5"/>
    <s v="MADIUN"/>
    <s v="BOJONEGORO"/>
    <s v="BJN"/>
    <s v="REG"/>
    <s v="AO"/>
    <s v="NEW SALES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20"/>
  </r>
  <r>
    <n v="1554"/>
    <n v="1002513460"/>
    <n v="3"/>
    <x v="3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  <x v="3"/>
  </r>
  <r>
    <n v="1555"/>
    <n v="1002524713"/>
    <n v="3"/>
    <x v="1"/>
    <n v="5"/>
    <s v="SBY UTARA"/>
    <s v="GRESIK"/>
    <s v="CRM"/>
    <s v="REG"/>
    <s v="AO"/>
    <s v="NEW SALES"/>
    <m/>
    <s v="CC - HD1A - INPROGRESS UNCONTACTED"/>
    <s v="RBS-Regional 3"/>
    <d v="2026-08-13T15:29:11"/>
    <d v="2026-08-13T17:08:51"/>
    <n v="69365318"/>
    <m/>
    <n v="152446245967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39:59"/>
    <m/>
    <m/>
    <s v="FCC"/>
    <s v="NON-HERO GRESIK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1556"/>
    <n v="1002522997"/>
    <n v="3"/>
    <x v="2"/>
    <n v="5"/>
    <s v="KEDIRI"/>
    <s v="KEDIRI"/>
    <s v="PAE"/>
    <s v="REG"/>
    <s v="AO"/>
    <s v="NEW SALES"/>
    <s v="1P INET"/>
    <s v="Completed (PS)"/>
    <s v="RBS-Regional 3"/>
    <d v="2026-08-12T17:05:56"/>
    <d v="2026-08-13T20:23:36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PS"/>
    <s v="PARE"/>
    <s v="NO ADDON"/>
    <n v="20260813"/>
    <s v="Completed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0"/>
    <x v="15"/>
  </r>
  <r>
    <n v="1557"/>
    <n v="1002511712"/>
    <n v="3"/>
    <x v="2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  <x v="29"/>
  </r>
  <r>
    <n v="1558"/>
    <n v="1002515948"/>
    <n v="3"/>
    <x v="1"/>
    <n v="5"/>
    <s v="MADURA"/>
    <s v="BANGKALAN"/>
    <s v="BKL"/>
    <s v="REG"/>
    <s v="AO"/>
    <s v="NEW SALES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  <x v="1"/>
  </r>
  <r>
    <n v="1559"/>
    <n v="1002510500"/>
    <n v="3"/>
    <x v="6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  <x v="17"/>
  </r>
  <r>
    <n v="1560"/>
    <n v="1002512816"/>
    <n v="3"/>
    <x v="3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561"/>
    <n v="1002510571"/>
    <n v="3"/>
    <x v="3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  <x v="3"/>
  </r>
  <r>
    <n v="1562"/>
    <n v="1002520750"/>
    <n v="3"/>
    <x v="3"/>
    <n v="4"/>
    <s v="MAGELANG"/>
    <s v="TEMANGGUNG"/>
    <s v="PRN"/>
    <s v="REG"/>
    <s v="AO"/>
    <s v="NEW SALES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ARAKA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0"/>
    <x v="3"/>
  </r>
  <r>
    <n v="1563"/>
    <n v="1002517085"/>
    <n v="3"/>
    <x v="1"/>
    <n v="5"/>
    <s v="SBY UTARA"/>
    <s v="MANYAR"/>
    <s v="MGO"/>
    <s v="REG"/>
    <s v="AO"/>
    <s v="NEW SALES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0"/>
    <x v="12"/>
  </r>
  <r>
    <n v="1564"/>
    <n v="1002512805"/>
    <n v="3"/>
    <x v="1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  <x v="22"/>
  </r>
  <r>
    <n v="1565"/>
    <n v="1002505719"/>
    <n v="3"/>
    <x v="4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  <x v="3"/>
  </r>
  <r>
    <n v="1566"/>
    <n v="1002511443"/>
    <n v="3"/>
    <x v="1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  <x v="9"/>
  </r>
  <r>
    <n v="1567"/>
    <n v="1002515804"/>
    <n v="3"/>
    <x v="1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  <x v="1"/>
  </r>
  <r>
    <n v="1568"/>
    <n v="1002515631"/>
    <n v="3"/>
    <x v="1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  <x v="1"/>
  </r>
  <r>
    <n v="1569"/>
    <n v="1002519676"/>
    <n v="3"/>
    <x v="0"/>
    <n v="5"/>
    <s v="MATARAM"/>
    <s v="LOMBOK BARAT TENGAH"/>
    <s v="GER"/>
    <s v="REG"/>
    <s v="AO"/>
    <s v="NEW SALES"/>
    <s v="2P INET + VOICE"/>
    <s v="7 | OSS - PROVISIONING ISSUED"/>
    <s v="RBS-Regional 3"/>
    <d v="2026-08-11T12:04:56"/>
    <d v="2026-08-12T15:22:42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m/>
    <s v="PI"/>
    <s v="LOMBOK TENGAH"/>
    <s v="NO ADDON"/>
    <m/>
    <s v="Provisioning Issued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1"/>
    <x v="5"/>
  </r>
  <r>
    <n v="1570"/>
    <n v="1002522728"/>
    <n v="3"/>
    <x v="6"/>
    <n v="5"/>
    <s v="SIDOARJO"/>
    <s v="JOMBANG"/>
    <s v="JOM"/>
    <s v="REG"/>
    <s v="AO"/>
    <s v="NEW SALES"/>
    <m/>
    <s v="Completed (PS)"/>
    <s v="RBS-Regional 3"/>
    <d v="2026-08-12T15:53:32"/>
    <d v="2026-08-13T21:56:00"/>
    <n v="69364478"/>
    <m/>
    <n v="152318240866"/>
    <s v="RUMAH ATEKA"/>
    <s v="ODP-JOM-FU/29"/>
    <s v="WO061653557"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s v="Management Janji"/>
    <s v="2026-08-14 08:00:00|Nama PIC : IBU KHULUD No HP : 085733834742 No Alternatif : 085737348083 M Janji : 14/07/2026 Jam Pasang : Pagi NoteÃ‚Â :  Hubungi terlebih dahulu sebelum ke lokasi|40961370|MYDITA"/>
    <s v="FCC"/>
    <d v="2026-12-08T15:55:11"/>
    <d v="2026-08-14T08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8:00:00"/>
    <s v="2026-08-14 08:00:00|Nama PIC : IBU KHULUD No HP : 085733834742 No Alternatif : 085737348083 M Janji : 14/07/2026 Jam Pasang : Pagi NoteÃ‚Â :  Hubungi terlebih dahulu sebelum ke lokasi|40961370|MYDITA"/>
    <n v="2026"/>
    <n v="8"/>
    <n v="13"/>
    <d v="2026-08-13T00:00:00"/>
    <n v="-1.3333333333357587"/>
    <x v="0"/>
    <x v="13"/>
  </r>
  <r>
    <n v="1571"/>
    <n v="1002521245"/>
    <n v="3"/>
    <x v="4"/>
    <n v="4"/>
    <s v="PEKALONGAN"/>
    <s v="BREBES"/>
    <s v="BMU"/>
    <s v="REG"/>
    <s v="AO"/>
    <s v="NEW SALES"/>
    <s v="1P INET"/>
    <s v="7 | OSS - PROVISIONING ISSUED"/>
    <s v="RBS-Regional 3"/>
    <d v="2026-08-12T08:37:57"/>
    <d v="2026-08-13T08:09:0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m/>
    <s v="PI"/>
    <s v="BUMIAYU"/>
    <s v="NO ADDON"/>
    <m/>
    <s v="Provisioning Issued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1"/>
    <x v="3"/>
  </r>
  <r>
    <n v="1572"/>
    <n v="1002504436"/>
    <n v="3"/>
    <x v="0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  <x v="0"/>
  </r>
  <r>
    <n v="1573"/>
    <n v="1002522148"/>
    <n v="3"/>
    <x v="1"/>
    <n v="5"/>
    <s v="MADURA"/>
    <s v="BANGKALAN"/>
    <s v="KPP"/>
    <s v="REG"/>
    <s v="AO"/>
    <s v="NEW SALES"/>
    <s v="1P INET"/>
    <s v="MIA - INVALID SURVEY"/>
    <s v="RBS-Regional 3"/>
    <d v="2026-08-12T13:29:57"/>
    <d v="2026-08-13T12:35:16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m/>
    <s v="SURVEY_NEW_MANJA"/>
    <s v="X"/>
    <s v="NETMONK"/>
    <m/>
    <s v="MIE - INVALID SURVEY - Kendala Jalur/Rute Tarikan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1"/>
    <x v="1"/>
  </r>
  <r>
    <n v="1574"/>
    <n v="1002513438"/>
    <n v="3"/>
    <x v="2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  <x v="15"/>
  </r>
  <r>
    <n v="1575"/>
    <n v="1002520201"/>
    <n v="3"/>
    <x v="6"/>
    <n v="5"/>
    <s v="PASURUAN"/>
    <s v="PASURUAN"/>
    <s v="GRA"/>
    <s v="REG"/>
    <s v="AO"/>
    <s v="NEW SALES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0"/>
    <x v="17"/>
  </r>
  <r>
    <n v="1576"/>
    <n v="1002504378"/>
    <n v="3"/>
    <x v="3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  <x v="3"/>
  </r>
  <r>
    <n v="1577"/>
    <n v="1002519837"/>
    <n v="3"/>
    <x v="2"/>
    <n v="5"/>
    <s v="MADIUN"/>
    <s v="TUBAN"/>
    <s v="BCR"/>
    <s v="REG"/>
    <s v="AO"/>
    <s v="NEW SALES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JATIROGO BANCA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1"/>
    <x v="20"/>
  </r>
  <r>
    <n v="1578"/>
    <n v="1002516587"/>
    <n v="3"/>
    <x v="5"/>
    <n v="5"/>
    <s v="DENPASAR"/>
    <s v="SANUR"/>
    <s v="TOP"/>
    <s v="REG"/>
    <s v="AO"/>
    <s v="NEW SALES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0"/>
    <x v="6"/>
  </r>
  <r>
    <n v="1579"/>
    <n v="1002516964"/>
    <n v="3"/>
    <x v="1"/>
    <n v="5"/>
    <s v="SBY SELATAN"/>
    <s v="MANYAR"/>
    <s v="GBG"/>
    <s v="REG"/>
    <s v="AO"/>
    <s v="NEW SALES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0"/>
    <x v="12"/>
  </r>
  <r>
    <n v="1580"/>
    <n v="1002521368"/>
    <n v="3"/>
    <x v="6"/>
    <n v="5"/>
    <s v="JEMBER"/>
    <s v="BONDOWOSO"/>
    <s v="PRJ"/>
    <s v="REG"/>
    <s v="AO"/>
    <s v="NEW SALES"/>
    <m/>
    <s v="7 | OSS - PROVISIONING ISSUED"/>
    <s v="RBS-Regional 3"/>
    <d v="2026-08-12T09:25:06"/>
    <d v="2026-08-13T08:06:01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m/>
    <s v="PI"/>
    <s v="BONDOWOSO"/>
    <s v="NETMONK - OCA"/>
    <m/>
    <s v="Provisioning Issu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1"/>
    <x v="25"/>
  </r>
  <r>
    <n v="1581"/>
    <n v="1002505928"/>
    <n v="3"/>
    <x v="3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  <x v="3"/>
  </r>
  <r>
    <n v="1582"/>
    <n v="1002514449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  <x v="3"/>
  </r>
  <r>
    <n v="1583"/>
    <n v="1002519706"/>
    <n v="3"/>
    <x v="7"/>
    <n v="4"/>
    <s v="KUDUS"/>
    <s v="BLORA"/>
    <s v="BLO"/>
    <s v="REG"/>
    <s v="AO"/>
    <s v="NEW SALES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X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0"/>
    <x v="3"/>
  </r>
  <r>
    <n v="1584"/>
    <n v="1002519286"/>
    <n v="3"/>
    <x v="4"/>
    <n v="4"/>
    <s v="PEKALONGAN"/>
    <s v="BREBES"/>
    <s v="BMU"/>
    <s v="REG"/>
    <s v="AO"/>
    <s v="NEW SALES"/>
    <m/>
    <s v="102 | FOLLOW UP COMPLETED"/>
    <s v="RBS-Regional 3"/>
    <d v="2026-08-11T10:32:54"/>
    <d v="2026-08-13T12:23:35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REVOKE"/>
    <s v="BUMIAYU"/>
    <s v="NO ADDON"/>
    <m/>
    <s v="Follow Up Revoke Completed, New Order ID : SC10025240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1"/>
    <x v="3"/>
  </r>
  <r>
    <n v="1585"/>
    <n v="1002511256"/>
    <n v="3"/>
    <x v="6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  <x v="30"/>
  </r>
  <r>
    <n v="1586"/>
    <n v="1002519296"/>
    <n v="3"/>
    <x v="6"/>
    <n v="5"/>
    <s v="PASURUAN"/>
    <s v="PROBOLINGGO"/>
    <s v="SKP"/>
    <s v="REG"/>
    <s v="AO"/>
    <s v="NEW SALES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0"/>
    <x v="30"/>
  </r>
  <r>
    <n v="1587"/>
    <n v="1002524496"/>
    <n v="3"/>
    <x v="6"/>
    <n v="5"/>
    <s v="JEMBER"/>
    <s v="BANYUWANGI"/>
    <s v="RGJ"/>
    <s v="REG"/>
    <s v="AO"/>
    <s v="NEW SALES"/>
    <s v="2P INET + VOICE"/>
    <s v="MIE - SEND SURVEY"/>
    <s v="RBS-Regional 3"/>
    <d v="2026-08-13T14:29:57"/>
    <d v="2026-08-13T14:32:01"/>
    <n v="69365250"/>
    <n v="3332817007"/>
    <n v="152516206919"/>
    <s v="toko Ageng parijatah"/>
    <s v="ODP-RGJ-FK/39 FK/D03/39.01"/>
    <s v="WO061676726"/>
    <m/>
    <m/>
    <m/>
    <n v="114.249541573226"/>
    <n v="-8.3563315976011801"/>
    <s v="MD|MYDB-20260813265222|DC30004/MC30053|toko Ageng parijatah|085646829209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39:50"/>
    <d v="2026-08-14T13:00:00"/>
    <m/>
    <s v="SURVEY_NEW_MANJA"/>
    <s v="BANYUWANGI"/>
    <s v="NO ADDON"/>
    <m/>
    <s v="MIE - SEND SURVEY"/>
    <s v="HSI Bisnis Bundling Phone PSB 70% - Free 800 Menit Promo - 3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1"/>
    <x v="10"/>
  </r>
  <r>
    <n v="1588"/>
    <n v="1002519223"/>
    <n v="3"/>
    <x v="2"/>
    <n v="5"/>
    <s v="KEDIRI"/>
    <s v="KEDIRI"/>
    <s v="MJT"/>
    <s v="REG"/>
    <s v="AO"/>
    <s v="NEW SALES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0"/>
    <x v="15"/>
  </r>
  <r>
    <n v="1589"/>
    <n v="1002508902"/>
    <n v="3"/>
    <x v="5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28"/>
  </r>
  <r>
    <n v="1590"/>
    <n v="1002505592"/>
    <n v="3"/>
    <x v="4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  <x v="3"/>
  </r>
  <r>
    <n v="1591"/>
    <n v="1002512393"/>
    <n v="3"/>
    <x v="6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  <x v="11"/>
  </r>
  <r>
    <n v="1592"/>
    <n v="1002511661"/>
    <n v="3"/>
    <x v="4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3"/>
  </r>
  <r>
    <n v="1593"/>
    <n v="1002514199"/>
    <n v="3"/>
    <x v="5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  <x v="31"/>
  </r>
  <r>
    <n v="1594"/>
    <n v="1002512387"/>
    <n v="3"/>
    <x v="2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  <x v="18"/>
  </r>
  <r>
    <n v="1595"/>
    <n v="1002520314"/>
    <n v="3"/>
    <x v="6"/>
    <n v="5"/>
    <s v="PASURUAN"/>
    <s v="PROBOLINGGO"/>
    <s v="PBL"/>
    <s v="REG"/>
    <s v="AO"/>
    <s v="NEW SALES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0"/>
    <x v="30"/>
  </r>
  <r>
    <n v="1596"/>
    <n v="1002517433"/>
    <n v="3"/>
    <x v="4"/>
    <n v="4"/>
    <s v="SEMARANG"/>
    <s v="INNER - SEMARANG JATENG UTARA"/>
    <s v="JHR"/>
    <s v="REG"/>
    <s v="AO"/>
    <s v="NEW SALES"/>
    <m/>
    <s v="98 | OSS - CANCEL COMPLETE"/>
    <s v="RBS-Regional 2"/>
    <d v="2026-08-10T11:29:13"/>
    <d v="2026-08-13T10:26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s v="Kendala Pelanggan"/>
    <s v="CANCEL"/>
    <s v="JOH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1"/>
    <x v="3"/>
  </r>
  <r>
    <n v="1597"/>
    <n v="1002506592"/>
    <n v="3"/>
    <x v="5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  <x v="27"/>
  </r>
  <r>
    <n v="1598"/>
    <n v="1002510709"/>
    <n v="3"/>
    <x v="3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  <x v="3"/>
  </r>
  <r>
    <n v="1599"/>
    <n v="1002509667"/>
    <n v="3"/>
    <x v="0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  <x v="26"/>
  </r>
  <r>
    <n v="1600"/>
    <n v="1002515583"/>
    <n v="3"/>
    <x v="3"/>
    <n v="4"/>
    <s v="PURWOKERTO"/>
    <s v="PURBALINGGA"/>
    <s v="BBT"/>
    <s v="REG"/>
    <s v="AO"/>
    <s v="NEW SALES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  <x v="3"/>
  </r>
  <r>
    <n v="1601"/>
    <n v="1002522637"/>
    <n v="3"/>
    <x v="4"/>
    <n v="4"/>
    <s v="PEKALONGAN"/>
    <s v="PEKALONGAN"/>
    <s v="KDW"/>
    <s v="REG"/>
    <s v="AO"/>
    <s v="NEW SALES"/>
    <s v="1P INET"/>
    <s v="Completed (PS)"/>
    <s v="RBS-Regional 3"/>
    <d v="2026-08-12T15:28:56"/>
    <d v="2026-08-13T13:51:57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PS"/>
    <s v="KAJEN"/>
    <s v="NO ADDON"/>
    <n v="20260813"/>
    <s v="Completed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n v="2026"/>
    <n v="8"/>
    <n v="13"/>
    <d v="2026-08-13T00:00:00"/>
    <n v="-0.625"/>
    <x v="0"/>
    <x v="3"/>
  </r>
  <r>
    <n v="1602"/>
    <n v="1002514430"/>
    <n v="3"/>
    <x v="3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3"/>
  </r>
  <r>
    <n v="1603"/>
    <n v="1002516361"/>
    <n v="3"/>
    <x v="5"/>
    <n v="5"/>
    <s v="SINGARJA"/>
    <s v="TABANAN"/>
    <s v="TBN"/>
    <s v="REG"/>
    <s v="AO"/>
    <s v="NEW SALES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  <x v="23"/>
  </r>
  <r>
    <n v="1604"/>
    <n v="1002512024"/>
    <n v="3"/>
    <x v="3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  <x v="3"/>
  </r>
  <r>
    <n v="1605"/>
    <n v="1002518529"/>
    <n v="3"/>
    <x v="7"/>
    <n v="4"/>
    <s v="SOLO"/>
    <s v="INNER - SOLO JATENG TIMUR"/>
    <s v="SKH"/>
    <s v="REG"/>
    <s v="AO"/>
    <s v="NEW SALES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UKOHARJO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0"/>
    <x v="3"/>
  </r>
  <r>
    <n v="1606"/>
    <n v="1002516650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  <x v="26"/>
  </r>
  <r>
    <n v="1607"/>
    <n v="1002509157"/>
    <n v="3"/>
    <x v="1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  <x v="1"/>
  </r>
  <r>
    <n v="1608"/>
    <n v="1002511112"/>
    <n v="3"/>
    <x v="1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  <x v="12"/>
  </r>
  <r>
    <n v="1609"/>
    <n v="1002522176"/>
    <n v="3"/>
    <x v="4"/>
    <n v="4"/>
    <s v="PEKALONGAN"/>
    <s v="SLAWI"/>
    <s v="BLU"/>
    <s v="REG"/>
    <s v="AO"/>
    <s v="NEW SALES"/>
    <m/>
    <s v="98 | OSS - CANCEL COMPLETE"/>
    <s v="RBS-Regional 3"/>
    <d v="2026-08-12T13:39:31"/>
    <d v="2026-08-14T08:52:48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1"/>
    <x v="3"/>
  </r>
  <r>
    <n v="1610"/>
    <n v="1002508543"/>
    <n v="3"/>
    <x v="5"/>
    <n v="5"/>
    <s v="SINGARJA"/>
    <s v="KLUNGKUNG"/>
    <s v="CDS"/>
    <s v="REG"/>
    <s v="AO"/>
    <s v="NEW SALES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  <x v="4"/>
  </r>
  <r>
    <n v="1611"/>
    <n v="1002510278"/>
    <n v="3"/>
    <x v="2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  <x v="18"/>
  </r>
  <r>
    <n v="1612"/>
    <n v="1002523548"/>
    <n v="3"/>
    <x v="5"/>
    <n v="5"/>
    <s v="SINGARJA"/>
    <s v="KLUNGKUNG"/>
    <s v="SMA"/>
    <s v="REG"/>
    <s v="AO"/>
    <s v="NEW SALES"/>
    <m/>
    <s v="FCC - HD1A - PROGRESS"/>
    <s v="RBS-Regional 3"/>
    <d v="2026-08-13T09:50:37"/>
    <d v="2026-08-13T09:52:42"/>
    <n v="69364827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1"/>
    <x v="4"/>
  </r>
  <r>
    <n v="1613"/>
    <n v="1002510604"/>
    <n v="3"/>
    <x v="3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3"/>
  </r>
  <r>
    <n v="1614"/>
    <n v="1002516852"/>
    <n v="3"/>
    <x v="5"/>
    <n v="5"/>
    <s v="SINGARJA"/>
    <s v="GIANYAR"/>
    <s v="GIN"/>
    <s v="REG"/>
    <s v="AO"/>
    <s v="NEW SALES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0"/>
    <x v="28"/>
  </r>
  <r>
    <n v="1615"/>
    <n v="1002515323"/>
    <n v="3"/>
    <x v="4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  <x v="3"/>
  </r>
  <r>
    <n v="1616"/>
    <n v="1002505808"/>
    <n v="3"/>
    <x v="0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  <x v="5"/>
  </r>
  <r>
    <n v="1617"/>
    <n v="1002510586"/>
    <n v="3"/>
    <x v="5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  <x v="31"/>
  </r>
  <r>
    <n v="1618"/>
    <n v="1002518299"/>
    <n v="3"/>
    <x v="2"/>
    <n v="5"/>
    <s v="KEDIRI"/>
    <s v="TULUNGAGUNG"/>
    <s v="TUL"/>
    <s v="REG"/>
    <s v="AO"/>
    <s v="NEW SALES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0"/>
    <x v="24"/>
  </r>
  <r>
    <n v="1619"/>
    <n v="1002510009"/>
    <n v="3"/>
    <x v="7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  <x v="3"/>
  </r>
  <r>
    <n v="1620"/>
    <n v="1002510312"/>
    <n v="3"/>
    <x v="6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  <x v="30"/>
  </r>
  <r>
    <n v="1621"/>
    <n v="1002516466"/>
    <n v="3"/>
    <x v="6"/>
    <n v="5"/>
    <s v="SIDOARJO"/>
    <s v="INNER - JATIM TIMUR"/>
    <s v="SDN"/>
    <s v="REG"/>
    <s v="AO"/>
    <s v="NEW SALES"/>
    <s v="1P INET"/>
    <s v="OSS - FALLOUT"/>
    <s v="RBS-Regional 3"/>
    <d v="2026-08-09T12:32:57"/>
    <d v="2026-08-13T14:34:03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s v="Kendala Pelanggan"/>
    <s v="FO_WFM"/>
    <s v="SIDOARJO"/>
    <s v="NO ADDON"/>
    <m/>
    <s v="Provisioning Failed|WFM|INF009036806|TIDAK TERCOVER JARINGAN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  <x v="11"/>
  </r>
  <r>
    <n v="1622"/>
    <n v="1002513640"/>
    <n v="3"/>
    <x v="3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  <x v="3"/>
  </r>
  <r>
    <n v="1623"/>
    <n v="1002522368"/>
    <n v="3"/>
    <x v="2"/>
    <n v="5"/>
    <s v="KEDIRI"/>
    <s v="BLITAR"/>
    <s v="BLR"/>
    <s v="REG"/>
    <s v="AO"/>
    <s v="NEW SALES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X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0"/>
    <x v="24"/>
  </r>
  <r>
    <n v="1624"/>
    <n v="1002511891"/>
    <n v="3"/>
    <x v="1"/>
    <n v="5"/>
    <s v="SBY UTARA"/>
    <s v="MANYAR"/>
    <s v="MGO"/>
    <s v="REG"/>
    <s v="AO"/>
    <s v="NEW SALES"/>
    <s v="1P INET"/>
    <s v="100 | REVOKE COMPLETED"/>
    <s v="RBS-Regional 3"/>
    <d v="2026-08-06T10:52:57"/>
    <d v="2026-08-13T09:04:12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REVOKE"/>
    <s v="MERGOYOSO"/>
    <s v="NO ADDON"/>
    <m/>
    <s v="Revoke Completed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  <x v="12"/>
  </r>
  <r>
    <n v="1625"/>
    <n v="1002515642"/>
    <n v="3"/>
    <x v="7"/>
    <n v="4"/>
    <s v="KUDUS"/>
    <s v="BLORA"/>
    <s v="BLO"/>
    <s v="REG"/>
    <s v="AO"/>
    <s v="NEW SALES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0"/>
    <x v="3"/>
  </r>
  <r>
    <n v="1626"/>
    <n v="1002508644"/>
    <n v="3"/>
    <x v="4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3"/>
  </r>
  <r>
    <n v="1627"/>
    <n v="1002516066"/>
    <n v="3"/>
    <x v="2"/>
    <n v="5"/>
    <s v="KEDIRI"/>
    <s v="TULUNGAGUNG"/>
    <s v="CAT"/>
    <s v="REG"/>
    <s v="AO"/>
    <s v="NEW SALES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  <x v="24"/>
  </r>
  <r>
    <n v="1628"/>
    <n v="1002524555"/>
    <n v="3"/>
    <x v="6"/>
    <n v="5"/>
    <s v="SIDOARJO"/>
    <s v="MOJOKERTO"/>
    <s v="MRT"/>
    <s v="REG"/>
    <s v="AO"/>
    <s v="NEW SALES"/>
    <m/>
    <s v="QC MIA - INVALID QUALITY CONTROL MIA"/>
    <s v="RBS-Regional 2"/>
    <d v="2026-08-13T14:46:56"/>
    <d v="2026-08-13T19:26:27"/>
    <n v="69365261"/>
    <m/>
    <n v="152312243274"/>
    <s v="KRI Store Mojopahit"/>
    <s v="ODP-MRT-FV/38"/>
    <m/>
    <m/>
    <m/>
    <m/>
    <n v="112.43220460000001"/>
    <n v="-7.4738848000000004"/>
    <s v="AMRBS;404252;NADHIRA AUDRIANKA;AO;1S HSI Bisnis 1:1 Internet 50Mbps (355k);KRI Store Mojopahit;PIC IQBAL 087872217552;it@karyarasaindonesia.co.id"/>
    <s v="Account Manager"/>
    <m/>
    <m/>
    <m/>
    <m/>
    <m/>
    <m/>
    <m/>
    <m/>
    <m/>
    <m/>
    <m/>
    <s v="13-08-2026 14:55:15"/>
    <m/>
    <m/>
    <s v="QC1"/>
    <s v="MOJOKERTO"/>
    <s v="NO ADDON"/>
    <m/>
    <s v="QC MIA - INVALID QUALITY CONTROL MIA - Tidak Mengunggah Identitas - dikolom identitas upload KTP dan sesuaikan TTD dengan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3"/>
  </r>
  <r>
    <n v="1629"/>
    <n v="1002524852"/>
    <n v="3"/>
    <x v="7"/>
    <n v="4"/>
    <s v="KUDUS"/>
    <s v="BLORA"/>
    <s v="CEP"/>
    <s v="REG"/>
    <s v="AO"/>
    <s v="NEW SALES"/>
    <s v="1P INET"/>
    <s v="MIE - SEND SURVEY"/>
    <s v="RBS-Regional 3"/>
    <d v="2026-08-13T16:04:56"/>
    <d v="2026-08-13T16:06:01"/>
    <n v="69365406"/>
    <m/>
    <n v="142552107772"/>
    <s v="PT ASRY MANDIRI SEJAHTERA Gadu"/>
    <s v="ODP-CEP-FG/030 FG/D10/030.01"/>
    <s v="WO061689137"/>
    <m/>
    <m/>
    <m/>
    <n v="111.57089000000001"/>
    <n v="-7.1166099999999997"/>
    <s v="|MB00450|MYIA-088553205785/POI/NOVIANI ARIFAH/085157955964/admiin.artha1234@gmail.com"/>
    <s v="MYIB_ASSISTANT"/>
    <m/>
    <m/>
    <m/>
    <m/>
    <m/>
    <m/>
    <m/>
    <m/>
    <s v="Management Janji"/>
    <s v="2026-08-14 13:00:00 | telp : 085157955964 M Janji : (14/08/2026) jam Pasang : 09:00 Note : hubungi pelanggan jika ingin kelokasi"/>
    <s v="FCC"/>
    <s v="13-08-2026 16:09:57"/>
    <d v="2026-08-14T13:00:00"/>
    <m/>
    <s v="SURVEY_NEW_MANJA"/>
    <s v="CEPU"/>
    <s v="NO ADDON"/>
    <m/>
    <s v="MIE - SEND SURVEY"/>
    <s v="HSI Bisnis Basic PSB 70% - 50 Mbps"/>
    <s v="INDIBIZ"/>
    <m/>
    <m/>
    <d v="2026-08-14T13:00:00"/>
    <s v="2026-08-14 13:00:00 | telp : 085157955964 M Janji : (14/08/2026) jam Pasang : 09:00 Note : hubungi pelanggan jika ingin kelokasi"/>
    <m/>
    <m/>
    <m/>
    <e v="#NUM!"/>
    <e v="#NUM!"/>
    <x v="1"/>
    <x v="3"/>
  </r>
  <r>
    <n v="1630"/>
    <n v="1002513130"/>
    <n v="3"/>
    <x v="7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  <x v="3"/>
  </r>
  <r>
    <n v="1631"/>
    <n v="1002509553"/>
    <n v="3"/>
    <x v="6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  <x v="25"/>
  </r>
  <r>
    <n v="1632"/>
    <n v="1002504477"/>
    <n v="3"/>
    <x v="7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  <x v="3"/>
  </r>
  <r>
    <n v="1633"/>
    <n v="1002511262"/>
    <n v="3"/>
    <x v="0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  <x v="26"/>
  </r>
  <r>
    <n v="1634"/>
    <n v="1002511662"/>
    <n v="3"/>
    <x v="6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  <x v="10"/>
  </r>
  <r>
    <n v="1635"/>
    <n v="1002520019"/>
    <n v="3"/>
    <x v="7"/>
    <n v="4"/>
    <s v="KUDUS"/>
    <s v="KUDUS"/>
    <s v="KUD"/>
    <s v="REG"/>
    <s v="AO"/>
    <s v="NEW SALES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0"/>
    <x v="3"/>
  </r>
  <r>
    <n v="1636"/>
    <n v="1002511320"/>
    <n v="3"/>
    <x v="2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  <x v="2"/>
  </r>
  <r>
    <n v="1637"/>
    <n v="1002520663"/>
    <n v="3"/>
    <x v="6"/>
    <n v="5"/>
    <s v="SIDOARJO"/>
    <s v="MOJOKERTO"/>
    <s v="DLA"/>
    <s v="REG"/>
    <s v="AO"/>
    <s v="NEW SALES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MOJOKERTO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0"/>
    <x v="13"/>
  </r>
  <r>
    <n v="1638"/>
    <n v="1002521746"/>
    <n v="3"/>
    <x v="1"/>
    <n v="5"/>
    <s v="SBY UTARA"/>
    <s v="LAMONGAN"/>
    <s v="BBA"/>
    <s v="REG"/>
    <s v="AO"/>
    <s v="NEW SALES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X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0"/>
    <x v="9"/>
  </r>
  <r>
    <n v="1639"/>
    <n v="1002504482"/>
    <n v="3"/>
    <x v="6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  <x v="13"/>
  </r>
  <r>
    <n v="1640"/>
    <n v="1002513511"/>
    <n v="3"/>
    <x v="6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  <x v="13"/>
  </r>
  <r>
    <n v="1641"/>
    <n v="1002509866"/>
    <n v="3"/>
    <x v="2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  <x v="29"/>
  </r>
  <r>
    <n v="1642"/>
    <n v="1002525290"/>
    <n v="3"/>
    <x v="2"/>
    <n v="5"/>
    <s v="MADIUN"/>
    <s v="NGAWI"/>
    <s v="NWI"/>
    <s v="REG"/>
    <s v="AO"/>
    <s v="NEW SALES"/>
    <s v="1P INET"/>
    <s v="MIE - SEND SURVEY"/>
    <s v="RBS-Regional 3"/>
    <d v="2026-08-13T19:50:57"/>
    <d v="2026-08-13T19:52:01"/>
    <n v="69365554"/>
    <m/>
    <n v="152605224549"/>
    <s v="KARAOKE MELODY"/>
    <s v="ODP-NWI-FE/108 FE/D09/108.01"/>
    <s v="WO061705676"/>
    <m/>
    <m/>
    <m/>
    <n v="111.438466165642"/>
    <n v="-7.4271625193646003"/>
    <s v="|MN00264|MYIA-064827278462/POI/yudha mahendra septiawan/085338541585/yudhamahendra09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55:23"/>
    <d v="2026-08-15T08:00:00"/>
    <m/>
    <s v="SURVEY_NEW_MANJA"/>
    <s v="X"/>
    <s v="NO ADDON"/>
    <m/>
    <s v="MIE - SEND SURVEY"/>
    <s v="HSI Bisnis Promo HUT Telkom PSB 70%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1"/>
    <x v="14"/>
  </r>
  <r>
    <n v="1643"/>
    <n v="1002524447"/>
    <n v="3"/>
    <x v="3"/>
    <n v="4"/>
    <s v="YOGYAKARTA"/>
    <s v="INNER - YOGYA JATENG SELATAN"/>
    <s v="PGR"/>
    <s v="REG"/>
    <s v="AO"/>
    <s v="NEW SALES"/>
    <m/>
    <s v="QC MIA - SEND QUALITY CONTROL MIA"/>
    <s v="RBS-Regional 2"/>
    <d v="2026-08-13T14:24:13"/>
    <d v="2026-08-14T08:48:01"/>
    <n v="69365242"/>
    <m/>
    <n v="141114227924"/>
    <s v="PT Data Prima Solusindo"/>
    <s v="ODP-PGR-FBH/074"/>
    <m/>
    <m/>
    <m/>
    <m/>
    <n v="110.36933500000001"/>
    <n v="-7.8061259999999999"/>
    <s v="AMRBS;404486;ADALYDE M JOWEY;JKT OUTER; PT Data Prima Solusindo ;Hsi inet only 100 Mbps ;Pic Harizan Farizi ; Cp 085718503440 - 082295880875 ; harizan.farizi@newconnext.com"/>
    <s v="Sales Profesional"/>
    <m/>
    <m/>
    <m/>
    <m/>
    <m/>
    <m/>
    <m/>
    <m/>
    <m/>
    <m/>
    <m/>
    <s v="13-08-2026 14:39:50"/>
    <m/>
    <m/>
    <s v="QC1"/>
    <s v="X"/>
    <s v="NO ADDON"/>
    <m/>
    <s v="QC MIA - SEND QUALITY CONTROL MI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1644"/>
    <n v="1002508576"/>
    <n v="3"/>
    <x v="3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  <x v="3"/>
  </r>
  <r>
    <n v="1645"/>
    <n v="1002521306"/>
    <n v="3"/>
    <x v="2"/>
    <n v="5"/>
    <s v="MADIUN"/>
    <s v="MADIUN"/>
    <s v="CRB"/>
    <s v="REG"/>
    <s v="AO"/>
    <s v="NEW SALES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0"/>
    <x v="14"/>
  </r>
  <r>
    <n v="1646"/>
    <n v="1002506373"/>
    <n v="3"/>
    <x v="6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  <x v="17"/>
  </r>
  <r>
    <n v="1647"/>
    <n v="1002509800"/>
    <n v="3"/>
    <x v="1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  <x v="12"/>
  </r>
  <r>
    <n v="1648"/>
    <n v="1002508924"/>
    <n v="3"/>
    <x v="0"/>
    <n v="5"/>
    <s v="KUPANG"/>
    <s v="MAUMERE"/>
    <s v="MMR"/>
    <s v="REG"/>
    <s v="AO"/>
    <s v="NEW SALES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  <x v="32"/>
  </r>
  <r>
    <n v="1649"/>
    <n v="1002514486"/>
    <n v="3"/>
    <x v="3"/>
    <n v="4"/>
    <s v="PURWOKERTO"/>
    <s v="PURWOKERTO"/>
    <s v="AJB"/>
    <s v="REG"/>
    <s v="AO"/>
    <s v="NEW SALES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IBARANG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  <x v="3"/>
  </r>
  <r>
    <n v="1650"/>
    <n v="1002516979"/>
    <n v="3"/>
    <x v="4"/>
    <n v="4"/>
    <s v="PEKALONGAN"/>
    <s v="BREBES"/>
    <s v="KTM"/>
    <s v="REG"/>
    <s v="AO"/>
    <s v="NEW SALES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0"/>
    <x v="3"/>
  </r>
  <r>
    <n v="1651"/>
    <n v="1002523123"/>
    <n v="3"/>
    <x v="1"/>
    <n v="5"/>
    <s v="MADURA"/>
    <s v="PAMEKASAN"/>
    <s v="SMP"/>
    <s v="REG"/>
    <s v="AO"/>
    <s v="NEW SALES"/>
    <s v="1P INET"/>
    <s v="Completed (PS)"/>
    <s v="RBS-Regional 3"/>
    <d v="2026-08-12T18:55:56"/>
    <d v="2026-08-14T08:11:07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PS"/>
    <s v="X"/>
    <s v="NO ADDON"/>
    <n v="20260814"/>
    <s v="Completed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n v="2026"/>
    <n v="8"/>
    <n v="14"/>
    <d v="2026-08-14T00:00:00"/>
    <n v="0.375"/>
    <x v="0"/>
    <x v="1"/>
  </r>
  <r>
    <n v="1652"/>
    <n v="1002513643"/>
    <n v="3"/>
    <x v="4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  <x v="3"/>
  </r>
  <r>
    <n v="1653"/>
    <n v="1002517704"/>
    <n v="3"/>
    <x v="1"/>
    <n v="5"/>
    <s v="SBY UTARA"/>
    <s v="LAMONGAN"/>
    <s v="BDG"/>
    <s v="REG"/>
    <s v="AO"/>
    <s v="NEW SALES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0"/>
    <x v="9"/>
  </r>
  <r>
    <n v="1654"/>
    <n v="1002510546"/>
    <n v="3"/>
    <x v="0"/>
    <n v="5"/>
    <s v="KUPANG"/>
    <s v="KUPANG"/>
    <s v="KPN"/>
    <s v="REG"/>
    <s v="AO"/>
    <s v="NEW SALES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  <x v="33"/>
  </r>
  <r>
    <n v="1655"/>
    <n v="1002520038"/>
    <n v="3"/>
    <x v="3"/>
    <n v="4"/>
    <s v="PURWOKERTO"/>
    <s v="PURWOKERTO"/>
    <s v="AJB"/>
    <s v="REG"/>
    <s v="AO"/>
    <s v="NEW SALES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0"/>
    <x v="3"/>
  </r>
  <r>
    <n v="1656"/>
    <n v="1002507969"/>
    <n v="3"/>
    <x v="3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  <x v="3"/>
  </r>
  <r>
    <n v="1657"/>
    <n v="1002507376"/>
    <n v="3"/>
    <x v="6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  <x v="11"/>
  </r>
  <r>
    <n v="1658"/>
    <n v="1002507748"/>
    <n v="3"/>
    <x v="2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  <x v="29"/>
  </r>
  <r>
    <n v="1659"/>
    <n v="1002511215"/>
    <n v="3"/>
    <x v="4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  <x v="3"/>
  </r>
  <r>
    <n v="1660"/>
    <n v="1002512141"/>
    <n v="3"/>
    <x v="1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  <x v="12"/>
  </r>
  <r>
    <n v="1661"/>
    <n v="1002510110"/>
    <n v="3"/>
    <x v="2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  <x v="20"/>
  </r>
  <r>
    <n v="1662"/>
    <n v="1002515872"/>
    <n v="3"/>
    <x v="2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  <x v="20"/>
  </r>
  <r>
    <n v="1663"/>
    <n v="1002518665"/>
    <n v="3"/>
    <x v="7"/>
    <n v="4"/>
    <s v="KUDUS"/>
    <s v="KUDUS"/>
    <s v="DMA"/>
    <s v="REG"/>
    <s v="AO"/>
    <s v="NEW SALES"/>
    <s v="1P INET"/>
    <s v="102 | FOLLOW UP COMPLETED"/>
    <s v="RBS-Regional 3"/>
    <d v="2026-08-10T18:08:57"/>
    <d v="2026-08-13T11:59:03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REVOKE"/>
    <s v="DEMAK"/>
    <s v="NO ADDON"/>
    <m/>
    <s v="Follow Up Revoke Completed, New Order ID : SC1002524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1"/>
    <x v="3"/>
  </r>
  <r>
    <n v="1664"/>
    <n v="1002524343"/>
    <n v="3"/>
    <x v="1"/>
    <n v="5"/>
    <s v="MADURA"/>
    <s v="BANGKALAN"/>
    <s v="KPP"/>
    <s v="REG"/>
    <s v="AO"/>
    <s v="NEW SALES"/>
    <s v="1P INET"/>
    <s v="MIE - SEND SURVEY"/>
    <s v="RBS-Regional 3"/>
    <d v="2026-08-13T13:49:57"/>
    <d v="2026-08-13T13:52:01"/>
    <n v="69365193"/>
    <m/>
    <n v="152437905613"/>
    <s v="SMA Muhamadiyah Sampang"/>
    <s v="ODP-KPP-FC/65 FC/D03/65.01"/>
    <s v="WO061672228"/>
    <m/>
    <m/>
    <m/>
    <n v="113.15019596368001"/>
    <n v="-6.9185270793189204"/>
    <s v="MD|MYDB-20260812265148|DN00001/MN00572|SMA Muhamadiyah Sampang|085745412985"/>
    <s v="MYDIGIBIZPARTNER"/>
    <m/>
    <m/>
    <m/>
    <m/>
    <m/>
    <m/>
    <m/>
    <m/>
    <s v="Management Janji"/>
    <s v="2026-08-14 13:00:00 | Nama PIC : BAPAK BARI No HP : 085745412985 No Alternatif : - M Janji : 14/07/2026 Jam Pasang : Pagi NoteÃ‚Â :  Hubungi terlebih dahulu sebelum ke lokasi "/>
    <s v="FCC"/>
    <s v="13-08-2026 13:54:52"/>
    <d v="2026-08-14T13:00:00"/>
    <m/>
    <s v="SURVEY_NEW_MANJA"/>
    <s v="X"/>
    <s v="NETMONK"/>
    <m/>
    <s v="MIE - SEND SURVEY"/>
    <s v="HSI Bisnis Bundling Netmonk Promo 2026 PSB 70% - 300 Mbps"/>
    <s v="INDIBIZ"/>
    <m/>
    <m/>
    <d v="2026-08-14T13:00:00"/>
    <s v="2026-08-14 13:00:00 | Nama PIC : BAPAK BARI No HP : 085745412985 No Alternatif : - M Janji : 14/07/2026 Jam Pasang : Pagi NoteÃ‚Â :  Hubungi terlebih dahulu sebelum ke lokasi "/>
    <m/>
    <m/>
    <m/>
    <e v="#NUM!"/>
    <e v="#NUM!"/>
    <x v="1"/>
    <x v="1"/>
  </r>
  <r>
    <n v="1665"/>
    <n v="1002513948"/>
    <n v="3"/>
    <x v="2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  <x v="14"/>
  </r>
  <r>
    <n v="1666"/>
    <n v="1002523134"/>
    <n v="3"/>
    <x v="4"/>
    <n v="4"/>
    <s v="PEKALONGAN"/>
    <s v="TEGAL"/>
    <s v="TEG"/>
    <s v="REG"/>
    <s v="AO"/>
    <s v="NEW SALES"/>
    <m/>
    <s v="Completed (PS)"/>
    <s v="RBS-Regional 3"/>
    <d v="2026-08-12T19:09:53"/>
    <d v="2026-08-13T15:34:22"/>
    <n v="69364652"/>
    <m/>
    <n v="142212126213"/>
    <s v="SPBU KS Tubun Tegal"/>
    <s v="ODP-TEG-FT/016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n v="2026"/>
    <n v="8"/>
    <n v="13"/>
    <d v="2026-08-13T00:00:00"/>
    <n v="-1.3333333333357587"/>
    <x v="0"/>
    <x v="3"/>
  </r>
  <r>
    <n v="1667"/>
    <n v="1002515707"/>
    <n v="3"/>
    <x v="1"/>
    <n v="5"/>
    <s v="SBY UTARA"/>
    <s v="GRESIK"/>
    <s v="BPG"/>
    <s v="REG"/>
    <s v="AO"/>
    <s v="NEW SALES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  <x v="9"/>
  </r>
  <r>
    <n v="1668"/>
    <n v="1002505943"/>
    <n v="3"/>
    <x v="6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  <x v="11"/>
  </r>
  <r>
    <n v="1669"/>
    <n v="1002514433"/>
    <n v="3"/>
    <x v="7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  <x v="3"/>
  </r>
  <r>
    <n v="1670"/>
    <n v="1002512848"/>
    <n v="3"/>
    <x v="3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3"/>
  </r>
  <r>
    <n v="1671"/>
    <n v="1002505486"/>
    <n v="3"/>
    <x v="5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  <x v="7"/>
  </r>
  <r>
    <n v="1672"/>
    <n v="1002507513"/>
    <n v="3"/>
    <x v="4"/>
    <n v="4"/>
    <s v="PEKALONGAN"/>
    <s v="TEGAL"/>
    <s v="TEG"/>
    <s v="REG"/>
    <s v="AO"/>
    <s v="NEW SALES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  <x v="3"/>
  </r>
  <r>
    <n v="1673"/>
    <n v="1002507753"/>
    <n v="3"/>
    <x v="7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  <x v="3"/>
  </r>
  <r>
    <n v="1674"/>
    <n v="1002504618"/>
    <n v="3"/>
    <x v="1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  <x v="9"/>
  </r>
  <r>
    <n v="1675"/>
    <n v="1002518717"/>
    <n v="3"/>
    <x v="1"/>
    <n v="5"/>
    <s v="SBY UTARA"/>
    <s v="TANDES"/>
    <s v="TNS"/>
    <s v="REG"/>
    <s v="AO"/>
    <s v="NEW SALES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0"/>
    <x v="22"/>
  </r>
  <r>
    <n v="1676"/>
    <n v="1002511235"/>
    <n v="3"/>
    <x v="1"/>
    <n v="5"/>
    <s v="SBY UTARA"/>
    <s v="KENJERAN"/>
    <s v="KPS"/>
    <s v="REG"/>
    <s v="AO"/>
    <s v="NEW SALES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  <x v="22"/>
  </r>
  <r>
    <n v="1677"/>
    <n v="1002509994"/>
    <n v="3"/>
    <x v="0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  <x v="5"/>
  </r>
  <r>
    <n v="1678"/>
    <n v="1002520649"/>
    <n v="3"/>
    <x v="5"/>
    <n v="5"/>
    <s v="SINGARJA"/>
    <s v="GIANYAR"/>
    <s v="GIN"/>
    <s v="REG"/>
    <s v="AO"/>
    <s v="NEW SALES"/>
    <m/>
    <s v="7 | OSS - PROVISIONING ISSUED"/>
    <s v="RBS-Regional 3"/>
    <d v="2026-08-11T16:08:36"/>
    <d v="2026-08-14T08:07:29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m/>
    <m/>
    <m/>
    <e v="#NUM!"/>
    <e v="#NUM!"/>
    <x v="1"/>
    <x v="28"/>
  </r>
  <r>
    <n v="1679"/>
    <n v="1002516370"/>
    <n v="3"/>
    <x v="2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  <x v="2"/>
  </r>
  <r>
    <n v="1680"/>
    <n v="1002505735"/>
    <n v="3"/>
    <x v="2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  <x v="2"/>
  </r>
  <r>
    <n v="1681"/>
    <n v="1002524893"/>
    <n v="3"/>
    <x v="6"/>
    <n v="5"/>
    <s v="PASURUAN"/>
    <s v="PROBOLINGGO"/>
    <s v="KRZ"/>
    <s v="REG"/>
    <s v="AO"/>
    <s v="NEW SALES"/>
    <m/>
    <s v="MIE - SEND SURVEY"/>
    <s v="RBS-Regional 3"/>
    <d v="2026-08-13T16:17:03"/>
    <d v="2026-08-13T19:48:17"/>
    <n v="69365411"/>
    <m/>
    <n v="152509216253"/>
    <s v="PT WALI SONGO (SPBU 5467209 SEMAMPIR)"/>
    <s v="ODP-KRZ-FF/24"/>
    <s v="WO061705629"/>
    <m/>
    <m/>
    <m/>
    <n v="113.4004104"/>
    <n v="-7.7616335000000003"/>
    <s v="|MN01068|/PT WALI SONGO (SPBU 5467209 SEMAMPIR)/WINBACK 2.0 HSI B2B (1:2) 50MBPS 320RB PSB DISC 70%//walisongo_pt@ymail.com/SYAMSUDDIN/85347646825"/>
    <s v="Sales Force DBS"/>
    <m/>
    <m/>
    <m/>
    <m/>
    <m/>
    <m/>
    <m/>
    <m/>
    <s v="Management Janji"/>
    <s v="2026-08-15 08:00:00|Nama Pic : BP SYAMSUDDIN No Hp Pic : 085347646825 Jam Pemasangan : 08:00 - 12.00 Tanggal Pemasangan : JUMAT 14 AGUSTUS 2026 Info Tambahan : Hubungi pelanggan sebelum datang ke lokasi|40961370|MYDITA"/>
    <s v="FCC"/>
    <s v="13-08-2026 16:25:51"/>
    <d v="2026-08-15T08:00:00"/>
    <m/>
    <s v="SURVEY_NEW_MANJA"/>
    <s v="KRAKS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SYAMSUDDIN No Hp Pic : 085347646825 Jam Pemasangan : 08:00 - 12.00 Tanggal Pemasangan : JUMAT 14 AGUSTUS 2026 Info Tambahan : Hubungi pelanggan sebelum datang ke lokasi|40961370|MYDITA"/>
    <m/>
    <m/>
    <m/>
    <e v="#NUM!"/>
    <e v="#NUM!"/>
    <x v="1"/>
    <x v="30"/>
  </r>
  <r>
    <n v="1682"/>
    <n v="1002511457"/>
    <n v="3"/>
    <x v="5"/>
    <n v="5"/>
    <s v="DENPASAR"/>
    <s v="UBUNG"/>
    <s v="SMY"/>
    <s v="REG"/>
    <s v="AO"/>
    <s v="NEW SALES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  <x v="7"/>
  </r>
  <r>
    <n v="1683"/>
    <n v="1002514736"/>
    <n v="3"/>
    <x v="7"/>
    <n v="4"/>
    <s v="KUDUS"/>
    <s v="KUDUS"/>
    <s v="DMA"/>
    <s v="REG"/>
    <s v="AO"/>
    <s v="NEW SALES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3"/>
  </r>
  <r>
    <n v="1684"/>
    <n v="1002516175"/>
    <n v="3"/>
    <x v="5"/>
    <n v="5"/>
    <s v="DENPASAR"/>
    <s v="SANUR"/>
    <s v="SAU"/>
    <s v="REG"/>
    <s v="AO"/>
    <s v="NEW SALES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6"/>
  </r>
  <r>
    <n v="1685"/>
    <n v="1002505386"/>
    <n v="3"/>
    <x v="6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  <x v="11"/>
  </r>
  <r>
    <n v="1686"/>
    <n v="1002517422"/>
    <n v="3"/>
    <x v="4"/>
    <n v="4"/>
    <s v="SEMARANG"/>
    <s v="INNER - SEMARANG JATENG UTARA"/>
    <s v="SMT"/>
    <s v="REG"/>
    <s v="AO"/>
    <s v="NEW SALES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0"/>
    <x v="3"/>
  </r>
  <r>
    <n v="1687"/>
    <n v="1002504315"/>
    <n v="3"/>
    <x v="0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0"/>
  </r>
  <r>
    <n v="1688"/>
    <n v="1002514536"/>
    <n v="3"/>
    <x v="3"/>
    <n v="4"/>
    <s v="YOGYAKARTA"/>
    <s v="INNER - YOGYA JATENG SELATAN"/>
    <s v="KGD"/>
    <s v="REG"/>
    <s v="AO"/>
    <s v="NEW SALES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  <x v="3"/>
  </r>
  <r>
    <n v="1689"/>
    <n v="1002511361"/>
    <n v="3"/>
    <x v="2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  <x v="20"/>
  </r>
  <r>
    <n v="1690"/>
    <n v="1002514504"/>
    <n v="3"/>
    <x v="5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  <x v="31"/>
  </r>
  <r>
    <n v="1691"/>
    <n v="1002519315"/>
    <n v="3"/>
    <x v="3"/>
    <n v="4"/>
    <s v="YOGYAKARTA"/>
    <s v="INNER - YOGYA JATENG SELATAN"/>
    <s v="KGD"/>
    <s v="REG"/>
    <s v="AO"/>
    <s v="NEW SALES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0"/>
    <x v="3"/>
  </r>
  <r>
    <n v="1692"/>
    <n v="1002522559"/>
    <n v="3"/>
    <x v="5"/>
    <n v="5"/>
    <s v="SINGARJA"/>
    <s v="GIANYAR"/>
    <s v="GIN"/>
    <s v="REG"/>
    <s v="AO"/>
    <s v="NEW SALES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ANYA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0"/>
    <x v="28"/>
  </r>
  <r>
    <n v="1693"/>
    <n v="1002520758"/>
    <n v="3"/>
    <x v="7"/>
    <n v="4"/>
    <s v="KUDUS"/>
    <s v="PURWODADI"/>
    <s v="PWB"/>
    <s v="REG"/>
    <s v="AO"/>
    <s v="NEW SALES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0"/>
    <x v="3"/>
  </r>
  <r>
    <n v="1694"/>
    <n v="1002514667"/>
    <n v="3"/>
    <x v="3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  <x v="3"/>
  </r>
  <r>
    <n v="1695"/>
    <n v="1002511939"/>
    <n v="3"/>
    <x v="2"/>
    <n v="5"/>
    <s v="MALANG"/>
    <s v="KEPANJEN"/>
    <s v="SWJ"/>
    <s v="REG"/>
    <s v="AO"/>
    <s v="NEW SALES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9"/>
  </r>
  <r>
    <n v="1696"/>
    <n v="1002512969"/>
    <n v="3"/>
    <x v="7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  <x v="3"/>
  </r>
  <r>
    <n v="1697"/>
    <n v="1002516387"/>
    <n v="3"/>
    <x v="7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  <x v="3"/>
  </r>
  <r>
    <n v="1698"/>
    <n v="1002514892"/>
    <n v="3"/>
    <x v="1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9"/>
  </r>
  <r>
    <n v="1699"/>
    <n v="1002515315"/>
    <n v="3"/>
    <x v="1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  <x v="1"/>
  </r>
  <r>
    <n v="1700"/>
    <n v="1002523372"/>
    <n v="3"/>
    <x v="7"/>
    <n v="4"/>
    <s v="SOLO"/>
    <s v="INNER - SOLO JATENG TIMUR"/>
    <s v="KRT"/>
    <s v="REG"/>
    <s v="AO"/>
    <s v="NEW SALES"/>
    <m/>
    <s v="MIE - SEND SURVEY"/>
    <s v="RBS-Regional 3"/>
    <d v="2026-08-13T09:01:46"/>
    <d v="2026-08-13T12:58:01"/>
    <n v="69364750"/>
    <m/>
    <n v="142505404880"/>
    <s v="PT Solo Kulina Utama (R&amp;B Grill Solo)"/>
    <s v="ODP-KRT-FEC/084"/>
    <s v="WO061664009"/>
    <m/>
    <m/>
    <m/>
    <n v="110.81119342783001"/>
    <n v="-7.5612883064343199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09:10:25"/>
    <d v="2026-08-14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Waktu pemasangan : 13 agustus 2026 Jam pemasangan : 08.00 - 12.00 Info Tambahan : Hubungi pelanggan dulu sebelum ke lokasi terimakasih |40951377|MYDITA"/>
    <m/>
    <m/>
    <m/>
    <e v="#NUM!"/>
    <e v="#NUM!"/>
    <x v="1"/>
    <x v="3"/>
  </r>
  <r>
    <n v="1701"/>
    <n v="1002514648"/>
    <n v="3"/>
    <x v="1"/>
    <n v="5"/>
    <s v="SBY UTARA"/>
    <s v="GRESIK"/>
    <s v="SDY"/>
    <s v="REG"/>
    <s v="AO"/>
    <s v="NEW SALES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  <x v="9"/>
  </r>
  <r>
    <n v="1702"/>
    <n v="1002505220"/>
    <n v="3"/>
    <x v="3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  <x v="3"/>
  </r>
  <r>
    <n v="1703"/>
    <n v="1002523039"/>
    <n v="3"/>
    <x v="2"/>
    <n v="5"/>
    <s v="MALANG"/>
    <s v="BATU"/>
    <s v="NTG"/>
    <s v="REG"/>
    <s v="AO"/>
    <s v="NEW SALES"/>
    <s v="1P INET"/>
    <s v="7 | OSS - PROVISIONING ISSUED"/>
    <s v="RBS-Regional 3"/>
    <d v="2026-08-12T17:26:56"/>
    <d v="2026-08-13T15:31:27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PI"/>
    <s v="BATU"/>
    <s v="NO ADDON"/>
    <m/>
    <s v="Provisioning Issued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1"/>
    <x v="18"/>
  </r>
  <r>
    <n v="1704"/>
    <n v="1002511781"/>
    <n v="3"/>
    <x v="0"/>
    <n v="5"/>
    <s v="KUPANG"/>
    <s v="MAUMERE"/>
    <s v="LRT"/>
    <s v="REG"/>
    <s v="AO"/>
    <s v="NEW SALES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32"/>
  </r>
  <r>
    <n v="1705"/>
    <n v="1002516608"/>
    <n v="3"/>
    <x v="4"/>
    <n v="4"/>
    <s v="PEKALONGAN"/>
    <s v="BREBES"/>
    <s v="KTM"/>
    <s v="REG"/>
    <s v="AO"/>
    <s v="NEW SALES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0"/>
    <x v="3"/>
  </r>
  <r>
    <n v="1706"/>
    <n v="1002514770"/>
    <n v="3"/>
    <x v="2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  <x v="15"/>
  </r>
  <r>
    <n v="1707"/>
    <n v="1002522854"/>
    <n v="3"/>
    <x v="0"/>
    <n v="5"/>
    <s v="MATARAM"/>
    <s v="SUMBAWA"/>
    <s v="MLK"/>
    <s v="REG"/>
    <s v="AO"/>
    <s v="NEW SALES"/>
    <s v="1P INET"/>
    <s v="7 | OSS - PROVISIONING ISSUED"/>
    <s v="RBS-Regional 3"/>
    <d v="2026-08-12T16:22:56"/>
    <d v="2026-08-13T15:31:12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PI"/>
    <s v="SUMBAWA BARAT"/>
    <s v="NO ADDON"/>
    <m/>
    <s v="Provisioning Issued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1"/>
    <x v="0"/>
  </r>
  <r>
    <n v="1708"/>
    <n v="1002515473"/>
    <n v="3"/>
    <x v="1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  <x v="1"/>
  </r>
  <r>
    <n v="1709"/>
    <n v="1002515673"/>
    <n v="3"/>
    <x v="2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  <x v="19"/>
  </r>
  <r>
    <n v="1710"/>
    <n v="1002518881"/>
    <n v="3"/>
    <x v="4"/>
    <n v="4"/>
    <s v="SEMARANG"/>
    <s v="UNGARAN"/>
    <s v="WNJ"/>
    <s v="REG"/>
    <s v="AO"/>
    <s v="NEW SALES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X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0"/>
    <x v="3"/>
  </r>
  <r>
    <n v="1711"/>
    <n v="1002514403"/>
    <n v="3"/>
    <x v="2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  <x v="2"/>
  </r>
  <r>
    <n v="1712"/>
    <n v="1002521270"/>
    <n v="3"/>
    <x v="7"/>
    <n v="4"/>
    <s v="KUDUS"/>
    <s v="PURWODADI"/>
    <s v="TRO"/>
    <s v="REG"/>
    <s v="AO"/>
    <s v="NEW SALES"/>
    <s v="1P INET"/>
    <s v="Completed (PS)"/>
    <s v="RBS-Regional 3"/>
    <d v="2026-08-12T08:46:56"/>
    <d v="2026-08-13T22:27:58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n v="2026"/>
    <n v="8"/>
    <n v="13"/>
    <d v="2026-08-13T00:00:00"/>
    <n v="-0.33333333333575865"/>
    <x v="0"/>
    <x v="3"/>
  </r>
  <r>
    <n v="1713"/>
    <n v="1002512195"/>
    <n v="3"/>
    <x v="5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  <x v="27"/>
  </r>
  <r>
    <n v="1714"/>
    <n v="1002519473"/>
    <n v="3"/>
    <x v="6"/>
    <n v="5"/>
    <s v="SIDOARJO"/>
    <s v="INNER - JATIM TIMUR"/>
    <s v="TUN"/>
    <s v="REG"/>
    <s v="AO"/>
    <s v="NEW SALES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1"/>
    <x v="11"/>
  </r>
  <r>
    <n v="1715"/>
    <n v="1002525242"/>
    <n v="3"/>
    <x v="7"/>
    <n v="4"/>
    <s v="SOLO"/>
    <s v="BOYOLALI"/>
    <s v="BYL"/>
    <s v="REG"/>
    <s v="AO"/>
    <s v="NEW SALES"/>
    <s v="1P INET"/>
    <s v="MIE - SEND SURVEY"/>
    <s v="RBS-Regional 3"/>
    <d v="2026-08-13T19:07:56"/>
    <d v="2026-08-13T19:10:01"/>
    <n v="69365536"/>
    <m/>
    <n v="143553212500"/>
    <s v="SPPG Boyolali Gladagsari Kaligentong"/>
    <s v="ODP-BYL-FH/002 FH/D01/002.01"/>
    <s v="WO061703358"/>
    <m/>
    <m/>
    <m/>
    <n v="110.541811"/>
    <n v="-7.4504390000000003"/>
    <s v="|MN00372|MYIA-061998966550/POI/Kukuh Nurcahyo/085900032123/sppggladagsarikaligentong@gmail.com"/>
    <s v="MYIB_ASSISTANT"/>
    <m/>
    <m/>
    <m/>
    <m/>
    <m/>
    <m/>
    <m/>
    <m/>
    <s v="Management Janji"/>
    <s v="2026-08-15 08:00:00 | Nama Pic : BP KUKUH No Hp Pic : 085900032123 Jam Pemasangan : 08:00 - 12.00 Tanggal Pemasangan : JUMAT 14 AGUSTUS 2026 Info Tambahan : Hubungi pelanggan sebelum datang ke lokasi"/>
    <s v="FCC"/>
    <s v="13-08-2026 19:10:02"/>
    <d v="2026-08-15T08:00:00"/>
    <m/>
    <s v="SURVEY_NEW_MANJA"/>
    <s v="BOYOLALI"/>
    <s v="NO ADDON"/>
    <m/>
    <s v="MIE - SEND SURVEY"/>
    <s v="HSI Bisnis Promo HUT Telkom PSB 70% - 100 Mbps Dual Band"/>
    <s v="INDIBIZ"/>
    <m/>
    <m/>
    <d v="2026-08-15T08:00:00"/>
    <s v="2026-08-15 08:00:00 | Nama Pic : BP KUKUH No Hp Pic : 085900032123 Jam Pemasangan : 08:00 - 12.00 Tanggal Pemasangan : JUMAT 14 AGUSTUS 2026 Info Tambahan : Hubungi pelanggan sebelum datang ke lokasi"/>
    <m/>
    <m/>
    <m/>
    <e v="#NUM!"/>
    <e v="#NUM!"/>
    <x v="1"/>
    <x v="3"/>
  </r>
  <r>
    <n v="1716"/>
    <n v="1002508987"/>
    <n v="3"/>
    <x v="1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"/>
  </r>
  <r>
    <n v="1717"/>
    <n v="1002524252"/>
    <n v="3"/>
    <x v="3"/>
    <n v="4"/>
    <s v="MAGELANG"/>
    <s v="KEBUMEN"/>
    <s v="KTW"/>
    <s v="REG"/>
    <s v="AO"/>
    <s v="NEW SALES"/>
    <s v="1P INET"/>
    <s v="MIE - SEND SURVEY"/>
    <s v="RBS-Regional 3"/>
    <d v="2026-08-13T13:25:56"/>
    <d v="2026-08-13T13:28:04"/>
    <n v="69365150"/>
    <m/>
    <n v="141176104629"/>
    <s v="SMP IT AL FURQAN AMBAL"/>
    <s v="ODP-KTW-FAD/056 FAD/D03/056.01"/>
    <s v="WO061669804"/>
    <m/>
    <m/>
    <m/>
    <n v="109.7312804"/>
    <n v="-7.7212239999999897"/>
    <s v="|MN00664|MYIA-026012716239/POI/Meilia Puspita Utama/0895325669755/meiliapuspitautama@gmail.com"/>
    <s v="MYIB_ASSISTANT"/>
    <m/>
    <m/>
    <m/>
    <m/>
    <m/>
    <m/>
    <m/>
    <m/>
    <s v="Management Janji"/>
    <s v="2026-08-14 13:00:00 | Nama Pic : IBU MEILIA No Hp Pic : 0895325669755 Jam Pemasangan : 08:00 - 12.00 Tanggal Pemasangan : JUMAT 14 AGUSTUS 2026 Info Tambahan : Hubungi pelanggan sebelum datang ke lokasi"/>
    <s v="FCC"/>
    <s v="13-08-2026 13:39:51"/>
    <d v="2026-08-14T13:00:00"/>
    <m/>
    <s v="SURVEY_NEW_MANJA"/>
    <s v="X"/>
    <s v="NO ADDON"/>
    <m/>
    <s v="MIE - SEND SURVEY"/>
    <s v="HSI Bisnis Promo HUT Telkom PSB 70% - 150 Mbps"/>
    <s v="INDIBIZ"/>
    <m/>
    <m/>
    <d v="2026-08-14T13:00:00"/>
    <s v="2026-08-14 13:00:00 | Nama Pic : IBU MEILIA No Hp Pic : 0895325669755 Jam Pemasangan : 08:00 - 12.00 Tanggal Pemasangan : JUMAT 14 AGUSTUS 2026 Info Tambahan : Hubungi pelanggan sebelum datang ke lokasi"/>
    <m/>
    <m/>
    <m/>
    <e v="#NUM!"/>
    <e v="#NUM!"/>
    <x v="1"/>
    <x v="3"/>
  </r>
  <r>
    <n v="1718"/>
    <n v="1002510416"/>
    <n v="3"/>
    <x v="5"/>
    <n v="5"/>
    <s v="DENPASAR"/>
    <s v="JIMBARAN"/>
    <s v="JBR"/>
    <s v="REG"/>
    <s v="AO"/>
    <s v="NEW SALES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27"/>
  </r>
  <r>
    <n v="1719"/>
    <n v="1002515891"/>
    <n v="3"/>
    <x v="2"/>
    <n v="5"/>
    <s v="KEDIRI"/>
    <s v="TULUNGAGUNG"/>
    <s v="TUL"/>
    <s v="REG"/>
    <s v="AO"/>
    <s v="NEW SALES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0"/>
    <x v="24"/>
  </r>
  <r>
    <n v="1720"/>
    <n v="1002519234"/>
    <n v="3"/>
    <x v="3"/>
    <n v="4"/>
    <s v="MAGELANG"/>
    <s v="KEBUMEN"/>
    <s v="KAK"/>
    <s v="REG"/>
    <s v="AO"/>
    <s v="NEW SALES"/>
    <s v="1P INET"/>
    <s v="102 | FOLLOW UP COMPLETED"/>
    <s v="RBS-Regional 3"/>
    <d v="2026-08-11T10:19:56"/>
    <d v="2026-08-13T12:42:2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REVOKE"/>
    <s v="GOMBONG"/>
    <s v="NO ADDON"/>
    <m/>
    <s v="Follow Up Revoke Completed, New Order ID : SC1002524126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1"/>
    <x v="3"/>
  </r>
  <r>
    <n v="1721"/>
    <n v="1002504523"/>
    <n v="3"/>
    <x v="7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  <x v="3"/>
  </r>
  <r>
    <n v="1722"/>
    <n v="1002504535"/>
    <n v="3"/>
    <x v="2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  <x v="18"/>
  </r>
  <r>
    <n v="1723"/>
    <n v="1002509901"/>
    <n v="3"/>
    <x v="1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  <x v="9"/>
  </r>
  <r>
    <n v="1724"/>
    <n v="1002509255"/>
    <n v="3"/>
    <x v="3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3"/>
  </r>
  <r>
    <n v="1725"/>
    <n v="1002512038"/>
    <n v="3"/>
    <x v="3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  <x v="3"/>
  </r>
  <r>
    <n v="1726"/>
    <n v="1002521825"/>
    <n v="3"/>
    <x v="6"/>
    <n v="5"/>
    <s v="JEMBER"/>
    <s v="BANYUWANGI"/>
    <s v="BWG"/>
    <s v="REG"/>
    <s v="AO"/>
    <s v="NEW SALES"/>
    <s v="1P INET"/>
    <s v="Completed (PS)"/>
    <s v="RBS-Regional 3"/>
    <d v="2026-08-12T11:34:57"/>
    <d v="2026-08-13T17:49:30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PS"/>
    <s v="BANYUWANGI"/>
    <s v="NO ADDON"/>
    <n v="20260813"/>
    <s v="Completed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0"/>
    <x v="10"/>
  </r>
  <r>
    <n v="1727"/>
    <n v="1002519528"/>
    <n v="3"/>
    <x v="6"/>
    <n v="5"/>
    <s v="SIDOARJO"/>
    <s v="PASURUAN"/>
    <s v="PWS"/>
    <s v="REG"/>
    <s v="AO"/>
    <s v="NEW SALES"/>
    <s v="1P INET"/>
    <s v="OSS - FALLOUT"/>
    <s v="RBS-Regional 3"/>
    <d v="2026-08-11T11:25:56"/>
    <d v="2026-08-13T14:32:03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s v="Kendala Pelanggan"/>
    <s v="FO_WFM"/>
    <s v="PANDAAN"/>
    <s v="NO ADDON"/>
    <m/>
    <s v="Provisioning Failed|WFM|INF009036796|CANCEL PELANGG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1"/>
    <x v="17"/>
  </r>
  <r>
    <n v="1728"/>
    <n v="1002516335"/>
    <n v="3"/>
    <x v="1"/>
    <n v="5"/>
    <s v="MADURA"/>
    <s v="BANGKALAN"/>
    <s v="OMB"/>
    <s v="REG"/>
    <s v="AO"/>
    <s v="NEW SALES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0"/>
    <x v="1"/>
  </r>
  <r>
    <n v="1729"/>
    <n v="1002521996"/>
    <n v="3"/>
    <x v="3"/>
    <n v="4"/>
    <s v="MAGELANG"/>
    <s v="MUNTILAN"/>
    <s v="MUN"/>
    <s v="REG"/>
    <s v="AO"/>
    <s v="NEW SALES"/>
    <m/>
    <s v="MIE - SEND SURVEY"/>
    <s v="RBS-Regional 3"/>
    <d v="2026-08-12T12:32:38"/>
    <d v="2026-08-13T11:34:02"/>
    <n v="69364158"/>
    <m/>
    <n v="141146114825"/>
    <s v="SMK MUHAMMADIYAH 2 MUNTILAN"/>
    <s v="ODP-MUN-FAH/027"/>
    <s v="WO061655051"/>
    <m/>
    <m/>
    <m/>
    <n v="110.283558490874"/>
    <n v="-7.5742070200745797"/>
    <s v="AMRBS ; 920111 ; AM ; BINDA ANISSA ; TREG3 ; MAGELANG ; PSB 1S HSI  BISNIS 1:1 50 MB; 081210166085 NOVIC SETIAJI PANUNTUN;  smkmuh2muntilan@gmail.com"/>
    <s v="Account Manager"/>
    <m/>
    <m/>
    <m/>
    <m/>
    <m/>
    <m/>
    <m/>
    <m/>
    <s v="Management Janji"/>
    <s v="2026-08-15 08:00:00|Nama Pic : BP NOVI No Hp Pic : 081210166085 Jam Pemasangan : 08:00 - 12.00 Tanggal Pemasangan : JUMAT 14 AGUSTUS 2026 Info Tambahan : Hubungi pelanggan sebelum datang ke lokasi|40961370|MYDITA"/>
    <s v="FCC"/>
    <d v="2026-12-08T12:39:53"/>
    <d v="2026-08-15T08:00:00"/>
    <m/>
    <s v="SURVEY_NEW_MANJA"/>
    <s v="MUNTIL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NOVI No Hp Pic : 081210166085 Jam Pemasangan : 08:00 - 12.00 Tanggal Pemasangan : JUMAT 14 AGUSTUS 2026 Info Tambahan : Hubungi pelanggan sebelum datang ke lokasi|40961370|MYDITA"/>
    <m/>
    <m/>
    <m/>
    <e v="#NUM!"/>
    <e v="#NUM!"/>
    <x v="1"/>
    <x v="3"/>
  </r>
  <r>
    <n v="1730"/>
    <n v="1002515843"/>
    <n v="3"/>
    <x v="2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  <x v="18"/>
  </r>
  <r>
    <n v="1731"/>
    <n v="1002504919"/>
    <n v="3"/>
    <x v="1"/>
    <n v="5"/>
    <s v="MADURA"/>
    <s v="BANGKALAN"/>
    <s v="BKL"/>
    <s v="REG"/>
    <s v="AO"/>
    <s v="NEW SALES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  <x v="1"/>
  </r>
  <r>
    <n v="1732"/>
    <n v="1002518170"/>
    <n v="3"/>
    <x v="4"/>
    <n v="4"/>
    <s v="PEKALONGAN"/>
    <s v="PEKALONGAN"/>
    <s v="KDW"/>
    <s v="REG"/>
    <s v="AO"/>
    <s v="NEW SALES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AJEN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0"/>
    <x v="3"/>
  </r>
  <r>
    <n v="1733"/>
    <n v="1002514471"/>
    <n v="3"/>
    <x v="0"/>
    <n v="5"/>
    <s v="MATARAM"/>
    <s v="SUMBAWA"/>
    <s v="SBW"/>
    <s v="REG"/>
    <s v="AO"/>
    <s v="NEW SALES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  <x v="0"/>
  </r>
  <r>
    <n v="1734"/>
    <n v="1002520600"/>
    <n v="3"/>
    <x v="3"/>
    <n v="4"/>
    <s v="YOGYAKARTA"/>
    <s v="INNER - YOGYA JATENG SELATAN"/>
    <s v="PGR"/>
    <s v="REG"/>
    <s v="AO"/>
    <s v="NEW SALES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0"/>
    <x v="3"/>
  </r>
  <r>
    <n v="1735"/>
    <n v="1002523063"/>
    <n v="3"/>
    <x v="1"/>
    <n v="5"/>
    <s v="MADURA"/>
    <s v="BANGKALAN"/>
    <s v="KPP"/>
    <s v="REG"/>
    <s v="AO"/>
    <s v="NEW SALES"/>
    <m/>
    <s v="CC - HD1A - INPROGRESS UNCONTACTED"/>
    <s v="RBS-Regional 3"/>
    <d v="2026-08-12T17:54:28"/>
    <d v="2026-08-14T07:53:04"/>
    <n v="69364590"/>
    <m/>
    <n v="152437905608"/>
    <s v="YAYASAN AN NUR SOKOBANAH MADURA"/>
    <s v="ODP-KPP-FG/12"/>
    <m/>
    <m/>
    <m/>
    <m/>
    <n v="113.39064620000001"/>
    <n v="-6.9106610999999996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FCC"/>
    <s v="X"/>
    <s v="NETMONK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736"/>
    <n v="1002514383"/>
    <n v="3"/>
    <x v="4"/>
    <n v="4"/>
    <s v="PEKALONGAN"/>
    <s v="SLAWI"/>
    <s v="SLW"/>
    <s v="REG"/>
    <s v="AO"/>
    <s v="NEW SALES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737"/>
    <n v="1002516595"/>
    <n v="3"/>
    <x v="1"/>
    <n v="5"/>
    <s v="MADURA"/>
    <s v="PAMEKASAN"/>
    <s v="ABT"/>
    <s v="REG"/>
    <s v="AO"/>
    <s v="NEW SALES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0"/>
    <x v="1"/>
  </r>
  <r>
    <n v="1738"/>
    <n v="1002509390"/>
    <n v="3"/>
    <x v="5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  <x v="6"/>
  </r>
  <r>
    <n v="1739"/>
    <n v="1002517694"/>
    <n v="3"/>
    <x v="0"/>
    <n v="5"/>
    <s v="MATARAM"/>
    <s v="LOMBOK TIMUR UTARA"/>
    <s v="MBG"/>
    <s v="REG"/>
    <s v="AO"/>
    <s v="NEW SALES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0"/>
    <x v="5"/>
  </r>
  <r>
    <n v="1740"/>
    <n v="1002510331"/>
    <n v="3"/>
    <x v="3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  <x v="3"/>
  </r>
  <r>
    <n v="1741"/>
    <n v="1002521229"/>
    <n v="3"/>
    <x v="5"/>
    <n v="5"/>
    <s v="DENPASAR"/>
    <s v="UBUNG"/>
    <s v="UBN"/>
    <s v="REG"/>
    <s v="AO"/>
    <s v="NEW SALES"/>
    <m/>
    <s v="Completed (PS)"/>
    <s v="RBS-Regional 1"/>
    <d v="2026-08-12T08:34:04"/>
    <d v="2026-08-13T19:04:28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PS"/>
    <s v="UBUNG"/>
    <s v="NETMONK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n v="2026"/>
    <n v="8"/>
    <n v="13"/>
    <d v="2026-08-13T00:00:00"/>
    <n v="-0.54166666666424135"/>
    <x v="0"/>
    <x v="7"/>
  </r>
  <r>
    <n v="1742"/>
    <n v="1002505610"/>
    <n v="3"/>
    <x v="0"/>
    <n v="5"/>
    <s v="MATARAM"/>
    <s v="LOMBOK TIMUR UTARA"/>
    <s v="SGG"/>
    <s v="REG"/>
    <s v="AO"/>
    <s v="NEW SALES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1"/>
    <x v="5"/>
  </r>
  <r>
    <n v="1743"/>
    <n v="1002519567"/>
    <n v="3"/>
    <x v="2"/>
    <n v="5"/>
    <s v="KEDIRI"/>
    <s v="KEDIRI"/>
    <s v="PAE"/>
    <s v="REG"/>
    <s v="AO"/>
    <s v="NEW SALES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0"/>
    <x v="15"/>
  </r>
  <r>
    <n v="1744"/>
    <n v="1002519670"/>
    <n v="3"/>
    <x v="3"/>
    <n v="4"/>
    <s v="YOGYAKARTA"/>
    <s v="INNER - YOGYA JATENG SELATAN"/>
    <s v="PGR"/>
    <s v="REG"/>
    <s v="AO"/>
    <s v="NEW SALES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X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0"/>
    <x v="3"/>
  </r>
  <r>
    <n v="1745"/>
    <n v="1002515442"/>
    <n v="3"/>
    <x v="3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  <x v="3"/>
  </r>
  <r>
    <n v="1746"/>
    <n v="1002520779"/>
    <n v="3"/>
    <x v="5"/>
    <n v="5"/>
    <s v="DENPASAR"/>
    <s v="JIMBARAN"/>
    <s v="JBR"/>
    <s v="REG"/>
    <s v="AO"/>
    <s v="NEW SALES"/>
    <m/>
    <s v="Completed (PS)"/>
    <s v="RBS-Regional 3"/>
    <d v="2026-08-11T16:42:04"/>
    <d v="2026-08-14T08:08:37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PS"/>
    <s v="JIMBARAN NUSA DUA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n v="2026"/>
    <n v="8"/>
    <n v="14"/>
    <d v="2026-08-14T00:00:00"/>
    <n v="1.375"/>
    <x v="2"/>
    <x v="27"/>
  </r>
  <r>
    <n v="1747"/>
    <n v="1002519132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X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1"/>
    <x v="26"/>
  </r>
  <r>
    <n v="1748"/>
    <n v="1002506617"/>
    <n v="3"/>
    <x v="4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3"/>
  </r>
  <r>
    <n v="1749"/>
    <n v="1002512590"/>
    <n v="3"/>
    <x v="6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  <x v="11"/>
  </r>
  <r>
    <n v="1750"/>
    <n v="1002524821"/>
    <n v="3"/>
    <x v="4"/>
    <n v="4"/>
    <s v="SEMARANG"/>
    <s v="INNER - SEMARANG JATENG UTARA"/>
    <s v="JHR"/>
    <s v="REG"/>
    <s v="AO"/>
    <s v="NEW SALES"/>
    <s v="1P INET"/>
    <s v="MIE - SEND SURVEY"/>
    <s v="RBS-Regional 3"/>
    <d v="2026-08-13T15:56:56"/>
    <d v="2026-08-13T15:58:01"/>
    <n v="69365385"/>
    <m/>
    <n v="142406122745"/>
    <s v="Neka Semarang Hasanudin"/>
    <s v="ODP-JHR-FV/053 FV/D04/053.01"/>
    <s v="WO061688292"/>
    <m/>
    <m/>
    <m/>
    <n v="110.41121200000001"/>
    <n v="-6.965319"/>
    <s v="|MN02054|MYIA-053522459126/POI/Ayu putri angreani kusanto/08990794495/anext213@gmail.com"/>
    <s v="MYIB_ASSISTANT"/>
    <m/>
    <m/>
    <m/>
    <m/>
    <m/>
    <m/>
    <m/>
    <m/>
    <s v="Management Janji"/>
    <s v="2026-08-14 13:00:00 | Nama : BU AYU PUTRI ANGREANI KUSANTO No Hp : 08990794495 No Alt :  Tgl Pemasangan : 14 Agustus 2026 Interval : PAGI  Note : Hubungi pelanggan terlebih dahulu"/>
    <s v="FCC"/>
    <s v="13-08-2026 16:09:57"/>
    <d v="2026-08-14T13:00:00"/>
    <m/>
    <s v="SURVEY_NEW_MANJA"/>
    <s v="JOHAR"/>
    <s v="NO ADDON"/>
    <m/>
    <s v="MIE - SEND SURVEY"/>
    <s v="HSI Bisnis Promo HUT Telkom PSB 70% - 50 Mbps"/>
    <s v="INDIBIZ"/>
    <m/>
    <m/>
    <d v="2026-08-14T13:00:00"/>
    <s v="2026-08-14 13:00:00 | Nama : BU AYU PUTRI ANGREANI KUSANTO No Hp : 08990794495 No Alt :  Tgl Pemasangan : 14 Agustus 2026 Interval : PAGI  Note : Hubungi pelanggan terlebih dahulu"/>
    <m/>
    <m/>
    <m/>
    <e v="#NUM!"/>
    <e v="#NUM!"/>
    <x v="1"/>
    <x v="3"/>
  </r>
  <r>
    <n v="1751"/>
    <n v="1002519431"/>
    <n v="3"/>
    <x v="4"/>
    <n v="4"/>
    <s v="SEMARANG"/>
    <s v="INNER - SEMARANG JATENG UTARA"/>
    <s v="MJP"/>
    <s v="REG"/>
    <s v="AO"/>
    <s v="NEW SALES"/>
    <m/>
    <s v="MIE - SEND SURVEY"/>
    <s v="RBS-Regional 3"/>
    <d v="2026-08-11T11:11:34"/>
    <d v="2026-08-13T16:18:02"/>
    <n v="69363089"/>
    <m/>
    <n v="142410346078"/>
    <s v="DUTA PATRADAYA"/>
    <s v="ODP-MJP-FAP/045"/>
    <s v="WO061690853"/>
    <m/>
    <m/>
    <m/>
    <n v="110.4559172"/>
    <n v="-6.9881637000000003"/>
    <s v="AMRBS;403099;TREG4;MUHAMMAD MASTUR;081226139781;CP Felix Yulisar;081325325171;PAKET 1S INET 100 MBPS (669.000);DUTA PATRADAYA;input by tito    "/>
    <s v="Account Manager"/>
    <m/>
    <m/>
    <m/>
    <m/>
    <m/>
    <m/>
    <m/>
    <m/>
    <s v="Management Janji"/>
    <s v="2026-08-14 15:00:00|Nama PIC : Felix No HP : 081325325171 Alt :  M Janji : 14/08/2026 Jam Pasang : 08.00  - 13:00  NoteÃ‚Â :  hubungi terlebih dahulu sebelum ke lokasi, terima kasih.|40981184|MYDITA"/>
    <s v="FCC"/>
    <d v="2026-11-08T11:40:03"/>
    <d v="2026-08-14T15:00:00"/>
    <m/>
    <s v="SURVEY_NEW_MANJA"/>
    <s v="MAJAPAHIT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Felix No HP : 081325325171 Alt :  M Janji : 14/08/2026 Jam Pasang : 08.00  - 13:00  NoteÃ‚Â :  hubungi terlebih dahulu sebelum ke lokasi, terima kasih.|40981184|MYDITA"/>
    <m/>
    <m/>
    <m/>
    <e v="#NUM!"/>
    <e v="#NUM!"/>
    <x v="1"/>
    <x v="3"/>
  </r>
  <r>
    <n v="1752"/>
    <n v="1002519942"/>
    <n v="3"/>
    <x v="2"/>
    <n v="5"/>
    <s v="MALANG"/>
    <s v="KEPANJEN"/>
    <s v="GDG"/>
    <s v="REG"/>
    <s v="AO"/>
    <s v="NEW SALES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0"/>
    <x v="29"/>
  </r>
  <r>
    <n v="1753"/>
    <n v="1002512367"/>
    <n v="3"/>
    <x v="1"/>
    <n v="5"/>
    <s v="SBY SELATAN"/>
    <s v="KETINTANG"/>
    <s v="WRU"/>
    <s v="REG"/>
    <s v="AO"/>
    <s v="NEW SALES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  <x v="12"/>
  </r>
  <r>
    <n v="1754"/>
    <n v="1002520790"/>
    <n v="3"/>
    <x v="4"/>
    <n v="4"/>
    <s v="SEMARANG"/>
    <s v="SALATIGA"/>
    <s v="SLI"/>
    <s v="REG"/>
    <s v="AO"/>
    <s v="NEW SALES"/>
    <s v="1P INET"/>
    <s v="Completed (PS)"/>
    <s v="RBS-Regional 3"/>
    <d v="2026-08-11T16:43:57"/>
    <d v="2026-08-13T11:26:11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S"/>
    <s v="X"/>
    <s v="NO ADDON"/>
    <n v="20260813"/>
    <s v="Completed"/>
    <s v="HSI Bisnis Promo HUT Telkom PSB 70% - 100 Mbps"/>
    <s v="INDIBIZ"/>
    <m/>
    <m/>
    <d v="2026-08-12T13:00:00"/>
    <s v="2026-08-12 13:00:00 | M Janji : (12/08/2026) jam Pasang : 09:00 Note : hubungi pelanggan jika ingin kelokasi"/>
    <n v="2026"/>
    <n v="8"/>
    <n v="13"/>
    <d v="2026-08-13T00:00:00"/>
    <n v="0.45833333333575865"/>
    <x v="0"/>
    <x v="3"/>
  </r>
  <r>
    <n v="1755"/>
    <n v="1002517004"/>
    <n v="3"/>
    <x v="6"/>
    <n v="5"/>
    <s v="SIDOARJO"/>
    <s v="INNER - JATIM TIMUR"/>
    <s v="SDA"/>
    <s v="REG"/>
    <s v="AO"/>
    <s v="NEW SALES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0"/>
    <x v="11"/>
  </r>
  <r>
    <n v="1756"/>
    <n v="1002505514"/>
    <n v="3"/>
    <x v="5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  <x v="23"/>
  </r>
  <r>
    <n v="1757"/>
    <n v="1002518831"/>
    <n v="3"/>
    <x v="4"/>
    <n v="4"/>
    <s v="SEMARANG"/>
    <s v="KENDAL"/>
    <s v="WLR"/>
    <s v="REG"/>
    <s v="AO"/>
    <s v="NEW SALES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ELERI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0"/>
    <x v="3"/>
  </r>
  <r>
    <n v="1758"/>
    <n v="1002505152"/>
    <n v="3"/>
    <x v="5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  <x v="27"/>
  </r>
  <r>
    <n v="1759"/>
    <n v="1002517175"/>
    <n v="3"/>
    <x v="2"/>
    <n v="5"/>
    <s v="MADIUN"/>
    <s v="MADIUN"/>
    <s v="MSP"/>
    <s v="REG"/>
    <s v="AO"/>
    <s v="NEW SALES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0"/>
    <x v="14"/>
  </r>
  <r>
    <n v="1760"/>
    <n v="1002509689"/>
    <n v="3"/>
    <x v="6"/>
    <n v="5"/>
    <s v="PASURUAN"/>
    <s v="PASURUAN"/>
    <s v="PSN"/>
    <s v="REG"/>
    <s v="AO"/>
    <s v="NEW SALES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  <x v="17"/>
  </r>
  <r>
    <n v="1761"/>
    <n v="1002505549"/>
    <n v="3"/>
    <x v="5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  <x v="28"/>
  </r>
  <r>
    <n v="1762"/>
    <n v="1002522993"/>
    <n v="3"/>
    <x v="1"/>
    <n v="5"/>
    <s v="SBY UTARA"/>
    <s v="GRESIK"/>
    <s v="GSK"/>
    <s v="REG"/>
    <s v="AO"/>
    <s v="NEW SALES"/>
    <s v="1P INET"/>
    <s v="MIA - INVALID SURVEY"/>
    <s v="RBS-Regional 3"/>
    <d v="2026-08-12T17:02:58"/>
    <d v="2026-08-13T12:05:15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SURVEY_NEW_MANJA"/>
    <s v="GRESIK"/>
    <s v="NO ADDON"/>
    <m/>
    <s v="MIE - INVALID SURVEY - Tidak Ada ODP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1"/>
    <x v="9"/>
  </r>
  <r>
    <n v="1763"/>
    <n v="1002515372"/>
    <n v="3"/>
    <x v="1"/>
    <n v="5"/>
    <s v="SBY UTARA"/>
    <s v="KENJERAN"/>
    <s v="KPS"/>
    <s v="REG"/>
    <s v="AO"/>
    <s v="NEW SALES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APASAN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  <x v="22"/>
  </r>
  <r>
    <n v="1764"/>
    <n v="1002512942"/>
    <n v="3"/>
    <x v="7"/>
    <n v="4"/>
    <s v="KUDUS"/>
    <s v="PATI"/>
    <s v="PAT"/>
    <s v="REG"/>
    <s v="AO"/>
    <s v="NEW SALES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3"/>
  </r>
  <r>
    <n v="1765"/>
    <n v="1002525143"/>
    <n v="3"/>
    <x v="1"/>
    <n v="5"/>
    <s v="SBY UTARA"/>
    <s v="LAMONGAN"/>
    <s v="BBA"/>
    <s v="REG"/>
    <s v="AO"/>
    <s v="NEW SALES"/>
    <s v="1P INET"/>
    <s v="MIE - SEND SURVEY"/>
    <s v="RBS-Regional 3"/>
    <d v="2026-08-13T17:38:56"/>
    <d v="2026-08-13T17:40:02"/>
    <n v="69365507"/>
    <m/>
    <n v="152441211305"/>
    <s v="SPBU 54.622.11"/>
    <s v="ODP-BBA-FAL/32 FAL/D03/32.01"/>
    <s v="WO061697722"/>
    <m/>
    <m/>
    <m/>
    <n v="112.163845114409"/>
    <n v="-7.1419518986506301"/>
    <s v="MD|MYDB-20260813265253|DD00001/MN01781|SPBU 54.622.11|082299819676"/>
    <s v="MYDIGIBIZPARTNER"/>
    <m/>
    <m/>
    <m/>
    <m/>
    <m/>
    <m/>
    <m/>
    <m/>
    <s v="Management Janji"/>
    <s v="2026-08-14 15:00:00 | Waktu pemasangan : 14 agustus 2026 Jam pemasangan : 08.00 - 12.00 Info Tambahan : Hubungi pelanggan dulu sebelum ke lokasi terimakasih "/>
    <s v="FCC"/>
    <s v="13-08-2026 17:39:49"/>
    <d v="2026-08-14T15:00:00"/>
    <m/>
    <s v="SURVEY_NEW_MANJA"/>
    <s v="X"/>
    <s v="NO ADDON"/>
    <m/>
    <s v="MIE - SEND SURVEY"/>
    <s v="HSI Bisnis Promo HUT Telkom PSB 70% - 50 Mbps"/>
    <s v="INDIBIZ"/>
    <m/>
    <m/>
    <d v="2026-08-14T15:00:00"/>
    <s v="2026-08-14 15:00:00 | Waktu pemasangan : 14 agustus 2026 Jam pemasangan : 08.00 - 12.00 Info Tambahan : Hubungi pelanggan dulu sebelum ke lokasi terimakasih "/>
    <m/>
    <m/>
    <m/>
    <e v="#NUM!"/>
    <e v="#NUM!"/>
    <x v="1"/>
    <x v="9"/>
  </r>
  <r>
    <n v="1766"/>
    <n v="1002505636"/>
    <n v="3"/>
    <x v="6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  <x v="13"/>
  </r>
  <r>
    <n v="1767"/>
    <n v="1002509584"/>
    <n v="3"/>
    <x v="6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  <x v="11"/>
  </r>
  <r>
    <n v="1768"/>
    <n v="1002505798"/>
    <n v="3"/>
    <x v="0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  <x v="26"/>
  </r>
  <r>
    <n v="1769"/>
    <n v="1002515525"/>
    <n v="3"/>
    <x v="5"/>
    <n v="5"/>
    <s v="DENPASAR"/>
    <s v="SANUR"/>
    <s v="TOP"/>
    <s v="REG"/>
    <s v="AO"/>
    <s v="NEW SALES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0"/>
    <x v="6"/>
  </r>
  <r>
    <n v="1770"/>
    <n v="1002504880"/>
    <n v="3"/>
    <x v="6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0"/>
  </r>
  <r>
    <n v="1771"/>
    <n v="1002524255"/>
    <n v="3"/>
    <x v="4"/>
    <n v="4"/>
    <s v="SEMARANG"/>
    <s v="INNER - SEMARANG JATENG UTARA"/>
    <s v="JHR"/>
    <s v="REG"/>
    <s v="AO"/>
    <s v="NEW SALES"/>
    <m/>
    <s v="Completed (PS)"/>
    <s v="RBS-Regional 3"/>
    <d v="2026-08-13T13:29:04"/>
    <d v="2026-08-13T13:58:48"/>
    <n v="69362727"/>
    <m/>
    <n v="142406122738"/>
    <s v="ERABLUE ABIMANYU"/>
    <s v="ODP-JHR-FZ/105"/>
    <s v="WO061670785"/>
    <m/>
    <m/>
    <m/>
    <n v="110.41323853"/>
    <n v="-6.9748945000000004"/>
    <s v="|MN02713|MYIA-050676802290/POI/HASBIBINTARO SHIDDIQ/081249549394/nextperdanaone@gmail.com"/>
    <s v="MYDIGIBIZPARTNER"/>
    <m/>
    <m/>
    <m/>
    <m/>
    <m/>
    <m/>
    <m/>
    <m/>
    <s v="Management Janji"/>
    <s v="2026-08-11 13:00:00 | Waktu pemasnagan : 11 Agustus 2026  Jam pemasangan : 08.00 - 12.00  Mohon hubungi pelanggan sebelum ke lokasi   Terima kasih"/>
    <s v="FCC"/>
    <s v="13-08-2026 13:39:51"/>
    <m/>
    <m/>
    <s v="PS"/>
    <s v="JOHAR"/>
    <s v="NO ADDON"/>
    <n v="2026081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3T07:00:00"/>
    <s v="2026-08-11 13:00:00 | Waktu pemasnagan : 11 Agustus 2026  Jam pemasangan : 08.00 - 12.00  Mohon hubungi pelanggan sebelum ke lokasi   Terima kasih"/>
    <n v="2026"/>
    <n v="8"/>
    <n v="13"/>
    <d v="2026-08-13T00:00:00"/>
    <n v="-0.29166666666424135"/>
    <x v="0"/>
    <x v="3"/>
  </r>
  <r>
    <n v="1772"/>
    <n v="1002511091"/>
    <n v="3"/>
    <x v="6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  <x v="13"/>
  </r>
  <r>
    <n v="1773"/>
    <n v="1002524076"/>
    <n v="3"/>
    <x v="0"/>
    <n v="5"/>
    <s v="MATARAM"/>
    <s v="INNER - NUSA TENGGARA"/>
    <s v="MTR"/>
    <s v="REG"/>
    <s v="AO"/>
    <s v="NEW SALES"/>
    <s v="1P INET"/>
    <s v="Completed (PS)"/>
    <s v="RBS-Regional 3"/>
    <d v="2026-08-13T12:19:57"/>
    <d v="2026-08-13T19:19:04"/>
    <n v="69365060"/>
    <m/>
    <n v="172601796978"/>
    <s v="MR STEAK HOUSE &amp; ROOFTOP SANDIK"/>
    <s v="ODP-MTR-FDJ/34 FDJ/D04/34.01"/>
    <s v="WO061659907"/>
    <m/>
    <m/>
    <m/>
    <n v="116.08535740000001"/>
    <n v="-8.5393690000000007"/>
    <s v="|MC40311|MYIA-046163664758/POI/Ameliyah Hasan/081977868888/akunptanugerahameliasentosa@gmail.com"/>
    <s v="MYIB_ASSISTANT"/>
    <m/>
    <m/>
    <m/>
    <m/>
    <m/>
    <m/>
    <m/>
    <m/>
    <s v="Management Janji"/>
    <s v="2026-08-14 13:00:00 | M Janji : (14/08/2026) jam Pasang :pagi 08:00 Note : hubungi pelanggan jika ingin kelokasi"/>
    <s v="FCC"/>
    <s v="13-08-2026 12:25:00"/>
    <d v="2026-08-14T13:00:00"/>
    <m/>
    <s v="PS"/>
    <s v="X"/>
    <s v="NO ADDON"/>
    <n v="20260813"/>
    <s v="Completed"/>
    <s v="HSI Bisnis Basic Promo HUT Telkom PSB 70% - 50 Mbps"/>
    <s v="INDIBIZ"/>
    <m/>
    <m/>
    <d v="2026-08-14T13:00:00"/>
    <s v="2026-08-14 13:00:00 | M Janji : (14/08/2026) jam Pasang :pagi 08:00 Note : hubungi pelanggan jika ingin kelokasi"/>
    <n v="2026"/>
    <n v="8"/>
    <n v="13"/>
    <d v="2026-08-13T00:00:00"/>
    <n v="-1.5416666666642413"/>
    <x v="0"/>
    <x v="26"/>
  </r>
  <r>
    <n v="1774"/>
    <n v="1002516288"/>
    <n v="3"/>
    <x v="1"/>
    <n v="5"/>
    <s v="SBY UTARA"/>
    <s v="GRESIK"/>
    <s v="SDY"/>
    <s v="REG"/>
    <s v="AO"/>
    <s v="NEW SALES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0"/>
    <x v="9"/>
  </r>
  <r>
    <n v="1775"/>
    <n v="1002519267"/>
    <n v="3"/>
    <x v="1"/>
    <n v="5"/>
    <s v="SBY UTARA"/>
    <s v="TANDES"/>
    <s v="KNN"/>
    <s v="REG"/>
    <s v="AO"/>
    <s v="NEW SALES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  <x v="22"/>
  </r>
  <r>
    <n v="1776"/>
    <n v="1002519859"/>
    <n v="3"/>
    <x v="3"/>
    <n v="4"/>
    <s v="MAGELANG"/>
    <s v="PURWOREJJO"/>
    <s v="PWJ"/>
    <s v="REG"/>
    <s v="AO"/>
    <s v="NEW SALES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0"/>
    <x v="3"/>
  </r>
  <r>
    <n v="1777"/>
    <n v="1002516440"/>
    <n v="3"/>
    <x v="4"/>
    <n v="4"/>
    <s v="PEKALONGAN"/>
    <s v="SLAWI"/>
    <s v="BLU"/>
    <s v="REG"/>
    <s v="AO"/>
    <s v="NEW SALES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3"/>
  </r>
  <r>
    <n v="1778"/>
    <n v="1002515666"/>
    <n v="3"/>
    <x v="1"/>
    <n v="5"/>
    <s v="SBY UTARA"/>
    <s v="GRESIK"/>
    <s v="BPG"/>
    <s v="REG"/>
    <s v="AO"/>
    <s v="NEW SALES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  <x v="9"/>
  </r>
  <r>
    <n v="1779"/>
    <n v="1002524600"/>
    <n v="3"/>
    <x v="3"/>
    <n v="4"/>
    <s v="YOGYAKARTA"/>
    <s v="INNER - YOGYA JATENG SELATAN"/>
    <s v="PGR"/>
    <s v="REG"/>
    <s v="AO"/>
    <s v="NEW SALES"/>
    <m/>
    <s v="Completed (PS)"/>
    <s v="RBS-Regional 3"/>
    <d v="2026-08-13T14:58:36"/>
    <d v="2026-08-13T16:21:49"/>
    <n v="69364787"/>
    <n v="2745060358"/>
    <n v="141114227925"/>
    <s v="MATARAM VILLA JOGJA / LANGKAH BERSAMA PROPERTY"/>
    <s v="ODP-PGR-FAX/073"/>
    <s v="WO061680459"/>
    <m/>
    <m/>
    <m/>
    <n v="110.35768299999999"/>
    <n v="-7.8096459999999999"/>
    <s v="|MC80054|MYIA-032362016126/POI/A ISYAD KAMALI/081615640174/mataramvillajogja@gmail.com"/>
    <s v="Sales Profesional"/>
    <m/>
    <m/>
    <m/>
    <m/>
    <m/>
    <m/>
    <m/>
    <m/>
    <s v="Management Janji"/>
    <s v="2026-08-14 08:00:00 | telp : 081615640174  M Janji : (14/08/2026)  jam Pasang : 09:00  Note : hubungi pelanggan jika ingin kelokasi"/>
    <s v="FCC"/>
    <s v="13-08-2026 15:10:25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4 08:00:00 | telp : 081615640174  M Janji : (14/08/2026)  jam Pasang : 09:00  Note : hubungi pelanggan jika ingin kelokasi"/>
    <n v="2026"/>
    <n v="8"/>
    <n v="13"/>
    <d v="2026-08-13T00:00:00"/>
    <n v="-0.29166666666424135"/>
    <x v="0"/>
    <x v="3"/>
  </r>
  <r>
    <n v="1780"/>
    <n v="100250901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3"/>
  </r>
  <r>
    <n v="1781"/>
    <n v="1002506125"/>
    <n v="3"/>
    <x v="6"/>
    <n v="5"/>
    <s v="SIDOARJO"/>
    <s v="INNER - JATIM TIMUR"/>
    <s v="GDA"/>
    <s v="REG"/>
    <s v="AO"/>
    <s v="NEW SALES"/>
    <m/>
    <s v="102 | FOLLOW UP COMPLETED"/>
    <s v="RBS-Regional 3"/>
    <d v="2026-08-03T13:38:17"/>
    <d v="2026-08-13T14:56:56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s v="Kendala Pelanggan"/>
    <s v="REVOKE"/>
    <s v="GEDANGAN"/>
    <s v="NO ADDON"/>
    <m/>
    <s v="Follow Up Revoke Completed, New Order ID : SC1002524596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1"/>
    <x v="11"/>
  </r>
  <r>
    <n v="1782"/>
    <n v="1002519133"/>
    <n v="3"/>
    <x v="7"/>
    <n v="4"/>
    <s v="KUDUS"/>
    <s v="BLORA"/>
    <s v="CEP"/>
    <s v="REG"/>
    <s v="AO"/>
    <s v="NEW SALES"/>
    <s v="1P INET"/>
    <s v="Completed (PS)"/>
    <s v="RBS-Regional 3"/>
    <d v="2026-08-11T09:55:57"/>
    <d v="2026-08-13T14:12:38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PS"/>
    <s v="CEPU"/>
    <s v="NO ADDON"/>
    <n v="20260813"/>
    <s v="Completed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n v="2026"/>
    <n v="8"/>
    <n v="13"/>
    <d v="2026-08-13T00:00:00"/>
    <n v="0.66666666666424135"/>
    <x v="0"/>
    <x v="3"/>
  </r>
  <r>
    <n v="1783"/>
    <n v="1002511392"/>
    <n v="3"/>
    <x v="2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  <x v="29"/>
  </r>
  <r>
    <n v="1784"/>
    <n v="1002514010"/>
    <n v="3"/>
    <x v="7"/>
    <n v="4"/>
    <s v="KUDUS"/>
    <s v="KUDUS"/>
    <s v="KUD"/>
    <s v="REG"/>
    <s v="AO"/>
    <s v="NEW SALES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  <x v="3"/>
  </r>
  <r>
    <n v="1785"/>
    <n v="1002514402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  <x v="3"/>
  </r>
  <r>
    <n v="1786"/>
    <n v="1002518643"/>
    <n v="3"/>
    <x v="3"/>
    <n v="4"/>
    <s v="YOGYAKARTA"/>
    <s v="INNER - YOGYA JATENG SELATAN"/>
    <s v="KBU"/>
    <s v="REG"/>
    <s v="AO"/>
    <s v="NEW SALES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1"/>
    <x v="3"/>
  </r>
  <r>
    <n v="1787"/>
    <n v="1002516468"/>
    <n v="3"/>
    <x v="2"/>
    <n v="5"/>
    <s v="MALANG"/>
    <s v="BATU"/>
    <s v="BTU"/>
    <s v="REG"/>
    <s v="AO"/>
    <s v="NEW SALES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  <x v="18"/>
  </r>
  <r>
    <n v="1788"/>
    <n v="1002509826"/>
    <n v="3"/>
    <x v="5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31"/>
  </r>
  <r>
    <n v="1789"/>
    <n v="1002522576"/>
    <n v="3"/>
    <x v="7"/>
    <n v="4"/>
    <s v="KUDUS"/>
    <s v="PURWODADI"/>
    <s v="GDO"/>
    <s v="REG"/>
    <s v="AO"/>
    <s v="NEW SALES"/>
    <s v="1P INET"/>
    <s v="Completed (PS)"/>
    <s v="RBS-Regional 3"/>
    <d v="2026-08-12T15:13:56"/>
    <d v="2026-08-13T16:00:12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PS"/>
    <s v="GUBUG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0"/>
    <x v="3"/>
  </r>
  <r>
    <n v="1790"/>
    <n v="1002510296"/>
    <n v="3"/>
    <x v="0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  <x v="5"/>
  </r>
  <r>
    <n v="1791"/>
    <n v="1002506573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  <x v="3"/>
  </r>
  <r>
    <n v="1792"/>
    <n v="1002519252"/>
    <n v="3"/>
    <x v="2"/>
    <n v="5"/>
    <s v="MALANG"/>
    <s v="BATU"/>
    <s v="KPO"/>
    <s v="REG"/>
    <s v="AO"/>
    <s v="NEW SALES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0"/>
    <x v="18"/>
  </r>
  <r>
    <n v="1793"/>
    <n v="1002506384"/>
    <n v="3"/>
    <x v="2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  <x v="14"/>
  </r>
  <r>
    <n v="1794"/>
    <n v="1002523645"/>
    <n v="3"/>
    <x v="6"/>
    <n v="5"/>
    <s v="SIDOARJO"/>
    <s v="JOMBANG"/>
    <s v="MOJ"/>
    <s v="REG"/>
    <s v="AO"/>
    <s v="NEW SALES"/>
    <m/>
    <s v="Completed (PS)"/>
    <s v="RBS-Regional 3"/>
    <d v="2026-08-13T10:12:59"/>
    <d v="2026-08-13T16:21:15"/>
    <n v="69364869"/>
    <m/>
    <n v="152319208887"/>
    <s v="SMA NEGERI MOJOAGUNG U/ AULA"/>
    <s v="ODP-MOJ-FE/86"/>
    <s v="WO061655301"/>
    <m/>
    <m/>
    <m/>
    <n v="112.3318879"/>
    <n v="-7.5733056000000003"/>
    <s v="|MN01463|/SMA NEGERI MOJOAGUNG U/ AULA/WINBACK 2.0 HSI B2B (1:1) 50MBPS 355RB PSB DISC 70%/smun1mojoagung@yahoo.com/NANANG RUDIAWAN/85648993223"/>
    <s v="Sales Force DBS"/>
    <m/>
    <m/>
    <m/>
    <m/>
    <m/>
    <m/>
    <m/>
    <m/>
    <s v="Management Janji"/>
    <s v="2026-08-14 08:00:00|M Janji : (Jumat/14/Agustus/2026) jam Pasang : 09:00 Note : hubungi pelanggan jika ingin kelokasi|40900827|MYDITA"/>
    <s v="FCC"/>
    <s v="13-08-2026 10:39:50"/>
    <d v="2026-08-14T08:00:00"/>
    <m/>
    <s v="PS"/>
    <s v="JOMBA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08:00:00"/>
    <s v="2026-08-14 08:00:00|M Janji : (Jumat/14/Agustus/2026) jam Pasang : 09:00 Note : hubungi pelanggan jika ingin kelokasi|40900827|MYDITA"/>
    <n v="2026"/>
    <n v="8"/>
    <n v="13"/>
    <d v="2026-08-13T00:00:00"/>
    <n v="-1.3333333333357587"/>
    <x v="0"/>
    <x v="13"/>
  </r>
  <r>
    <n v="1795"/>
    <n v="1002520964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TUNGA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0"/>
    <x v="3"/>
  </r>
  <r>
    <n v="1796"/>
    <n v="1002507520"/>
    <n v="3"/>
    <x v="3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  <x v="3"/>
  </r>
  <r>
    <n v="1797"/>
    <n v="1002509469"/>
    <n v="3"/>
    <x v="5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  <x v="4"/>
  </r>
  <r>
    <n v="1798"/>
    <n v="1002504930"/>
    <n v="3"/>
    <x v="4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3"/>
  </r>
  <r>
    <n v="1799"/>
    <n v="1002514224"/>
    <n v="3"/>
    <x v="6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  <x v="25"/>
  </r>
  <r>
    <n v="1800"/>
    <n v="1002524253"/>
    <n v="3"/>
    <x v="0"/>
    <n v="5"/>
    <s v="MATARAM"/>
    <s v="BIMA"/>
    <s v="DMP"/>
    <s v="REG"/>
    <s v="AO"/>
    <s v="NEW SALES"/>
    <m/>
    <s v="QC MIA - INVALID QUALITY CONTROL MIA"/>
    <s v="RBS-Regional 3"/>
    <d v="2026-08-13T13:27:34"/>
    <d v="2026-08-14T08:12:01"/>
    <n v="69365151"/>
    <m/>
    <n v="172611786212"/>
    <s v="SPBU 54 842 03"/>
    <s v="ODP-DMP-FAA/131"/>
    <m/>
    <m/>
    <m/>
    <m/>
    <n v="118.431922"/>
    <n v="-8.5391399999999997"/>
    <s v="RBS|HSI|TREG3|AO|SPBU 54 842 03|Bambang Wahyudin MN02363|081239482000|Indibiz 50 Mbps "/>
    <s v="Sales Profesional"/>
    <m/>
    <m/>
    <m/>
    <m/>
    <m/>
    <m/>
    <m/>
    <m/>
    <m/>
    <m/>
    <m/>
    <s v="13-08-2026 13:39:51"/>
    <m/>
    <m/>
    <s v="QC1"/>
    <s v="DOMPU"/>
    <s v="NO ADDON"/>
    <m/>
    <s v="QC MIA - INVALID QUALITY CONTROL MIA - Tidak Mengunggah Foto Lokasi Instalasi Tampak Depan Menyeluruh - mohon upload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8"/>
  </r>
  <r>
    <n v="1801"/>
    <n v="1002522048"/>
    <n v="3"/>
    <x v="7"/>
    <n v="4"/>
    <s v="KUDUS"/>
    <s v="PURWODADI"/>
    <s v="WRO"/>
    <s v="REG"/>
    <s v="AO"/>
    <s v="NEW SALES"/>
    <s v="1P INET"/>
    <s v="7 | OSS - PROVISIONING ISSUED"/>
    <s v="RBS-Regional 3"/>
    <d v="2026-08-12T12:54:06"/>
    <d v="2026-08-13T13:06:43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I"/>
    <s v="WIROSARI"/>
    <s v="NETMONK"/>
    <m/>
    <s v="Provisioning Issued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1"/>
    <x v="3"/>
  </r>
  <r>
    <n v="1802"/>
    <n v="1002523731"/>
    <n v="3"/>
    <x v="7"/>
    <n v="4"/>
    <s v="KUDUS"/>
    <s v="REMBANG"/>
    <s v="RBN"/>
    <s v="REG"/>
    <s v="AO"/>
    <s v="NEW SALES"/>
    <s v="1P INET"/>
    <s v="MIE - SEND SURVEY"/>
    <s v="RBS-Regional 3"/>
    <d v="2026-08-13T10:33:57"/>
    <d v="2026-08-13T10:36:01"/>
    <n v="69364892"/>
    <m/>
    <n v="142570111871"/>
    <s v="SMA NEGERI 1 SULANG"/>
    <s v="ODP-RBN-FJ/075 FJ/D02/075.01"/>
    <s v="WO061648686"/>
    <m/>
    <m/>
    <m/>
    <n v="111.388127"/>
    <n v="-6.8077810000000003"/>
    <s v="|MC60037|MYIA-027301623967/POI/MUHAMAD KHOIRUL AMIN/08985416560/gufly90@gmail.com"/>
    <s v="MYIB_ASSISTANT"/>
    <m/>
    <m/>
    <m/>
    <m/>
    <m/>
    <m/>
    <m/>
    <m/>
    <s v="Management Janji"/>
    <s v="2026-08-15 13:00:00 | Nama : BP MUHAMAD KHOIRUL AMIN No Hp : 08985416560 No Alt :  Tgl Pemasangan : 14 Agustus 2026 Interval : PAGI  Note : Hubungi pelanggan terlebih dahulu"/>
    <s v="FCC"/>
    <s v="13-08-2026 10:39:50"/>
    <d v="2026-08-15T13:00:00"/>
    <m/>
    <s v="SURVEY_NEW_MANJA"/>
    <s v="REMBANG"/>
    <s v="NO ADDON"/>
    <m/>
    <s v="MIE - SEND SURVEY"/>
    <s v="HSI Bisnis Promo HUT Telkom PSB 70% - 300 Mbps"/>
    <s v="INDIBIZ"/>
    <m/>
    <m/>
    <d v="2026-08-15T13:00:00"/>
    <s v="2026-08-15 13:00:00 | Nama : BP MUHAMAD KHOIRUL AMIN No Hp : 08985416560 No Alt :  Tgl Pemasangan : 14 Agustus 2026 Interval : PAGI  Note : Hubungi pelanggan terlebih dahulu"/>
    <m/>
    <m/>
    <m/>
    <e v="#NUM!"/>
    <e v="#NUM!"/>
    <x v="1"/>
    <x v="3"/>
  </r>
  <r>
    <n v="1803"/>
    <n v="1002518279"/>
    <n v="3"/>
    <x v="0"/>
    <n v="5"/>
    <s v="KUPANG"/>
    <s v="LABOAN BAJO"/>
    <s v="RTE"/>
    <s v="REG"/>
    <s v="AO"/>
    <s v="NEW SALES"/>
    <s v="1P INET"/>
    <s v="Completed (PS)"/>
    <s v="RBS-Regional 3"/>
    <d v="2026-08-10T15:25:58"/>
    <d v="2026-08-13T15:21:40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S"/>
    <s v="X"/>
    <s v="NO ADDON"/>
    <n v="20260813"/>
    <s v="Complet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n v="2026"/>
    <n v="8"/>
    <n v="13"/>
    <d v="2026-08-13T00:00:00"/>
    <n v="1.4583333333357587"/>
    <x v="2"/>
    <x v="16"/>
  </r>
  <r>
    <n v="1804"/>
    <n v="1002516285"/>
    <n v="3"/>
    <x v="6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  <x v="25"/>
  </r>
  <r>
    <n v="1805"/>
    <n v="1002521889"/>
    <n v="3"/>
    <x v="6"/>
    <n v="5"/>
    <s v="JEMBER"/>
    <s v="SITUBONDO"/>
    <s v="MLD"/>
    <s v="REG"/>
    <s v="AO"/>
    <s v="NEW SALES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SITUBONDO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0"/>
    <x v="10"/>
  </r>
  <r>
    <n v="1806"/>
    <n v="1002516520"/>
    <n v="3"/>
    <x v="3"/>
    <n v="4"/>
    <s v="PURWOKERTO"/>
    <s v="CILACAP"/>
    <s v="SDJ"/>
    <s v="REG"/>
    <s v="AO"/>
    <s v="NEW SALES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0"/>
    <x v="3"/>
  </r>
  <r>
    <n v="1807"/>
    <n v="1002522971"/>
    <n v="3"/>
    <x v="1"/>
    <n v="5"/>
    <s v="SBY UTARA"/>
    <s v="MANYAR"/>
    <s v="MGO"/>
    <s v="REG"/>
    <s v="AO"/>
    <s v="NEW SALES"/>
    <s v="1P INET"/>
    <s v="8 | OSS - PONR"/>
    <s v="RBS-Regional 3"/>
    <d v="2026-08-12T16:53:58"/>
    <d v="2026-08-13T18:03:00"/>
    <n v="69364515"/>
    <m/>
    <n v="152413167656"/>
    <s v="PT SURYA AUTO GLOBAL"/>
    <s v="ODP-DMO-FBJ/18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ACT_COM"/>
    <s v="MERGOYOSO"/>
    <s v="NO ADDON"/>
    <m/>
    <s v="PONR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1"/>
    <x v="12"/>
  </r>
  <r>
    <n v="1808"/>
    <n v="1002505700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  <x v="3"/>
  </r>
  <r>
    <n v="1809"/>
    <n v="1002520854"/>
    <n v="3"/>
    <x v="6"/>
    <n v="5"/>
    <s v="SIDOARJO"/>
    <s v="INNER - JATIM TIMUR"/>
    <s v="KRN"/>
    <s v="REG"/>
    <s v="AO"/>
    <s v="NEW SALES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IA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0"/>
    <x v="11"/>
  </r>
  <r>
    <n v="1810"/>
    <n v="1002522843"/>
    <n v="3"/>
    <x v="2"/>
    <n v="5"/>
    <s v="MADIUN"/>
    <s v="BOJONEGORO"/>
    <s v="BJN"/>
    <s v="REG"/>
    <s v="AO"/>
    <s v="NEW SALES"/>
    <s v="1P INET"/>
    <s v="Completed (PS)"/>
    <s v="RBS-Regional 3"/>
    <d v="2026-08-12T16:19:57"/>
    <d v="2026-08-13T14:35:34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PS"/>
    <s v="X"/>
    <s v="NO ADDON"/>
    <n v="20260813"/>
    <s v="Completed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n v="2026"/>
    <n v="8"/>
    <n v="13"/>
    <d v="2026-08-13T00:00:00"/>
    <n v="-1.625"/>
    <x v="0"/>
    <x v="20"/>
  </r>
  <r>
    <n v="1811"/>
    <n v="1002505398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  <x v="5"/>
  </r>
  <r>
    <n v="1812"/>
    <n v="1002525169"/>
    <n v="3"/>
    <x v="1"/>
    <n v="5"/>
    <s v="MADURA"/>
    <s v="BANGKALAN"/>
    <s v="KPP"/>
    <s v="REG"/>
    <s v="AO"/>
    <s v="NEW SALES"/>
    <s v="1P INET"/>
    <s v="MIE - SEND SURVEY"/>
    <s v="RBS-Regional 3"/>
    <d v="2026-08-13T18:02:57"/>
    <d v="2026-08-13T18:04:01"/>
    <n v="69365513"/>
    <m/>
    <n v="152437905615"/>
    <s v="Warung sembako madura An-Nur"/>
    <s v="ODP-KPP-FAF/05 FAF/D03/05.01"/>
    <s v="WO061699649"/>
    <m/>
    <m/>
    <m/>
    <n v="113.212201930582"/>
    <n v="-6.8978129848316403"/>
    <s v="MD|MYDB-20260813265258|DN00001/MN00572|Warung sembako madura An-Nur|085334870667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8:25:15"/>
    <d v="2026-08-14T15:00:00"/>
    <m/>
    <s v="SURVEY_NEW_MANJA"/>
    <s v="X"/>
    <s v="NO ADDON"/>
    <m/>
    <s v="MIE - SEND SURVEY"/>
    <s v="HSI Bisnis Promo HUT Telkom PSB 70% - 100 Mbps"/>
    <s v="INDIBIZ"/>
    <m/>
    <m/>
    <d v="2026-08-14T15:00:00"/>
    <s v="2026-08-14 15:00:00 | M Janji : (14/08/2026) jam Pasang :pagi / siang  Note : hubungi pelanggan jika ingin kelokasi"/>
    <m/>
    <m/>
    <m/>
    <e v="#NUM!"/>
    <e v="#NUM!"/>
    <x v="1"/>
    <x v="1"/>
  </r>
  <r>
    <n v="1813"/>
    <n v="1002513991"/>
    <n v="3"/>
    <x v="0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  <x v="8"/>
  </r>
  <r>
    <n v="1814"/>
    <n v="1002517590"/>
    <n v="3"/>
    <x v="4"/>
    <n v="4"/>
    <s v="PEKALONGAN"/>
    <s v="SLAWI"/>
    <s v="SLW"/>
    <s v="REG"/>
    <s v="AO"/>
    <s v="NEW SALES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1"/>
    <x v="3"/>
  </r>
  <r>
    <n v="1815"/>
    <n v="1002521375"/>
    <n v="3"/>
    <x v="4"/>
    <n v="4"/>
    <s v="PEKALONGAN"/>
    <s v="SLAWI"/>
    <s v="ADW"/>
    <s v="REG"/>
    <s v="AO"/>
    <s v="NEW SALES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IWERNA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0"/>
    <x v="3"/>
  </r>
  <r>
    <n v="1816"/>
    <n v="1002510598"/>
    <n v="3"/>
    <x v="5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  <x v="6"/>
  </r>
  <r>
    <n v="1817"/>
    <n v="1002511623"/>
    <n v="3"/>
    <x v="3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3"/>
  </r>
  <r>
    <n v="1818"/>
    <n v="1002509821"/>
    <n v="3"/>
    <x v="6"/>
    <n v="5"/>
    <s v="SIDOARJO"/>
    <s v="INNER - JATIM TIMUR"/>
    <s v="KRN"/>
    <s v="REG"/>
    <s v="AO"/>
    <s v="NEW SALES"/>
    <m/>
    <s v="102 | FOLLOW UP COMPLETED"/>
    <s v="RBS-Regional 3"/>
    <d v="2026-08-05T09:47:09"/>
    <d v="2026-08-14T09:09:53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6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1819"/>
    <n v="1002516799"/>
    <n v="3"/>
    <x v="1"/>
    <n v="5"/>
    <s v="MADURA"/>
    <s v="BANGKALAN"/>
    <s v="OMB"/>
    <s v="REG"/>
    <s v="AO"/>
    <s v="NEW SALES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0"/>
    <x v="1"/>
  </r>
  <r>
    <n v="1820"/>
    <n v="1002525297"/>
    <n v="3"/>
    <x v="1"/>
    <n v="5"/>
    <s v="SBY SELATAN"/>
    <s v="MANYAR"/>
    <s v="MYR"/>
    <s v="REG"/>
    <s v="AO"/>
    <s v="NEW SALES"/>
    <m/>
    <s v="100 | REVOKE COMPLETED"/>
    <s v="RBS-Regional 3"/>
    <d v="2026-08-13T20:04:25"/>
    <d v="2026-08-14T08:29:28"/>
    <n v="69361781"/>
    <m/>
    <n v="152303248561"/>
    <s v="PT ROYAL TATA VISINDO"/>
    <s v="ODP-MYR-FJV/05"/>
    <s v="WO061706579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3-08-2026 20:10:16"/>
    <m/>
    <s v="Kendala Pelanggan"/>
    <s v="REVOKE"/>
    <s v="MANYA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5:00:00 | Nama PIC:  bu novia  No HP: 085738296680  Alt:  Tanggal: 12/8/2026  Jam Pasang: Sore  Note: Hubungi sebelum ke lokasi, terimakasih."/>
    <m/>
    <m/>
    <m/>
    <e v="#NUM!"/>
    <e v="#NUM!"/>
    <x v="1"/>
    <x v="12"/>
  </r>
  <r>
    <n v="1821"/>
    <n v="1002507239"/>
    <n v="3"/>
    <x v="6"/>
    <n v="5"/>
    <s v="SIDOARJO"/>
    <s v="MOJOKERTO"/>
    <s v="MJS"/>
    <s v="REG"/>
    <s v="AO"/>
    <s v="NEW SALES"/>
    <m/>
    <s v="OSS - FALLOUT"/>
    <s v="RBS-Regional 3"/>
    <d v="2026-08-04T10:05:13"/>
    <d v="2026-08-13T15:32:19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s v="Kendala Pelanggan"/>
    <s v="FO_WFM"/>
    <s v="MOJOKERTO"/>
    <s v="NO ADDON"/>
    <m/>
    <s v="Provisioning Failed|WFM|INF009037473|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  <x v="13"/>
  </r>
  <r>
    <n v="1822"/>
    <n v="1002517668"/>
    <n v="3"/>
    <x v="2"/>
    <n v="5"/>
    <s v="MALANG"/>
    <s v="BATU"/>
    <s v="BLB"/>
    <s v="REG"/>
    <s v="AO"/>
    <s v="NEW SALES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0"/>
    <x v="18"/>
  </r>
  <r>
    <n v="1823"/>
    <n v="1002509462"/>
    <n v="3"/>
    <x v="2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  <x v="24"/>
  </r>
  <r>
    <n v="1824"/>
    <n v="1002510594"/>
    <n v="3"/>
    <x v="3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3"/>
  </r>
  <r>
    <n v="1825"/>
    <n v="1002504602"/>
    <n v="3"/>
    <x v="6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  <x v="13"/>
  </r>
  <r>
    <n v="1826"/>
    <n v="1002521935"/>
    <n v="3"/>
    <x v="2"/>
    <n v="5"/>
    <s v="MALANG"/>
    <s v="BATU"/>
    <s v="BLB"/>
    <s v="REG"/>
    <s v="AO"/>
    <s v="NEW SALES"/>
    <s v="1P INET"/>
    <s v="Completed (PS)"/>
    <s v="RBS-Regional 3"/>
    <d v="2026-08-12T12:01:56"/>
    <d v="2026-08-13T13:48:47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BLIMBING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0"/>
    <x v="18"/>
  </r>
  <r>
    <n v="1827"/>
    <n v="1002515938"/>
    <n v="3"/>
    <x v="2"/>
    <n v="5"/>
    <s v="KEDIRI"/>
    <s v="NGANJUK"/>
    <s v="NJK"/>
    <s v="REG"/>
    <s v="AO"/>
    <s v="NEW SALES"/>
    <s v="1P INET"/>
    <s v="100 | REVOKE COMPLETED"/>
    <s v="RBS-Regional 3"/>
    <d v="2026-08-08T13:16:58"/>
    <d v="2026-08-13T10:01:01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REVOKE"/>
    <s v="X"/>
    <s v="NO ADDON"/>
    <m/>
    <s v="Revoke Completed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  <x v="19"/>
  </r>
  <r>
    <n v="1828"/>
    <n v="1002519992"/>
    <n v="3"/>
    <x v="1"/>
    <n v="5"/>
    <s v="MADURA"/>
    <s v="BANGKALAN"/>
    <s v="ARB"/>
    <s v="REG"/>
    <s v="AO"/>
    <s v="NEW SALES"/>
    <s v="1P INET"/>
    <s v="102 | FOLLOW UP COMPLETED"/>
    <s v="RBS-Regional 3"/>
    <d v="2026-08-11T13:49:57"/>
    <d v="2026-08-14T08:46:29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s v="Kendala Pelanggan"/>
    <s v="REVOKE"/>
    <s v="X"/>
    <s v="NO ADDON"/>
    <m/>
    <s v="Follow Up Revoke Completed, New Order ID : SC1002525496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1"/>
    <x v="1"/>
  </r>
  <r>
    <n v="1829"/>
    <n v="1002513629"/>
    <n v="3"/>
    <x v="2"/>
    <n v="5"/>
    <s v="MALANG"/>
    <s v="KEPANJEN"/>
    <s v="KLJ"/>
    <s v="REG"/>
    <s v="AO"/>
    <s v="NEW SALES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  <x v="29"/>
  </r>
  <r>
    <n v="1830"/>
    <n v="1002510870"/>
    <n v="3"/>
    <x v="6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  <x v="10"/>
  </r>
  <r>
    <n v="1831"/>
    <n v="1002522693"/>
    <n v="3"/>
    <x v="7"/>
    <n v="4"/>
    <s v="KUDUS"/>
    <s v="PURWODADI"/>
    <s v="PWB"/>
    <s v="REG"/>
    <s v="AO"/>
    <s v="NEW SALES"/>
    <s v="1P INET"/>
    <s v="Completed (PS)"/>
    <s v="RBS-Regional 3"/>
    <d v="2026-08-12T15:41:57"/>
    <d v="2026-08-14T07:51:48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PS"/>
    <s v="X"/>
    <s v="NO ADDON"/>
    <n v="20260814"/>
    <s v="Completed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n v="2026"/>
    <n v="8"/>
    <n v="14"/>
    <d v="2026-08-14T00:00:00"/>
    <n v="0.375"/>
    <x v="0"/>
    <x v="3"/>
  </r>
  <r>
    <n v="1832"/>
    <n v="1002525257"/>
    <n v="3"/>
    <x v="1"/>
    <n v="5"/>
    <s v="SBY UTARA"/>
    <s v="KENJERAN"/>
    <s v="KPS"/>
    <s v="REG"/>
    <s v="AO"/>
    <s v="NEW SALES"/>
    <s v="1P INET"/>
    <s v="MIE - SEND SURVEY"/>
    <s v="RBS-Regional 3"/>
    <d v="2026-08-13T19:22:58"/>
    <d v="2026-08-13T19:24:01"/>
    <n v="69365540"/>
    <m/>
    <n v="152404213619"/>
    <s v="Ulva Riani fashion"/>
    <s v="ODP-KBL-FV/40 FV/D05/40.01"/>
    <s v="WO061704040"/>
    <m/>
    <m/>
    <m/>
    <n v="112.7727143"/>
    <n v="-7.2078534000000003"/>
    <s v="|MN02435|MYIA-084707635585/POI/Ulva Riani /087851107799/ulvariani999@gmail.com"/>
    <s v="MYIB_ASSISTANT"/>
    <m/>
    <m/>
    <m/>
    <m/>
    <m/>
    <m/>
    <m/>
    <m/>
    <s v="Management Janji"/>
    <s v="2026-08-14 17:00:00 | Nama PIC : Ibu Ulva No HP : 087851107799 No Alt : - M Janji :  14 Agustus 2026 Jam Pasang : Pagi / Siang Note : hubungi pelanggan jika ingin kelokasi "/>
    <s v="FCC"/>
    <s v="13-08-2026 19:25:54"/>
    <d v="2026-08-14T17:00:00"/>
    <m/>
    <s v="SURVEY_NEW_MANJA"/>
    <s v="KAPASAN"/>
    <s v="NO ADDON"/>
    <m/>
    <s v="MIE - SEND SURVEY"/>
    <s v="HSI Bisnis Promo HUT Telkom PSB 70% - 150 Mbps"/>
    <s v="INDIBIZ"/>
    <m/>
    <m/>
    <d v="2026-08-14T17:00:00"/>
    <s v="2026-08-14 17:00:00 | Nama PIC : Ibu Ulva No HP : 087851107799 No Alt : - M Janji :  14 Agustus 2026 Jam Pasang : Pagi / Siang Note : hubungi pelanggan jika ingin kelokasi "/>
    <m/>
    <m/>
    <m/>
    <e v="#NUM!"/>
    <e v="#NUM!"/>
    <x v="1"/>
    <x v="22"/>
  </r>
  <r>
    <n v="1833"/>
    <n v="1002510641"/>
    <n v="3"/>
    <x v="6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  <x v="17"/>
  </r>
  <r>
    <n v="1834"/>
    <n v="1002521548"/>
    <n v="3"/>
    <x v="1"/>
    <n v="5"/>
    <s v="MADURA"/>
    <s v="PAMEKASAN"/>
    <s v="SMP"/>
    <s v="REG"/>
    <s v="AO"/>
    <s v="NEW SALES"/>
    <s v="1P INET"/>
    <s v="MIA - INVALID SURVEY"/>
    <s v="RBS-Regional 3"/>
    <d v="2026-08-12T10:19:57"/>
    <d v="2026-08-12T19:22:21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m/>
    <s v="SURVEY_NEW_MANJA"/>
    <s v="X"/>
    <s v="NO ADDON"/>
    <m/>
    <s v="MIE - INVALID SURVEY - Kendala Jalur/Rute Tarikan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1"/>
    <x v="1"/>
  </r>
  <r>
    <n v="1835"/>
    <n v="100250517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  <x v="5"/>
  </r>
  <r>
    <n v="1836"/>
    <n v="1002524116"/>
    <n v="3"/>
    <x v="7"/>
    <n v="4"/>
    <s v="SOLO"/>
    <s v="INNER - SOLO JATENG TIMUR"/>
    <s v="MSO"/>
    <s v="REG"/>
    <s v="AO"/>
    <s v="NEW SALES"/>
    <s v="1P INET"/>
    <s v="MIA - INVALID SURVEY"/>
    <s v="RBS-Regional 3"/>
    <d v="2026-08-13T12:35:57"/>
    <d v="2026-08-13T18:35:43"/>
    <n v="69365080"/>
    <m/>
    <n v="142566102464"/>
    <s v="NEKA NUSUKAN SOLO"/>
    <s v="ODP-MSO-F09/004 FCL/F09/004.01"/>
    <s v="WO061661624"/>
    <m/>
    <m/>
    <m/>
    <n v="110.82986"/>
    <n v="-7.5509620000000002"/>
    <s v="|MN02054|MYIA-085917769935/POI/Ayu putri angreani kusanto/08990794495/anext213@gmail.com"/>
    <s v="MYIB_ASSISTANT"/>
    <m/>
    <m/>
    <m/>
    <m/>
    <m/>
    <m/>
    <m/>
    <m/>
    <s v="Management Janji"/>
    <s v="2026-08-14 15:00:00 | Nama Pic : IBU AYU No Hp Pic : 08990794495 Jam Pemasangan : 08:00 - 12.00 Tanggal Pemasangan : JUMAT 14 AGUSTUS 2026 Info Tambahan : Hubungi pelanggan sebelum datang ke lokasi"/>
    <s v="FCC"/>
    <s v="13-08-2026 12:39:48"/>
    <d v="2026-08-14T15:00:00"/>
    <m/>
    <s v="SURVEY_NEW_MANJA"/>
    <s v="SOLO PALUR"/>
    <s v="NO ADDON"/>
    <m/>
    <s v="MIE - INVALID SURVEY - Kendala Jalur/Rute Tarikan"/>
    <s v="HSI Bisnis Promo HUT Telkom PSB 70% - 50 Mbps"/>
    <s v="INDIBIZ"/>
    <m/>
    <m/>
    <d v="2026-08-14T15:00:00"/>
    <s v="2026-08-14 15:00:00 | Nama Pic : IBU AYU No Hp Pic : 08990794495 Jam Pemasangan : 08:00 - 12.00 Tanggal Pemasangan : JUMAT 14 AGUSTUS 2026 Info Tambahan : Hubungi pelanggan sebelum datang ke lokasi"/>
    <m/>
    <m/>
    <m/>
    <e v="#NUM!"/>
    <e v="#NUM!"/>
    <x v="1"/>
    <x v="3"/>
  </r>
  <r>
    <n v="1837"/>
    <n v="1002523679"/>
    <n v="3"/>
    <x v="7"/>
    <n v="4"/>
    <s v="KUDUS"/>
    <s v="KUDUS"/>
    <s v="KUD"/>
    <s v="REG"/>
    <s v="AO"/>
    <s v="NEW SALES"/>
    <s v="1P INET"/>
    <s v="7 | OSS - PROVISIONING ISSUED"/>
    <s v="RBS-Regional 3"/>
    <d v="2026-08-13T10:19:57"/>
    <d v="2026-08-14T08:07:32"/>
    <n v="69364856"/>
    <m/>
    <n v="142401145774"/>
    <s v="SPBU 4459319 GARUNGKIDUL"/>
    <s v="ODP-KUD-FL/11 FL/D05/05.11"/>
    <s v="WO061647379"/>
    <m/>
    <m/>
    <m/>
    <n v="110.796919"/>
    <n v="-6.8085009999999997"/>
    <s v="|MN01414|MYIA-071581173500/POI/CHAFIF FAUZI/087746466646/spbu4459319.gk@gmail.com"/>
    <s v="MYIB_ASSISTANT"/>
    <m/>
    <m/>
    <m/>
    <m/>
    <m/>
    <m/>
    <m/>
    <m/>
    <s v="Management Janji"/>
    <s v="2026-08-14 08:00:00 | Nama PIC : CHAFIF FAUZI No HP : 087746466646 Alt :  M Janji : 14/08/2026 Jam Pasang : 08.00  - 13:00  NoteÃ‚Â :  hubungi terlebih dahulu sebelum ke lokasi, terima kasih."/>
    <s v="FCC"/>
    <s v="13-08-2026 10:39:50"/>
    <d v="2026-08-14T08:00:00"/>
    <m/>
    <s v="PI"/>
    <s v="X"/>
    <s v="NO ADDON"/>
    <m/>
    <s v="Provisioning Issued"/>
    <s v="HSI Bisnis Promo HUT Telkom PSB 70% - 75 Mbps"/>
    <s v="INDIBIZ"/>
    <m/>
    <m/>
    <d v="2026-08-14T08:00:00"/>
    <s v="2026-08-14 08:00:00 | Nama PIC : CHAFIF FAUZI No HP : 087746466646 Alt :  M Janji : 14/08/2026 Jam Pasang : 08.00  - 13:00  NoteÃ‚Â :  hubungi terlebih dahulu sebelum ke lokasi, terima kasih."/>
    <m/>
    <m/>
    <m/>
    <e v="#NUM!"/>
    <e v="#NUM!"/>
    <x v="1"/>
    <x v="3"/>
  </r>
  <r>
    <n v="1838"/>
    <n v="1002517919"/>
    <n v="3"/>
    <x v="0"/>
    <n v="5"/>
    <s v="MATARAM"/>
    <s v="SUMBAWA"/>
    <s v="EMP"/>
    <s v="REG"/>
    <s v="AO"/>
    <s v="NEW SALES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0"/>
  </r>
  <r>
    <n v="1839"/>
    <n v="1002521582"/>
    <n v="3"/>
    <x v="3"/>
    <n v="4"/>
    <s v="MAGELANG"/>
    <s v="TEMANGGUNG"/>
    <s v="PRN"/>
    <s v="REG"/>
    <s v="AO"/>
    <s v="NEW SALES"/>
    <s v="1P INET"/>
    <s v="Completed (PS)"/>
    <s v="RBS-Regional 3"/>
    <d v="2026-08-12T10:31:57"/>
    <d v="2026-08-13T16:04:13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S"/>
    <s v="PARAKAN"/>
    <s v="NO ADDON"/>
    <n v="20260813"/>
    <s v="Complet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n v="2026"/>
    <n v="8"/>
    <n v="13"/>
    <d v="2026-08-13T00:00:00"/>
    <n v="-0.33333333333575865"/>
    <x v="0"/>
    <x v="3"/>
  </r>
  <r>
    <n v="1840"/>
    <n v="1002522469"/>
    <n v="3"/>
    <x v="7"/>
    <n v="4"/>
    <s v="KUDUS"/>
    <s v="PURWODADI"/>
    <s v="WRO"/>
    <s v="REG"/>
    <s v="AO"/>
    <s v="NEW SALES"/>
    <s v="1P INET"/>
    <s v="Completed (PS)"/>
    <s v="RBS-Regional 3"/>
    <d v="2026-08-12T14:46:58"/>
    <d v="2026-08-13T22:28:03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PS"/>
    <s v="WIROSARI"/>
    <s v="NO ADDON"/>
    <n v="20260813"/>
    <s v="Completed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n v="2026"/>
    <n v="8"/>
    <n v="13"/>
    <d v="2026-08-13T00:00:00"/>
    <n v="-0.625"/>
    <x v="0"/>
    <x v="3"/>
  </r>
  <r>
    <n v="1841"/>
    <n v="1002506084"/>
    <n v="3"/>
    <x v="4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  <x v="3"/>
  </r>
  <r>
    <n v="1842"/>
    <n v="1002516503"/>
    <n v="3"/>
    <x v="1"/>
    <n v="5"/>
    <s v="SBY UTARA"/>
    <s v="LAMONGAN"/>
    <s v="BDG"/>
    <s v="REG"/>
    <s v="AO"/>
    <s v="NEW SALES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X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1"/>
    <x v="9"/>
  </r>
  <r>
    <n v="1843"/>
    <n v="1002516261"/>
    <n v="3"/>
    <x v="4"/>
    <n v="4"/>
    <s v="SEMARANG"/>
    <s v="SALATIGA"/>
    <s v="SLI"/>
    <s v="REG"/>
    <s v="AO"/>
    <s v="NEW SALES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0"/>
    <x v="3"/>
  </r>
  <r>
    <n v="1844"/>
    <n v="1002516553"/>
    <n v="3"/>
    <x v="4"/>
    <n v="4"/>
    <s v="SEMARANG"/>
    <s v="UNGARAN"/>
    <s v="ABR"/>
    <s v="REG"/>
    <s v="AO"/>
    <s v="NEW SALES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0"/>
    <x v="3"/>
  </r>
  <r>
    <n v="1845"/>
    <n v="1002518384"/>
    <n v="3"/>
    <x v="5"/>
    <n v="5"/>
    <s v="SINGARJA"/>
    <s v="GIANYAR"/>
    <s v="GIN"/>
    <s v="REG"/>
    <s v="AO"/>
    <s v="NEW SALES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ANYAR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1"/>
    <x v="28"/>
  </r>
  <r>
    <n v="1846"/>
    <n v="1002506059"/>
    <n v="3"/>
    <x v="0"/>
    <n v="5"/>
    <s v="KUPANG"/>
    <s v="MAUMERE"/>
    <s v="LRT"/>
    <s v="REG"/>
    <s v="AO"/>
    <s v="NEW SALES"/>
    <s v="1P INET"/>
    <s v="Completed (PS)"/>
    <s v="RBS-Regional 3"/>
    <d v="2026-08-03T13:13:58"/>
    <d v="2026-08-13T09:01:18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S"/>
    <s v="X"/>
    <s v="NO ADDON"/>
    <n v="20260813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13"/>
    <d v="2026-08-13T00:00:00"/>
    <n v="8.4583333333357587"/>
    <x v="2"/>
    <x v="32"/>
  </r>
  <r>
    <n v="1847"/>
    <n v="1002517768"/>
    <n v="3"/>
    <x v="2"/>
    <n v="5"/>
    <s v="MADIUN"/>
    <s v="BOJONEGORO"/>
    <s v="BJN"/>
    <s v="REG"/>
    <s v="AO"/>
    <s v="NEW SALES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0"/>
    <x v="20"/>
  </r>
  <r>
    <n v="1848"/>
    <n v="1002509971"/>
    <n v="3"/>
    <x v="2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  <x v="2"/>
  </r>
  <r>
    <n v="1849"/>
    <n v="1002516329"/>
    <n v="3"/>
    <x v="4"/>
    <n v="4"/>
    <s v="PEKALONGAN"/>
    <s v="BATANG"/>
    <s v="BTG"/>
    <s v="REG"/>
    <s v="AO"/>
    <s v="NEW SALES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0"/>
    <x v="3"/>
  </r>
  <r>
    <n v="1850"/>
    <n v="1002520788"/>
    <n v="3"/>
    <x v="3"/>
    <n v="4"/>
    <s v="MAGELANG"/>
    <s v="MUNTILAN"/>
    <s v="MUN"/>
    <s v="REG"/>
    <s v="AO"/>
    <s v="NEW SALES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TILA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0"/>
    <x v="3"/>
  </r>
  <r>
    <n v="1851"/>
    <n v="1002517826"/>
    <n v="3"/>
    <x v="1"/>
    <n v="5"/>
    <s v="SBY UTARA"/>
    <s v="TANDES"/>
    <s v="LKI"/>
    <s v="REG"/>
    <s v="AO"/>
    <s v="NEW SALES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0"/>
    <x v="22"/>
  </r>
  <r>
    <n v="1852"/>
    <n v="1002510520"/>
    <n v="3"/>
    <x v="5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  <x v="31"/>
  </r>
  <r>
    <n v="1853"/>
    <n v="1002504476"/>
    <n v="3"/>
    <x v="3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  <x v="3"/>
  </r>
  <r>
    <n v="1854"/>
    <n v="1002508918"/>
    <n v="3"/>
    <x v="3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  <x v="3"/>
  </r>
  <r>
    <n v="1855"/>
    <n v="1002525287"/>
    <n v="3"/>
    <x v="2"/>
    <n v="5"/>
    <s v="MALANG"/>
    <s v="BATU"/>
    <s v="NTG"/>
    <s v="REG"/>
    <s v="AO"/>
    <s v="NEW SALES"/>
    <s v="1P INET"/>
    <s v="MIE - SEND SURVEY"/>
    <s v="RBS-Regional 3"/>
    <d v="2026-08-13T19:46:56"/>
    <d v="2026-08-13T19:48:01"/>
    <n v="69365569"/>
    <m/>
    <n v="152724202007"/>
    <s v="ELVI COSMETIC"/>
    <s v="ODP-NTG-FF/09 FF/D02/09.01"/>
    <s v="WO061705491"/>
    <m/>
    <m/>
    <m/>
    <n v="112.375826463103"/>
    <n v="-7.8894573340773402"/>
    <s v="MD|MYDB-20260813265270|SC20017/MC20200|ELVI COSMETIC|6285746659730"/>
    <s v="MYDIGIBIZPARTNER"/>
    <m/>
    <m/>
    <m/>
    <m/>
    <m/>
    <m/>
    <m/>
    <m/>
    <s v="Management Janji"/>
    <s v="2026-08-15 08:00:00 | Nama PIC : Bp Edi No HP : 085746659730 No Alt : - M Janji :  15 Agustus 2026 Jam Pasang : Pagi / Siang Note : hubungi pelanggan jika ingin kelokasi "/>
    <s v="FCC"/>
    <s v="13-08-2026 19:55:23"/>
    <d v="2026-08-15T08:00:00"/>
    <m/>
    <s v="SURVEY_NEW_MANJA"/>
    <s v="BATU"/>
    <s v="NETMONK"/>
    <m/>
    <s v="MIE - SEND SURVEY"/>
    <s v="HSI Bisnis Bundling Netmonk PSB 70% Promo - 300 Mbps"/>
    <s v="INDIBIZ"/>
    <m/>
    <m/>
    <d v="2026-08-15T08:00:00"/>
    <s v="2026-08-15 08:00:00 | Nama PIC : Bp Edi No HP : 085746659730 No Alt : - M Janji :  15 Agustus 2026 Jam Pasang : Pagi / Siang Note : hubungi pelanggan jika ingin kelokasi "/>
    <m/>
    <m/>
    <m/>
    <e v="#NUM!"/>
    <e v="#NUM!"/>
    <x v="1"/>
    <x v="18"/>
  </r>
  <r>
    <n v="1856"/>
    <n v="1002508311"/>
    <n v="3"/>
    <x v="4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  <x v="3"/>
  </r>
  <r>
    <n v="1857"/>
    <n v="1002515908"/>
    <n v="3"/>
    <x v="1"/>
    <n v="5"/>
    <s v="MADURA"/>
    <s v="PAMEKASAN"/>
    <s v="WRP"/>
    <s v="REG"/>
    <s v="AO"/>
    <s v="NEW SALES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1858"/>
    <n v="1002520804"/>
    <n v="3"/>
    <x v="1"/>
    <n v="5"/>
    <s v="SBY UTARA"/>
    <s v="LAMONGAN"/>
    <s v="BDG"/>
    <s v="REG"/>
    <s v="AO"/>
    <s v="NEW SALES"/>
    <m/>
    <s v="Completed (PS)"/>
    <s v="RBS-Regional 3"/>
    <d v="2026-08-11T16:47:59"/>
    <d v="2026-08-13T12:27:38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3"/>
    <d v="2026-08-13T00:00:00"/>
    <n v="0.375"/>
    <x v="0"/>
    <x v="9"/>
  </r>
  <r>
    <n v="1859"/>
    <n v="1002505119"/>
    <n v="3"/>
    <x v="1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  <x v="1"/>
  </r>
  <r>
    <n v="1860"/>
    <n v="1002511692"/>
    <n v="3"/>
    <x v="4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  <x v="3"/>
  </r>
  <r>
    <n v="1861"/>
    <n v="1002517119"/>
    <n v="3"/>
    <x v="7"/>
    <n v="4"/>
    <s v="SOLO"/>
    <s v="WONOGIRI"/>
    <s v="WNG"/>
    <s v="REG"/>
    <s v="AO"/>
    <s v="NEW SALES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0"/>
    <x v="3"/>
  </r>
  <r>
    <n v="1862"/>
    <n v="1002505511"/>
    <n v="3"/>
    <x v="6"/>
    <n v="5"/>
    <s v="SIDOARJO"/>
    <s v="MOJOKERTO"/>
    <s v="MIP"/>
    <s v="REG"/>
    <s v="AO"/>
    <s v="NEW SALES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  <x v="13"/>
  </r>
  <r>
    <n v="1863"/>
    <n v="1002522567"/>
    <n v="3"/>
    <x v="1"/>
    <n v="5"/>
    <s v="SBY UTARA"/>
    <s v="MANYAR"/>
    <s v="MGO"/>
    <s v="REG"/>
    <s v="AO"/>
    <s v="NEW SALES"/>
    <s v="1P INET"/>
    <s v="Completed (PS)"/>
    <s v="RBS-Regional 3"/>
    <d v="2026-08-12T15:11:56"/>
    <d v="2026-08-13T14:49:06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PS"/>
    <s v="MERGOYOSO"/>
    <s v="NO ADDON"/>
    <n v="20260813"/>
    <s v="Completed"/>
    <s v="HSI Bisnis Promo HUT Telkom PSB 70% - 50 Mbps"/>
    <s v="INDIBIZ"/>
    <m/>
    <m/>
    <d v="2026-08-15T08:00:00"/>
    <s v="2026-08-15 08:00:00 |  M Janji : (13/AGUSTUS/2026) jam Pasang : 09:00 Note : hubungi pelanggan jika ingin kelokasi"/>
    <n v="2026"/>
    <n v="8"/>
    <n v="13"/>
    <d v="2026-08-13T00:00:00"/>
    <n v="-2.3333333333357587"/>
    <x v="0"/>
    <x v="12"/>
  </r>
  <r>
    <n v="1864"/>
    <n v="1002521565"/>
    <n v="3"/>
    <x v="2"/>
    <n v="5"/>
    <s v="KEDIRI"/>
    <s v="NGANJUK"/>
    <s v="GON"/>
    <s v="REG"/>
    <s v="AO"/>
    <s v="NEW SALES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0"/>
    <x v="19"/>
  </r>
  <r>
    <n v="1865"/>
    <n v="1002505528"/>
    <n v="3"/>
    <x v="0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  <x v="0"/>
  </r>
  <r>
    <n v="1866"/>
    <n v="1002525309"/>
    <n v="3"/>
    <x v="6"/>
    <n v="5"/>
    <s v="PASURUAN"/>
    <s v="PROBOLINGGO"/>
    <s v="PBL"/>
    <s v="REG"/>
    <s v="AO"/>
    <s v="NEW SALES"/>
    <m/>
    <s v="MIE - SEND SURVEY"/>
    <s v="RBS-Regional 3"/>
    <d v="2026-08-13T20:36:43"/>
    <d v="2026-08-14T08:28:01"/>
    <n v="69365557"/>
    <m/>
    <n v="152505340835"/>
    <s v="PT NARCISSE ABADI JAYA"/>
    <s v="ODP-PBL-FM/27"/>
    <s v="WO061717961"/>
    <m/>
    <m/>
    <m/>
    <n v="113.2125588"/>
    <n v="-7.7469384999999997"/>
    <s v="|MN01068|/PT NARCISSE ABADI JAYA/WINBACK 2.0 HSI B2B (1:2) 50MBPS 320RB PSB DISC 70%//rafifbz193@gmail.com/MUHAMMAD RAFIF/82132431944"/>
    <s v="Sales Force DBS"/>
    <m/>
    <m/>
    <m/>
    <m/>
    <m/>
    <m/>
    <m/>
    <m/>
    <s v="Management Janji"/>
    <s v="2026-08-15 08:00:00|Waktu pemasangan : 15 agustus 2026 Jam pemasangan : 08.00 - 12.00 Info Tambahan : Hubungi pelanggan dulu sebelum ke lokasi terimakasih  |40971401|MYDITA"/>
    <s v="FCC"/>
    <s v="13-08-2026 20:40:07"/>
    <d v="2026-08-15T08:00:00"/>
    <m/>
    <s v="SURVEY_NEW_MANJA"/>
    <s v="PROBOLINGGO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8:00:00"/>
    <s v="2026-08-15 08:00:00|Waktu pemasangan : 15 agustus 2026 Jam pemasangan : 08.00 - 12.00 Info Tambahan : Hubungi pelanggan dulu sebelum ke lokasi terimakasih  |40971401|MYDITA"/>
    <m/>
    <m/>
    <m/>
    <e v="#NUM!"/>
    <e v="#NUM!"/>
    <x v="1"/>
    <x v="30"/>
  </r>
  <r>
    <n v="1867"/>
    <n v="1002515487"/>
    <n v="3"/>
    <x v="2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  <x v="15"/>
  </r>
  <r>
    <n v="1868"/>
    <n v="1002518055"/>
    <n v="3"/>
    <x v="4"/>
    <n v="4"/>
    <s v="SEMARANG"/>
    <s v="KENDAL"/>
    <s v="KDL"/>
    <s v="REG"/>
    <s v="AO"/>
    <s v="NEW SALES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0"/>
    <x v="3"/>
  </r>
  <r>
    <n v="1869"/>
    <n v="1002519531"/>
    <n v="3"/>
    <x v="2"/>
    <n v="5"/>
    <s v="KEDIRI"/>
    <s v="KEDIRI"/>
    <s v="MJT"/>
    <s v="REG"/>
    <s v="AO"/>
    <s v="NEW SALES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1"/>
    <x v="15"/>
  </r>
  <r>
    <n v="1870"/>
    <n v="1002517716"/>
    <n v="3"/>
    <x v="0"/>
    <n v="5"/>
    <s v="MATARAM"/>
    <s v="SUMBAWA"/>
    <s v="SBW"/>
    <s v="REG"/>
    <s v="AO"/>
    <s v="NEW SALES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0"/>
    <x v="0"/>
  </r>
  <r>
    <n v="1871"/>
    <n v="1002518080"/>
    <n v="3"/>
    <x v="3"/>
    <n v="4"/>
    <s v="YOGYAKARTA"/>
    <s v="GUNUNG KIDUL"/>
    <s v="WNS"/>
    <s v="REG"/>
    <s v="AO"/>
    <s v="NEW SALES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0"/>
    <x v="3"/>
  </r>
  <r>
    <n v="1872"/>
    <n v="1002519636"/>
    <n v="3"/>
    <x v="4"/>
    <n v="4"/>
    <s v="SEMARANG"/>
    <s v="KENDAL"/>
    <s v="SKR"/>
    <s v="REG"/>
    <s v="AO"/>
    <s v="NEW SALES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X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0"/>
    <x v="3"/>
  </r>
  <r>
    <n v="1873"/>
    <n v="1002516070"/>
    <n v="3"/>
    <x v="0"/>
    <n v="5"/>
    <s v="MATARAM"/>
    <s v="INNER - NUSA TENGGARA"/>
    <s v="SWE"/>
    <s v="REG"/>
    <s v="AO"/>
    <s v="NEW SALES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0"/>
    <x v="26"/>
  </r>
  <r>
    <n v="1874"/>
    <n v="1002509817"/>
    <n v="3"/>
    <x v="5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1"/>
  </r>
  <r>
    <n v="1875"/>
    <n v="1002520915"/>
    <n v="3"/>
    <x v="3"/>
    <n v="4"/>
    <s v="PURWOKERTO"/>
    <s v="PURBALINGGA"/>
    <s v="PBG"/>
    <s v="REG"/>
    <s v="AO"/>
    <s v="NEW SALES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X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0"/>
    <x v="3"/>
  </r>
  <r>
    <n v="1876"/>
    <n v="1002521917"/>
    <n v="3"/>
    <x v="2"/>
    <n v="5"/>
    <s v="KEDIRI"/>
    <s v="NGANJUK"/>
    <s v="KTS"/>
    <s v="REG"/>
    <s v="AO"/>
    <s v="NEW SALES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0"/>
    <x v="19"/>
  </r>
  <r>
    <n v="1877"/>
    <n v="1002507657"/>
    <n v="3"/>
    <x v="3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3"/>
  </r>
  <r>
    <n v="1878"/>
    <n v="1002516125"/>
    <n v="3"/>
    <x v="1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2"/>
  </r>
  <r>
    <n v="1879"/>
    <n v="1002517877"/>
    <n v="3"/>
    <x v="1"/>
    <n v="5"/>
    <s v="MADURA"/>
    <s v="BANGKALAN"/>
    <s v="KML"/>
    <s v="REG"/>
    <s v="AO"/>
    <s v="NEW SALES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1"/>
    <x v="1"/>
  </r>
  <r>
    <n v="1880"/>
    <n v="1002510620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3"/>
  </r>
  <r>
    <n v="1881"/>
    <n v="1002512917"/>
    <n v="3"/>
    <x v="3"/>
    <n v="4"/>
    <s v="MAGELANG"/>
    <s v="MUNTILAN"/>
    <s v="MUN"/>
    <s v="REG"/>
    <s v="AO"/>
    <s v="NEW SALES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  <x v="3"/>
  </r>
  <r>
    <n v="1882"/>
    <n v="1002514524"/>
    <n v="3"/>
    <x v="6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  <x v="10"/>
  </r>
  <r>
    <n v="1883"/>
    <n v="1002506069"/>
    <n v="3"/>
    <x v="4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  <x v="3"/>
  </r>
  <r>
    <n v="1884"/>
    <n v="1002521286"/>
    <n v="3"/>
    <x v="1"/>
    <n v="5"/>
    <s v="SBY SELATAN"/>
    <s v="KETINTANG"/>
    <s v="RKT"/>
    <s v="REG"/>
    <s v="AO"/>
    <s v="NEW SALES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UNGKU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1"/>
    <x v="12"/>
  </r>
  <r>
    <n v="1885"/>
    <n v="1002520322"/>
    <n v="3"/>
    <x v="5"/>
    <n v="5"/>
    <s v="DENPASAR"/>
    <s v="SANUR"/>
    <s v="TOP"/>
    <s v="REG"/>
    <s v="AO"/>
    <s v="NEW SALES"/>
    <s v="1P INET"/>
    <s v="102 | FOLLOW UP COMPLETED"/>
    <s v="RBS-Regional 3"/>
    <d v="2026-08-11T15:01:56"/>
    <d v="2026-08-13T11:14:15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HPATI SUKAWATI"/>
    <s v="PIJAR"/>
    <m/>
    <s v="Follow Up Revoke Completed, New Order ID : SC1002523864"/>
    <s v="HSI Bisnis Bundling Pijar Sekolah PSB 70% Promo - 75 Mbps"/>
    <s v="INDIBIZ"/>
    <m/>
    <m/>
    <d v="2026-08-12T13:00:00"/>
    <s v="2026-08-12 13:00:00 | 2026-08-12 13:00"/>
    <m/>
    <m/>
    <m/>
    <e v="#NUM!"/>
    <e v="#NUM!"/>
    <x v="1"/>
    <x v="6"/>
  </r>
  <r>
    <n v="1886"/>
    <n v="1002515754"/>
    <n v="3"/>
    <x v="4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  <x v="3"/>
  </r>
  <r>
    <n v="1887"/>
    <n v="1002524137"/>
    <n v="3"/>
    <x v="7"/>
    <n v="4"/>
    <s v="KUDUS"/>
    <s v="JEPARA"/>
    <s v="BAN"/>
    <s v="REG"/>
    <s v="AO"/>
    <s v="NEW SALES"/>
    <s v="1P INET"/>
    <s v="MIE - SEND SURVEY"/>
    <s v="RBS-Regional 3"/>
    <d v="2026-08-13T12:46:57"/>
    <d v="2026-08-13T12:48:01"/>
    <n v="69365107"/>
    <m/>
    <n v="142507105358"/>
    <s v="MAS MATHALIBUL HUDA"/>
    <s v="ODP-BAN-FB/069 FB/D06/069.01"/>
    <s v="WO061662796"/>
    <m/>
    <m/>
    <m/>
    <n v="110.705963"/>
    <n v="-6.527628"/>
    <s v="|MC60115|MYIA-000126828186/POI/AZIZ MUMTAZA/082341907099/malidamlonggo@outlook.co.id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54:45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1"/>
    <x v="3"/>
  </r>
  <r>
    <n v="1888"/>
    <n v="1002523987"/>
    <n v="3"/>
    <x v="7"/>
    <n v="4"/>
    <s v="SOLO"/>
    <s v="SRAGEN"/>
    <s v="SRG"/>
    <s v="REG"/>
    <s v="AO"/>
    <s v="NEW SALES"/>
    <m/>
    <s v="Completed (PS)"/>
    <s v="RBS-Regional 3"/>
    <d v="2026-08-13T11:44:12"/>
    <d v="2026-08-13T14:07:49"/>
    <n v="69363186"/>
    <m/>
    <n v="146565009939"/>
    <s v="DAPUR MBG BIRRU"/>
    <s v="ODP-SRG-FH/110"/>
    <s v="WO061656421"/>
    <m/>
    <m/>
    <m/>
    <n v="111.023400771312"/>
    <n v="-7.4191231067782004"/>
    <s v="|MN01811|MYIA-019499952721/POI/SRI LESTARI/085293863420/sri074766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3-08-2026 11:54:51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0"/>
    <x v="3"/>
  </r>
  <r>
    <n v="1889"/>
    <n v="1002523151"/>
    <n v="3"/>
    <x v="6"/>
    <n v="5"/>
    <s v="SIDOARJO"/>
    <s v="MOJOKERTO"/>
    <s v="DLA"/>
    <s v="REG"/>
    <s v="AO"/>
    <s v="NEW SALES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MOJOKERTO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0"/>
    <x v="13"/>
  </r>
  <r>
    <n v="1890"/>
    <n v="1002521162"/>
    <n v="3"/>
    <x v="7"/>
    <n v="4"/>
    <s v="SOLO"/>
    <s v="WONOGIRI"/>
    <s v="JSO"/>
    <s v="REG"/>
    <s v="AO"/>
    <s v="NEW SALES"/>
    <s v="1P INET"/>
    <s v="Completed (PS)"/>
    <s v="RBS-Regional 3"/>
    <d v="2026-08-12T07:55:57"/>
    <d v="2026-08-13T12:53:00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0"/>
    <x v="3"/>
  </r>
  <r>
    <n v="1891"/>
    <n v="1002521412"/>
    <n v="3"/>
    <x v="6"/>
    <n v="5"/>
    <s v="JEMBER"/>
    <s v="BONDOWOSO"/>
    <s v="BOW"/>
    <s v="REG"/>
    <s v="AO"/>
    <s v="NEW SALES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NDOWOSO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0"/>
    <x v="25"/>
  </r>
  <r>
    <n v="1892"/>
    <n v="1002522962"/>
    <n v="3"/>
    <x v="0"/>
    <n v="5"/>
    <s v="MATARAM"/>
    <s v="BIMA"/>
    <s v="SIL"/>
    <s v="REG"/>
    <s v="AO"/>
    <s v="NEW SALES"/>
    <s v="1P INET"/>
    <s v="7 | OSS - PROVISIONING ISSUED"/>
    <s v="RBS-Regional 3"/>
    <d v="2026-08-12T16:50:56"/>
    <d v="2026-08-13T13:10:01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m/>
    <s v="PI"/>
    <s v="BIMA BARAT"/>
    <s v="NETMONK"/>
    <m/>
    <s v="Provisioning Issued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1"/>
    <x v="8"/>
  </r>
  <r>
    <n v="1893"/>
    <n v="1002520803"/>
    <n v="3"/>
    <x v="2"/>
    <n v="5"/>
    <s v="MADIUN"/>
    <s v="TUBAN"/>
    <s v="TNZ"/>
    <s v="REG"/>
    <s v="AO"/>
    <s v="NEW SALES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0"/>
    <x v="20"/>
  </r>
  <r>
    <n v="1894"/>
    <n v="1002517831"/>
    <n v="3"/>
    <x v="6"/>
    <n v="5"/>
    <s v="SIDOARJO"/>
    <s v="JOMBANG"/>
    <s v="MOJ"/>
    <s v="REG"/>
    <s v="AO"/>
    <s v="NEW SALES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0"/>
    <x v="13"/>
  </r>
  <r>
    <n v="1895"/>
    <n v="1002523281"/>
    <n v="3"/>
    <x v="1"/>
    <n v="5"/>
    <s v="SBY UTARA"/>
    <s v="GRESIK"/>
    <s v="BPG"/>
    <s v="REG"/>
    <s v="AO"/>
    <s v="NEW SALES"/>
    <s v="1P INET"/>
    <s v="OSS - FALLOUT"/>
    <s v="RBS-Regional 3"/>
    <d v="2026-08-13T08:20:56"/>
    <d v="2026-08-13T13:46:24"/>
    <n v="69364695"/>
    <m/>
    <n v="152443206927"/>
    <s v="SMA BANI HASYIM RUANG LAB"/>
    <s v="ODP-BPG-FE/36 FE/D06/36.01"/>
    <s v="WO061636427"/>
    <m/>
    <m/>
    <m/>
    <n v="112.520283535122"/>
    <n v="-7.25108374661413"/>
    <s v="MD|MYDB-20260812265052|DN00001/MN02100|SMA BANI HASYIM RUANG LAB|082245257078"/>
    <s v="MYDIGIBIZPARTNER"/>
    <m/>
    <m/>
    <m/>
    <m/>
    <m/>
    <m/>
    <m/>
    <m/>
    <s v="Management Janji"/>
    <s v="2026-08-14 08:00:00 | Nama : BP YAZID (KETUA LAB) No Hp : 082245257078 No Alt :  Tgl Pemasangan : 14 Agustus 2026 Interval : PAGI  Note : Hubungi pelanggan terlebih dahulu"/>
    <s v="FCC"/>
    <s v="13-08-2026 08:25:29"/>
    <d v="2026-08-14T08:00:00"/>
    <s v="Kendala Pelanggan"/>
    <s v="FO_WFM"/>
    <s v="NON-HERO GRESIK"/>
    <s v="NO ADDON"/>
    <m/>
    <s v="Provisioning Failed|WFM|INF009036340|PP_-7.261618,112.4985729_PP PEL H1-3 TGL 14 Agustus 2026, Sekolahan sudah tutup minta be"/>
    <s v="HSI Bisnis Promo HUT Telkom PSB 70% - 100 Mbps"/>
    <s v="INDIBIZ"/>
    <m/>
    <m/>
    <d v="2026-08-14T08:00:00"/>
    <s v="2026-08-14 08:00:00 | Nama : BP YAZID (KETUA LAB) No Hp : 082245257078 No Alt :  Tgl Pemasangan : 14 Agustus 2026 Interval : PAGI  Note : Hubungi pelanggan terlebih dahulu"/>
    <m/>
    <m/>
    <m/>
    <e v="#NUM!"/>
    <e v="#NUM!"/>
    <x v="1"/>
    <x v="9"/>
  </r>
  <r>
    <n v="1896"/>
    <n v="1002516220"/>
    <n v="3"/>
    <x v="1"/>
    <n v="5"/>
    <s v="SBY UTARA"/>
    <s v="GRESIK"/>
    <s v="KDE"/>
    <s v="REG"/>
    <s v="AO"/>
    <s v="NEW SALES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  <x v="9"/>
  </r>
  <r>
    <n v="1897"/>
    <n v="1002509419"/>
    <n v="3"/>
    <x v="0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  <x v="5"/>
  </r>
  <r>
    <n v="1898"/>
    <n v="1002523127"/>
    <n v="3"/>
    <x v="3"/>
    <n v="4"/>
    <s v="PURWOKERTO"/>
    <s v="BANJARNEGARA"/>
    <s v="BJR"/>
    <s v="REG"/>
    <s v="AO"/>
    <s v="NEW SALES"/>
    <s v="1P INET"/>
    <s v="MIE - SEND SURVEY"/>
    <s v="RBS-Regional 3"/>
    <d v="2026-08-12T19:01:57"/>
    <d v="2026-08-12T19:04:01"/>
    <n v="69364631"/>
    <m/>
    <n v="146372102619"/>
    <s v="MTS NEGERI 2 BANJARNEGARA"/>
    <s v="ODP-BJR-FF/052 FF/D04/052.01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m/>
    <m/>
    <m/>
    <e v="#NUM!"/>
    <e v="#NUM!"/>
    <x v="1"/>
    <x v="3"/>
  </r>
  <r>
    <n v="1899"/>
    <n v="1002509358"/>
    <n v="3"/>
    <x v="3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  <x v="3"/>
  </r>
  <r>
    <n v="1900"/>
    <n v="1002511370"/>
    <n v="3"/>
    <x v="4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3"/>
  </r>
  <r>
    <n v="1901"/>
    <n v="1002504246"/>
    <n v="3"/>
    <x v="6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  <x v="13"/>
  </r>
  <r>
    <n v="1902"/>
    <n v="1002520325"/>
    <n v="3"/>
    <x v="1"/>
    <n v="5"/>
    <s v="SBY UTARA"/>
    <s v="TANDES"/>
    <s v="KNN"/>
    <s v="REG"/>
    <s v="AO"/>
    <s v="NEW SALES"/>
    <m/>
    <s v="8 | OSS - PONR"/>
    <s v="RBS-Regional 2"/>
    <d v="2026-08-11T15:04:36"/>
    <d v="2026-08-13T12:33:56"/>
    <n v="69363504"/>
    <m/>
    <n v="152412248834"/>
    <s v="Kos Puri alea 3"/>
    <s v="ODP-TDS-FLA/08"/>
    <s v="WO061552544"/>
    <m/>
    <m/>
    <m/>
    <n v="112.63370999999999"/>
    <n v="-7.2799224999999996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ACT_COM"/>
    <s v="KANDANG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m/>
    <m/>
    <m/>
    <e v="#NUM!"/>
    <e v="#NUM!"/>
    <x v="1"/>
    <x v="22"/>
  </r>
  <r>
    <n v="1903"/>
    <n v="1002515505"/>
    <n v="3"/>
    <x v="0"/>
    <n v="5"/>
    <s v="KUPANG"/>
    <s v="LABOAN BAJO"/>
    <s v="LBO"/>
    <s v="REG"/>
    <s v="AO"/>
    <s v="NEW SALES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0"/>
    <x v="16"/>
  </r>
  <r>
    <n v="1904"/>
    <n v="1002511552"/>
    <n v="3"/>
    <x v="6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  <x v="17"/>
  </r>
  <r>
    <n v="1905"/>
    <n v="1002524807"/>
    <n v="3"/>
    <x v="3"/>
    <n v="4"/>
    <s v="YOGYAKARTA"/>
    <s v="INNER - YOGYA JATENG SELATAN"/>
    <s v="KGD"/>
    <s v="REG"/>
    <s v="AO"/>
    <s v="NEW SALES"/>
    <s v="1P INET"/>
    <s v="MIE - SEND SURVEY"/>
    <s v="RBS-Regional 3"/>
    <d v="2026-08-13T15:52:56"/>
    <d v="2026-08-13T15:54:22"/>
    <n v="69365381"/>
    <m/>
    <n v="143132123287"/>
    <s v="NEKA GEDONG KUNING YOGYA"/>
    <s v="ODP-KGD-FBF/056"/>
    <s v="WO061687557"/>
    <m/>
    <m/>
    <m/>
    <n v="110.40227899999999"/>
    <n v="-7.8095129999999999"/>
    <s v="|MN02054|MYIA-049177742743/POI/Ayu putri angreani kusanto/08990794495/anext213@gmail.com"/>
    <s v="MYIB_ASSISTANT"/>
    <m/>
    <m/>
    <m/>
    <m/>
    <m/>
    <m/>
    <m/>
    <m/>
    <s v="Management Janji"/>
    <s v="2026-08-14 15:00:00 | Nama : BU AYU PUTRI ANGREANI KUSANTO No Hp : 08990794495 No Alt :  Tgl Pemasangan : 14 Agustus 2026 Interval : PAGI  Note : Hubungi pelanggan terlebih dahulu"/>
    <s v="FCC"/>
    <s v="13-08-2026 15:55:16"/>
    <d v="2026-08-14T15:00:00"/>
    <m/>
    <s v="SURVEY_NEW_MANJA"/>
    <s v="KOTAGEDE"/>
    <s v="NO ADDON"/>
    <m/>
    <s v="MIE - SEND SURVEY"/>
    <s v="HSI Bisnis Promo HUT Telkom PSB 70% - 50 Mbps"/>
    <s v="INDIBIZ"/>
    <m/>
    <m/>
    <d v="2026-08-14T15:00:00"/>
    <s v="2026-08-14 15:00:00 | Nama : BU AYU PUTRI ANGREANI KUSANTO No Hp : 08990794495 No Alt :  Tgl Pemasangan : 14 Agustus 2026 Interval : PAGI  Note : Hubungi pelanggan terlebih dahulu"/>
    <m/>
    <m/>
    <m/>
    <e v="#NUM!"/>
    <e v="#NUM!"/>
    <x v="1"/>
    <x v="3"/>
  </r>
  <r>
    <n v="1906"/>
    <n v="1002510626"/>
    <n v="3"/>
    <x v="5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  <x v="27"/>
  </r>
  <r>
    <n v="1907"/>
    <n v="1002516532"/>
    <n v="3"/>
    <x v="7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  <x v="3"/>
  </r>
  <r>
    <n v="1908"/>
    <n v="1002524244"/>
    <n v="3"/>
    <x v="6"/>
    <n v="5"/>
    <s v="PASURUAN"/>
    <s v="PROBOLINGGO"/>
    <s v="LCE"/>
    <s v="REG"/>
    <s v="AO"/>
    <s v="NEW SALES"/>
    <m/>
    <s v="Completed (PS)"/>
    <s v="RBS-Regional 3"/>
    <d v="2026-08-13T13:25:42"/>
    <d v="2026-08-13T20:51:34"/>
    <n v="69365167"/>
    <m/>
    <n v="152511206429"/>
    <s v="WARUNG BIRU"/>
    <s v="ODP-LCE-FC/40"/>
    <s v="WO061675620"/>
    <m/>
    <m/>
    <m/>
    <n v="113.2275696"/>
    <n v="-7.8509503"/>
    <s v="|MN01316 |/WARUNG BIRU/WINBACK 2.0 HSI B2B (1:1) 50MBPS 355RB PSB DISC 70%/Terdywahyu13@gmail.com/TEDDY WAHYU RAMADHAN/895352605400"/>
    <s v="Sales Force DBS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13:39:51"/>
    <d v="2026-08-14T13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3"/>
    <d v="2026-08-13T00:00:00"/>
    <n v="-1.5416666666642413"/>
    <x v="0"/>
    <x v="30"/>
  </r>
  <r>
    <n v="1909"/>
    <n v="1002514350"/>
    <n v="3"/>
    <x v="3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  <x v="3"/>
  </r>
  <r>
    <n v="1910"/>
    <n v="1002524860"/>
    <n v="3"/>
    <x v="2"/>
    <n v="5"/>
    <s v="KEDIRI"/>
    <s v="KEDIRI"/>
    <s v="MJT"/>
    <s v="REG"/>
    <s v="AO"/>
    <s v="NEW SALES"/>
    <s v="1P INET"/>
    <s v="Completed (PS)"/>
    <s v="RBS-Regional 3"/>
    <d v="2026-08-13T16:07:56"/>
    <d v="2026-08-13T20:15:20"/>
    <n v="69365409"/>
    <m/>
    <n v="152640225890"/>
    <s v="SPBU 54.641.37"/>
    <s v="ODP-MJT-FAC/54"/>
    <s v="WO061689587"/>
    <m/>
    <m/>
    <m/>
    <n v="112.000259"/>
    <n v="-7.7883120000000003"/>
    <s v="|MN00418|MYIA-074663237498/POI/WIDHI NURTI HASMORO/085707625447/ngampelspbu37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6:09:57"/>
    <d v="2026-08-14T15:00:00"/>
    <m/>
    <s v="PS"/>
    <s v="NGADILUWIH"/>
    <s v="NO ADDON"/>
    <n v="20260813"/>
    <s v="Completed"/>
    <s v="HSI Bisnis Promo HUT Telkom PSB 70% - 50 Mbps"/>
    <s v="INDIBIZ"/>
    <m/>
    <m/>
    <d v="2026-08-14T15:00:00"/>
    <s v="2026-08-14 15:00:00 | M Janji : (14/08/2026) jam Pasang :pagi / siang  Note : hubungi pelanggan jika ingin kelokasi"/>
    <n v="2026"/>
    <n v="8"/>
    <n v="13"/>
    <d v="2026-08-13T00:00:00"/>
    <n v="-1.625"/>
    <x v="0"/>
    <x v="15"/>
  </r>
  <r>
    <n v="1911"/>
    <n v="1002508118"/>
    <n v="3"/>
    <x v="6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  <x v="10"/>
  </r>
  <r>
    <n v="1912"/>
    <n v="1002505841"/>
    <n v="3"/>
    <x v="6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  <x v="13"/>
  </r>
  <r>
    <n v="1913"/>
    <n v="1002514688"/>
    <n v="3"/>
    <x v="7"/>
    <n v="4"/>
    <s v="KUDUS"/>
    <s v="BLORA"/>
    <s v="BLO"/>
    <s v="REG"/>
    <s v="AO"/>
    <s v="NEW SALES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0"/>
    <x v="3"/>
  </r>
  <r>
    <n v="1914"/>
    <n v="1002504858"/>
    <n v="3"/>
    <x v="5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  <x v="31"/>
  </r>
  <r>
    <n v="1915"/>
    <n v="1002522422"/>
    <n v="3"/>
    <x v="2"/>
    <n v="5"/>
    <s v="KEDIRI"/>
    <s v="KEDIRI"/>
    <s v="NDL"/>
    <s v="REG"/>
    <s v="AO"/>
    <s v="NEW SALES"/>
    <s v="1P INET"/>
    <s v="Completed (PS)"/>
    <s v="RBS-Regional 3"/>
    <d v="2026-08-12T14:32:57"/>
    <d v="2026-08-13T21:08:46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PS"/>
    <s v="NGADILUWIH"/>
    <s v="NO ADDON"/>
    <n v="20260813"/>
    <s v="Completed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n v="2026"/>
    <n v="8"/>
    <n v="13"/>
    <d v="2026-08-13T00:00:00"/>
    <n v="-0.54166666666424135"/>
    <x v="0"/>
    <x v="15"/>
  </r>
  <r>
    <n v="1916"/>
    <n v="1002506450"/>
    <n v="3"/>
    <x v="2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  <x v="19"/>
  </r>
  <r>
    <n v="1917"/>
    <n v="1002524946"/>
    <n v="3"/>
    <x v="3"/>
    <n v="4"/>
    <s v="PURWOKERTO"/>
    <s v="CILACAP"/>
    <s v="KRY"/>
    <s v="REG"/>
    <s v="AO"/>
    <s v="NEW SALES"/>
    <s v="1P INET"/>
    <s v="MIE - SEND SURVEY"/>
    <s v="RBS-Regional 3"/>
    <d v="2026-08-13T16:28:56"/>
    <d v="2026-08-13T16:30:02"/>
    <n v="69365438"/>
    <m/>
    <n v="143385101153"/>
    <s v="MADRASAH TSANAWIYAH WATHONNIYAH ISLAMIYYAH"/>
    <s v="ODP-KRY-FK/013"/>
    <s v="WO061691901"/>
    <m/>
    <m/>
    <m/>
    <n v="109.287919"/>
    <n v="-7.597664"/>
    <s v="|MC00213|MYIA-030862619542/POI/SUNARYO/085743156716/mtsmwi@yahoo.com"/>
    <s v="MYIB_ASSISTANT"/>
    <m/>
    <m/>
    <m/>
    <m/>
    <m/>
    <m/>
    <m/>
    <m/>
    <s v="Management Janji"/>
    <s v="2026-08-15 13:00:00 | Nama PIC : bapak sunaryo No HP : 085743156716 No Alternatif : M Janji : 14/07/2026 Jam Pasang : Pagi NoteÃ‚Â :  Hubungi terlebih dahulu sebelum ke lokasi "/>
    <s v="FCC"/>
    <s v="13-08-2026 16:39:58"/>
    <d v="2026-08-15T13:00:00"/>
    <m/>
    <s v="SURVEY_NEW_MANJA"/>
    <s v="KROYA"/>
    <s v="NO ADDON"/>
    <m/>
    <s v="MIE - SEND SURVEY"/>
    <s v="HSI Bisnis Promo HUT Telkom PSB 70% - 150 Mbps"/>
    <s v="INDIBIZ"/>
    <m/>
    <m/>
    <d v="2026-08-15T13:00:00"/>
    <s v="2026-08-15 13:00:00 | Nama PIC : bapak sunaryo No HP : 085743156716 No Alternatif : M Janji : 14/07/2026 Jam Pasang : Pagi NoteÃ‚Â :  Hubungi terlebih dahulu sebelum ke lokasi "/>
    <m/>
    <m/>
    <m/>
    <e v="#NUM!"/>
    <e v="#NUM!"/>
    <x v="1"/>
    <x v="3"/>
  </r>
  <r>
    <n v="1918"/>
    <n v="1002505089"/>
    <n v="3"/>
    <x v="6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  <x v="13"/>
  </r>
  <r>
    <n v="1919"/>
    <n v="1002508331"/>
    <n v="3"/>
    <x v="3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3"/>
  </r>
  <r>
    <n v="1920"/>
    <n v="1002523621"/>
    <n v="3"/>
    <x v="5"/>
    <n v="5"/>
    <s v="SINGARJA"/>
    <s v="KLUNGKUNG"/>
    <s v="SMA"/>
    <s v="REG"/>
    <s v="AO"/>
    <s v="NEW SALES"/>
    <m/>
    <s v="FCC - HD1A - PROGRESS"/>
    <s v="RBS-Regional 3"/>
    <d v="2026-08-13T10:07:59"/>
    <d v="2026-08-13T10:09:16"/>
    <n v="69364846"/>
    <m/>
    <m/>
    <s v="Lumbung Umaluah Villa"/>
    <m/>
    <m/>
    <m/>
    <m/>
    <m/>
    <n v="115.43560858128301"/>
    <n v="-8.4663902846285595"/>
    <s v="|MN02750|/CP NI NYOMAN SULADRI/082340669469/lumbungumaluah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1970-01-01T00:00:00"/>
    <d v="1970-01-01T00:00:00"/>
    <m/>
    <m/>
    <m/>
    <e v="#NUM!"/>
    <e v="#NUM!"/>
    <x v="1"/>
    <x v="4"/>
  </r>
  <r>
    <n v="1921"/>
    <n v="100250435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1"/>
  </r>
  <r>
    <n v="1922"/>
    <n v="1002517486"/>
    <n v="3"/>
    <x v="7"/>
    <n v="4"/>
    <s v="SOLO"/>
    <s v="INNER - SOLO JATENG TIMUR"/>
    <s v="MSO"/>
    <s v="REG"/>
    <s v="AO"/>
    <s v="NEW SALES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0"/>
    <x v="3"/>
  </r>
  <r>
    <n v="1923"/>
    <n v="1002510390"/>
    <n v="3"/>
    <x v="1"/>
    <n v="5"/>
    <s v="MADURA"/>
    <s v="PAMEKASAN"/>
    <s v="SMP"/>
    <s v="REG"/>
    <s v="AO"/>
    <s v="NEW SALES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  <x v="1"/>
  </r>
  <r>
    <n v="1924"/>
    <n v="1002509116"/>
    <n v="3"/>
    <x v="1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1"/>
  </r>
  <r>
    <n v="1925"/>
    <n v="1002517802"/>
    <n v="3"/>
    <x v="2"/>
    <n v="5"/>
    <s v="KEDIRI"/>
    <s v="KEDIRI"/>
    <s v="PAE"/>
    <s v="REG"/>
    <s v="AO"/>
    <s v="NEW SALES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0"/>
    <x v="15"/>
  </r>
  <r>
    <n v="1926"/>
    <n v="1002519366"/>
    <n v="3"/>
    <x v="4"/>
    <n v="4"/>
    <s v="PEKALONGAN"/>
    <s v="BREBES"/>
    <s v="BKA"/>
    <s v="REG"/>
    <s v="AO"/>
    <s v="NEW SALES"/>
    <m/>
    <s v="CC - HD1A - INPROGRESS UNCONTACTED"/>
    <s v="RBS-Regional 3"/>
    <d v="2026-08-11T10:52:34"/>
    <d v="2026-08-13T14:09:55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FCC"/>
    <s v="X"/>
    <s v="NO ADDON"/>
    <m/>
    <s v="UNCONTACTED : Mail Box - Memo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927"/>
    <n v="1002510259"/>
    <n v="3"/>
    <x v="4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3"/>
  </r>
  <r>
    <n v="1928"/>
    <n v="1002511732"/>
    <n v="3"/>
    <x v="2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  <x v="29"/>
  </r>
  <r>
    <n v="1929"/>
    <n v="1002508832"/>
    <n v="3"/>
    <x v="5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  <x v="28"/>
  </r>
  <r>
    <n v="1930"/>
    <n v="1002520618"/>
    <n v="3"/>
    <x v="4"/>
    <n v="4"/>
    <s v="SEMARANG"/>
    <s v="KENDAL"/>
    <s v="KDL"/>
    <s v="REG"/>
    <s v="AO"/>
    <s v="NEW SALES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X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0"/>
    <x v="3"/>
  </r>
  <r>
    <n v="1931"/>
    <n v="1002523266"/>
    <n v="3"/>
    <x v="1"/>
    <n v="5"/>
    <s v="SBY UTARA"/>
    <s v="GRESIK"/>
    <s v="SDY"/>
    <s v="REG"/>
    <s v="AO"/>
    <s v="NEW SALES"/>
    <m/>
    <s v="OSS - FALLOUT"/>
    <s v="RBS-Regional 3"/>
    <d v="2026-08-13T08:11:51"/>
    <d v="2026-08-13T18:39:35"/>
    <n v="69364688"/>
    <m/>
    <n v="152451212018"/>
    <s v="WD KOPI"/>
    <s v="ODP-SDY-FA/78"/>
    <s v="WO061641600"/>
    <m/>
    <m/>
    <m/>
    <n v="112.4532281"/>
    <n v="-6.8895689999999998"/>
    <s v="|MN00882|/WD KOPI/NANANG MAHMUDI/081325695041/Wardokopi@gmail.com/HSI Bisnis Promo HUT Telkom (1:1) 50 Mbps (Rp 355.000) PSB Rp 150.000/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8:25:29"/>
    <d v="2026-08-14T08:00:00"/>
    <s v="Kendala Pelanggan"/>
    <s v="FO_WFM"/>
    <s v="GRESIK"/>
    <s v="NO ADDON"/>
    <m/>
    <s v="Provisioning Failed|WFM|INF009039217|PP_-7.0660582,112.5768676_Manja pelanggan minta kunjungan besok pagi. Jam 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Jam Pemasangan : 08:00 - 12.00 Tanggal Pemasangan : 14/08/2026 Info Tambahan : Hubungi pelanggan sebelum datang ke lokasi |40981184|MYDITA"/>
    <m/>
    <m/>
    <m/>
    <e v="#NUM!"/>
    <e v="#NUM!"/>
    <x v="1"/>
    <x v="9"/>
  </r>
  <r>
    <n v="1932"/>
    <n v="1002512661"/>
    <n v="3"/>
    <x v="2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  <x v="2"/>
  </r>
  <r>
    <n v="1933"/>
    <n v="1002505530"/>
    <n v="3"/>
    <x v="5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28"/>
  </r>
  <r>
    <n v="1934"/>
    <n v="1002513342"/>
    <n v="3"/>
    <x v="4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  <x v="3"/>
  </r>
  <r>
    <n v="1935"/>
    <n v="1002511287"/>
    <n v="3"/>
    <x v="4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  <x v="3"/>
  </r>
  <r>
    <n v="1936"/>
    <n v="1002512802"/>
    <n v="3"/>
    <x v="3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937"/>
    <n v="1002512605"/>
    <n v="3"/>
    <x v="1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  <x v="1"/>
  </r>
  <r>
    <n v="1938"/>
    <n v="1002513483"/>
    <n v="3"/>
    <x v="2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  <x v="15"/>
  </r>
  <r>
    <n v="1939"/>
    <n v="1002525149"/>
    <n v="3"/>
    <x v="4"/>
    <n v="4"/>
    <s v="SEMARANG"/>
    <s v="KENDAL"/>
    <s v="WLR"/>
    <s v="REG"/>
    <s v="AO"/>
    <s v="NEW SALES"/>
    <s v="1P INET"/>
    <s v="MIE - SEND SURVEY"/>
    <s v="RBS-Regional 3"/>
    <d v="2026-08-13T17:43:56"/>
    <d v="2026-08-13T17:46:01"/>
    <n v="69365499"/>
    <m/>
    <n v="143407106660"/>
    <s v="SMP NEGERI 1 GRINGSING ( LAB. KOMPUTER )"/>
    <s v="ODP-WLR-FF/172 FF/D10/172.01"/>
    <s v="WO061698273"/>
    <m/>
    <m/>
    <m/>
    <n v="110.039703"/>
    <n v="-6.9718260000000001"/>
    <s v="|MN02184|MYIA-084074533111/POI/TEGUH RIYANTO /089610116574/smpnegeri1gringsing@gmail.com"/>
    <s v="MYIB_ASSISTANT"/>
    <m/>
    <m/>
    <m/>
    <m/>
    <m/>
    <m/>
    <m/>
    <m/>
    <s v="Management Janji"/>
    <s v="2026-08-14 15:00:00 | Nama PIC : TEGUH RIYANTO No HP : 089610116574 Alt :  M Janji : 14/08/2026 Jam Pasang : 08.00  - 13:00  NoteÃ‚Â :  hubungi terlebih dahulu sebelum ke lokasi, terima kasih."/>
    <s v="FCC"/>
    <s v="13-08-2026 17:55:20"/>
    <d v="2026-08-14T15:00:00"/>
    <m/>
    <s v="SURVEY_NEW_MANJA"/>
    <s v="WELERI"/>
    <s v="NO ADDON"/>
    <m/>
    <s v="MIE - SEND SURVEY"/>
    <s v="HSI Bisnis Basic Promo HUT Telkom PSB 70% - 300 Mbps"/>
    <s v="INDIBIZ"/>
    <m/>
    <m/>
    <d v="2026-08-14T15:00:00"/>
    <s v="2026-08-14 15:00:00 | Nama PIC : TEGUH RIYANTO No HP : 089610116574 Alt :  M Janji : 14/08/2026 Jam Pasang : 08.00  - 13:00  NoteÃ‚Â :  hubungi terlebih dahulu sebelum ke lokasi, terima kasih."/>
    <m/>
    <m/>
    <m/>
    <e v="#NUM!"/>
    <e v="#NUM!"/>
    <x v="1"/>
    <x v="3"/>
  </r>
  <r>
    <n v="1940"/>
    <n v="1002518496"/>
    <n v="3"/>
    <x v="4"/>
    <n v="4"/>
    <s v="PEKALONGAN"/>
    <s v="BREBES"/>
    <s v="KTM"/>
    <s v="REG"/>
    <s v="AO"/>
    <s v="NEW SALES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0"/>
    <x v="3"/>
  </r>
  <r>
    <n v="1941"/>
    <n v="1002515937"/>
    <n v="3"/>
    <x v="2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  <x v="29"/>
  </r>
  <r>
    <n v="1942"/>
    <n v="1002524387"/>
    <n v="3"/>
    <x v="3"/>
    <n v="4"/>
    <s v="YOGYAKARTA"/>
    <s v="INNER - YOGYA JATENG SELATAN"/>
    <s v="PGR"/>
    <s v="REG"/>
    <s v="AO"/>
    <s v="NEW SALES"/>
    <m/>
    <s v="MYCX - SEND OPEN PAPERLESS"/>
    <s v="RBS-Regional 2"/>
    <d v="2026-08-13T14:12:03"/>
    <d v="2026-08-13T14:14:05"/>
    <n v="69365202"/>
    <m/>
    <n v="141114227923"/>
    <s v="PT Data Prima Solusindo"/>
    <s v="ODP-PGR-FBH/074"/>
    <m/>
    <m/>
    <m/>
    <m/>
    <n v="110.36933500000001"/>
    <n v="-7.8061259999999999"/>
    <s v="AMRBS;404486;ADALYDE M JOWEY;JKT OUTER; PT Data Prima Solusindo ;Hsi inet only 100 Mbps ;Pic Harizan Farizi ; Cp 085718503440 - 082295880875  ;  harizan.farizi@newconnext.com"/>
    <s v="Amex"/>
    <m/>
    <m/>
    <m/>
    <m/>
    <m/>
    <m/>
    <m/>
    <m/>
    <m/>
    <m/>
    <m/>
    <s v="13-08-2026 14:39:5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943"/>
    <n v="1002511810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  <x v="11"/>
  </r>
  <r>
    <n v="1944"/>
    <n v="1002510441"/>
    <n v="3"/>
    <x v="0"/>
    <n v="5"/>
    <s v="KUPANG"/>
    <s v="KUPANG"/>
    <s v="KPN"/>
    <s v="REG"/>
    <s v="AO"/>
    <s v="NEW SALES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  <x v="33"/>
  </r>
  <r>
    <n v="1945"/>
    <n v="1002505443"/>
    <n v="3"/>
    <x v="5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  <x v="31"/>
  </r>
  <r>
    <n v="1946"/>
    <n v="1002520546"/>
    <n v="3"/>
    <x v="6"/>
    <n v="5"/>
    <s v="SIDOARJO"/>
    <s v="PASURUAN"/>
    <s v="GEM"/>
    <s v="REG"/>
    <s v="AO"/>
    <s v="NEW SALES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0"/>
    <x v="17"/>
  </r>
  <r>
    <n v="1947"/>
    <n v="1002524032"/>
    <n v="3"/>
    <x v="4"/>
    <n v="4"/>
    <s v="PEKALONGAN"/>
    <s v="BATANG"/>
    <s v="SBA"/>
    <s v="REG"/>
    <s v="AO"/>
    <s v="NEW SALES"/>
    <s v="1P INET"/>
    <s v="7 | OSS - PROVISIONING ISSUED"/>
    <s v="RBS-Regional 3"/>
    <d v="2026-08-13T11:58:57"/>
    <d v="2026-08-14T08:06:19"/>
    <n v="69365029"/>
    <m/>
    <n v="142200200894"/>
    <s v="SPBU 44-51201"/>
    <s v="ODP-SBA-FD/020 FD/D03/020.01"/>
    <s v="WO061657496"/>
    <m/>
    <m/>
    <m/>
    <n v="109.9178"/>
    <n v="-6.9767999999999999"/>
    <s v="|MC50009|MYIA-012349183725/POI/Abdul sukur/082326860369/spbu_4451201@yahoo.co.id"/>
    <s v="MYIB_ASSISTANT"/>
    <m/>
    <m/>
    <m/>
    <m/>
    <m/>
    <m/>
    <m/>
    <m/>
    <s v="Management Janji"/>
    <s v="2026-08-14 08:00:00 | Nama PIC : Fauzi No HP : 082326860369 Alt : 085642845006 M Janji : 14/08/2026 Jam Pasang : 08.00  - 13:00  NoteÃ‚Â :  hubungi terlebih dahulu sebelum ke lokasi, terima kasih."/>
    <s v="FCC"/>
    <s v="13-08-2026 12:09:47"/>
    <d v="2026-08-14T08:00:00"/>
    <m/>
    <s v="PI"/>
    <s v="SUBAH"/>
    <s v="NO ADDON"/>
    <m/>
    <s v="Provisioning Issued"/>
    <s v="HSI Bisnis Promo HUT Telkom PSB 70% - 150 Mbps"/>
    <s v="INDIBIZ"/>
    <m/>
    <m/>
    <d v="2026-08-14T08:00:00"/>
    <s v="2026-08-14 08:00:00 | Nama PIC : Fauzi No HP : 082326860369 Alt : 085642845006 M Janji : 14/08/2026 Jam Pasang : 08.00  - 13:00  NoteÃ‚Â :  hubungi terlebih dahulu sebelum ke lokasi, terima kasih."/>
    <m/>
    <m/>
    <m/>
    <e v="#NUM!"/>
    <e v="#NUM!"/>
    <x v="1"/>
    <x v="3"/>
  </r>
  <r>
    <n v="1948"/>
    <n v="1002507032"/>
    <n v="3"/>
    <x v="5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  <x v="31"/>
  </r>
  <r>
    <n v="1949"/>
    <n v="1002519214"/>
    <n v="3"/>
    <x v="6"/>
    <n v="5"/>
    <s v="SIDOARJO"/>
    <s v="MOJOKERTO"/>
    <s v="MIP"/>
    <s v="REG"/>
    <s v="AO"/>
    <s v="NEW SALES"/>
    <m/>
    <s v="102 | FOLLOW UP COMPLETED"/>
    <s v="RBS-Regional 3"/>
    <d v="2026-08-11T10:16:33"/>
    <d v="2026-08-13T19:25:25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s v="Kendala Pelanggan"/>
    <s v="REVOKE"/>
    <s v="MOJOKERTO"/>
    <s v="NO ADDON"/>
    <m/>
    <s v="Follow Up Revoke Completed, New Order ID : SC100252525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1"/>
    <x v="13"/>
  </r>
  <r>
    <n v="1950"/>
    <n v="1002506402"/>
    <n v="3"/>
    <x v="5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  <x v="28"/>
  </r>
  <r>
    <n v="1951"/>
    <n v="1002509453"/>
    <n v="3"/>
    <x v="0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  <x v="5"/>
  </r>
  <r>
    <n v="1952"/>
    <n v="1002518018"/>
    <n v="3"/>
    <x v="4"/>
    <n v="4"/>
    <s v="PEKALONGAN"/>
    <s v="TEGAL"/>
    <s v="TEG"/>
    <s v="REG"/>
    <s v="AO"/>
    <s v="NEW SALES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0"/>
    <x v="3"/>
  </r>
  <r>
    <n v="1953"/>
    <n v="1002522050"/>
    <n v="3"/>
    <x v="0"/>
    <n v="5"/>
    <s v="MATARAM"/>
    <s v="INNER - NUSA TENGGARA"/>
    <s v="MTR"/>
    <s v="REG"/>
    <s v="AO"/>
    <s v="NEW SALES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X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0"/>
    <x v="26"/>
  </r>
  <r>
    <n v="1954"/>
    <n v="1002524667"/>
    <n v="3"/>
    <x v="3"/>
    <n v="4"/>
    <s v="YOGYAKARTA"/>
    <s v="INNER - YOGYA JATENG SELATAN"/>
    <s v="KBU"/>
    <s v="REG"/>
    <s v="AO"/>
    <s v="NEW SALES"/>
    <m/>
    <s v="QC MIA - INVALID QUALITY CONTROL MIA"/>
    <s v="RBS-Regional 2"/>
    <d v="2026-08-13T15:20:24"/>
    <d v="2026-08-13T19:29:02"/>
    <n v="69365340"/>
    <m/>
    <n v="146113145624"/>
    <s v="KRI Store Tugu"/>
    <s v="ODP-KBU-FDD/088"/>
    <m/>
    <m/>
    <m/>
    <m/>
    <n v="110.36676300000001"/>
    <n v="-7.7836279999999904"/>
    <s v="AMRBS;404252;NADHIRA AUDRIANKA;AO;1S HSI Bisnis 1:1 Internet 50Mbps (355k);KRI Store Tugu;PIC IQBAL 087872217552;it@karyarasaindonesia.co.id"/>
    <s v="Account Manager"/>
    <m/>
    <m/>
    <m/>
    <m/>
    <m/>
    <m/>
    <m/>
    <m/>
    <m/>
    <m/>
    <m/>
    <s v="13-08-2026 15:25:45"/>
    <m/>
    <m/>
    <s v="QC1"/>
    <s v="X"/>
    <s v="NO ADDON"/>
    <m/>
    <s v="QC MIA - INVALID QUALITY CONTROL MIA - Tanda Tangan Berbeda - Uploadkan ttd digital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955"/>
    <n v="1002516160"/>
    <n v="3"/>
    <x v="2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  <x v="24"/>
  </r>
  <r>
    <n v="1956"/>
    <n v="1002518603"/>
    <n v="3"/>
    <x v="6"/>
    <n v="5"/>
    <s v="JEMBER"/>
    <s v="SITUBONDO"/>
    <s v="ASB"/>
    <s v="REG"/>
    <s v="AO"/>
    <s v="NEW SALES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0"/>
    <x v="10"/>
  </r>
  <r>
    <n v="1957"/>
    <n v="1002511700"/>
    <n v="3"/>
    <x v="7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  <x v="3"/>
  </r>
  <r>
    <n v="1958"/>
    <n v="1002518271"/>
    <n v="3"/>
    <x v="0"/>
    <n v="5"/>
    <s v="MATARAM"/>
    <s v="LOMBOK TIMUR UTARA"/>
    <s v="SEL"/>
    <s v="REG"/>
    <s v="AO"/>
    <s v="NEW SALES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LOMBOK TIMU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0"/>
    <x v="5"/>
  </r>
  <r>
    <n v="1959"/>
    <n v="1002519891"/>
    <n v="3"/>
    <x v="1"/>
    <n v="5"/>
    <s v="MADURA"/>
    <s v="BANGKALAN"/>
    <s v="KML"/>
    <s v="REG"/>
    <s v="AO"/>
    <s v="NEW SALES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1"/>
    <x v="1"/>
  </r>
  <r>
    <n v="1960"/>
    <n v="1002513434"/>
    <n v="3"/>
    <x v="2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  <x v="24"/>
  </r>
  <r>
    <n v="1961"/>
    <n v="1002515061"/>
    <n v="3"/>
    <x v="4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  <x v="3"/>
  </r>
  <r>
    <n v="1962"/>
    <n v="1002517943"/>
    <n v="3"/>
    <x v="4"/>
    <n v="4"/>
    <s v="PEKALONGAN"/>
    <s v="TEGAL"/>
    <s v="TEG"/>
    <s v="REG"/>
    <s v="AO"/>
    <s v="NEW SALES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0"/>
    <x v="3"/>
  </r>
  <r>
    <n v="1963"/>
    <n v="1002504437"/>
    <n v="3"/>
    <x v="7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3"/>
  </r>
  <r>
    <n v="1964"/>
    <n v="1002523972"/>
    <n v="3"/>
    <x v="0"/>
    <n v="5"/>
    <s v="MATARAM"/>
    <s v="BIMA"/>
    <s v="SAP"/>
    <s v="REG"/>
    <s v="AO"/>
    <s v="NEW SALES"/>
    <s v="1P INET"/>
    <s v="MIE - SEND SURVEY"/>
    <s v="RBS-Regional 3"/>
    <d v="2026-08-13T11:37:56"/>
    <d v="2026-08-13T11:40:01"/>
    <n v="69365013"/>
    <m/>
    <n v="172610305726"/>
    <s v="Sangiang karya Pratama"/>
    <s v="ODP-SAP-FAA/01 FAA/D01/01.01"/>
    <s v="WO061655344"/>
    <m/>
    <m/>
    <m/>
    <n v="118.99089840000001"/>
    <n v="-8.5709488999999994"/>
    <s v="MD|MYDB-20260813265187|DN00001/MN02085|Sangiang karya Pratama|082339076557"/>
    <s v="MYDIGIBIZPARTNER"/>
    <m/>
    <m/>
    <m/>
    <m/>
    <m/>
    <m/>
    <m/>
    <m/>
    <s v="Management Janji"/>
    <s v="2026-08-14 15:00:00 | M Janji : (14 AGUSTUS 2026) jam Pasang : siang Note : hubungi pelanggan jika ingin kelokasi"/>
    <s v="FCC"/>
    <s v="13-08-2026 11:39:50"/>
    <d v="2026-08-14T15:00:00"/>
    <m/>
    <s v="SURVEY_NEW_MANJA"/>
    <s v="BIMA BARAT"/>
    <s v="NETMONK"/>
    <m/>
    <s v="MIE - SEND SURVEY"/>
    <s v="HSI Bisnis Bundling Netmonk PSB 70% - 50 Mbps"/>
    <s v="INDIBIZ"/>
    <m/>
    <m/>
    <d v="2026-08-14T15:00:00"/>
    <s v="2026-08-14 15:00:00 | M Janji : (14 AGUSTUS 2026) jam Pasang : siang Note : hubungi pelanggan jika ingin kelokasi"/>
    <m/>
    <m/>
    <m/>
    <e v="#NUM!"/>
    <e v="#NUM!"/>
    <x v="1"/>
    <x v="8"/>
  </r>
  <r>
    <n v="1965"/>
    <n v="1002511731"/>
    <n v="3"/>
    <x v="1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  <x v="1"/>
  </r>
  <r>
    <n v="1966"/>
    <n v="1002514894"/>
    <n v="3"/>
    <x v="2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  <x v="19"/>
  </r>
  <r>
    <n v="1967"/>
    <n v="1002508916"/>
    <n v="3"/>
    <x v="7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  <x v="3"/>
  </r>
  <r>
    <n v="1968"/>
    <n v="1002514933"/>
    <n v="3"/>
    <x v="0"/>
    <n v="5"/>
    <s v="KUPANG"/>
    <s v="KUPANG"/>
    <s v="KPN"/>
    <s v="REG"/>
    <s v="AO"/>
    <s v="NEW SALES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UPANG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  <x v="33"/>
  </r>
  <r>
    <n v="1969"/>
    <n v="1002519984"/>
    <n v="3"/>
    <x v="6"/>
    <n v="5"/>
    <s v="SIDOARJO"/>
    <s v="INNER - JATIM TIMUR"/>
    <s v="SDA"/>
    <s v="REG"/>
    <s v="AO"/>
    <s v="NEW SALES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IDOARJO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0"/>
    <x v="11"/>
  </r>
  <r>
    <n v="1970"/>
    <n v="1002505456"/>
    <n v="3"/>
    <x v="0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  <x v="32"/>
  </r>
  <r>
    <n v="1971"/>
    <n v="1002518821"/>
    <n v="3"/>
    <x v="3"/>
    <n v="4"/>
    <s v="PURWOKERTO"/>
    <s v="PURWOKERTO"/>
    <s v="PWT"/>
    <s v="REG"/>
    <s v="AO"/>
    <s v="NEW SALES"/>
    <s v="1P INET"/>
    <s v="102 | FOLLOW UP COMPLETED"/>
    <s v="RBS-Regional 3"/>
    <d v="2026-08-11T08:16:57"/>
    <d v="2026-08-13T13:07:58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s v="Kendala Teknik"/>
    <s v="REVOKE"/>
    <s v="X"/>
    <s v="NO ADDON"/>
    <m/>
    <s v="Follow Up Revoke Completed, New Order ID : SC1002524181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1"/>
    <x v="3"/>
  </r>
  <r>
    <n v="1972"/>
    <n v="1002517597"/>
    <n v="3"/>
    <x v="6"/>
    <n v="5"/>
    <s v="SIDOARJO"/>
    <s v="INNER - JATIM TIMUR"/>
    <s v="KRN"/>
    <s v="REG"/>
    <s v="AO"/>
    <s v="NEW SALES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1"/>
    <x v="11"/>
  </r>
  <r>
    <n v="1973"/>
    <n v="1002512723"/>
    <n v="3"/>
    <x v="1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1"/>
  </r>
  <r>
    <n v="1974"/>
    <n v="1002524201"/>
    <n v="3"/>
    <x v="4"/>
    <n v="4"/>
    <s v="PEKALONGAN"/>
    <s v="SLAWI"/>
    <s v="ADW"/>
    <s v="REG"/>
    <s v="AO"/>
    <s v="NEW SALES"/>
    <s v="1P INET"/>
    <s v="MIE - SEND SURVEY"/>
    <s v="RBS-Regional 3"/>
    <d v="2026-08-13T13:11:56"/>
    <d v="2026-08-13T13:14:01"/>
    <n v="69365129"/>
    <m/>
    <n v="146282105551"/>
    <s v="PT. SEKARJATI (SPBU MINDAKA)"/>
    <s v="ODP-ADW-FF/011 FF/D01/011.01"/>
    <s v="WO061665478"/>
    <m/>
    <m/>
    <m/>
    <n v="109.1869793"/>
    <n v="-6.9246688999999897"/>
    <s v="|MN00292|MYIA-097157995104/POI/Hadi Sucipto/085700873963/pt.sekarjati10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s v="13-08-2026 13:25:44"/>
    <d v="2026-08-14T13:00:00"/>
    <m/>
    <s v="SURVEY_NEW_MANJA"/>
    <s v="ADIWERNA"/>
    <s v="NO ADDON"/>
    <m/>
    <s v="MIE - SEND SURVEY"/>
    <s v="HSI Bisnis Promo HUT Telkom PSB 70% - 1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1"/>
    <x v="3"/>
  </r>
  <r>
    <n v="1975"/>
    <n v="1002509461"/>
    <n v="3"/>
    <x v="1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  <x v="9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5"/>
        <item x="2"/>
        <item x="6"/>
        <item x="0"/>
        <item h="1" x="4"/>
        <item h="1" x="7"/>
        <item x="1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5"/>
        <item x="2"/>
        <item x="6"/>
        <item x="0"/>
        <item h="1" x="4"/>
        <item h="1" x="7"/>
        <item x="1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3"/>
        <item x="36"/>
        <item m="1" x="42"/>
        <item m="1" x="94"/>
        <item m="1" x="51"/>
        <item m="1" x="55"/>
        <item m="1" x="44"/>
        <item x="0"/>
        <item x="27"/>
        <item m="1" x="41"/>
        <item x="30"/>
        <item m="1" x="48"/>
        <item m="1" x="43"/>
        <item m="1" x="62"/>
        <item x="19"/>
        <item m="1" x="45"/>
        <item m="1" x="47"/>
        <item m="1" x="46"/>
        <item x="18"/>
        <item m="1" x="56"/>
        <item x="9"/>
        <item x="8"/>
        <item x="28"/>
        <item m="1" x="95"/>
        <item x="17"/>
        <item m="1" x="50"/>
        <item x="25"/>
        <item x="21"/>
        <item m="1" x="37"/>
        <item x="13"/>
        <item x="7"/>
        <item x="20"/>
        <item x="15"/>
        <item x="10"/>
        <item m="1" x="39"/>
        <item x="35"/>
        <item x="4"/>
        <item m="1" x="58"/>
        <item x="14"/>
        <item x="33"/>
        <item x="31"/>
        <item m="1" x="52"/>
        <item m="1" x="53"/>
        <item x="6"/>
        <item m="1" x="49"/>
        <item x="24"/>
        <item x="32"/>
        <item m="1" x="40"/>
        <item x="23"/>
        <item x="34"/>
        <item x="2"/>
        <item x="16"/>
        <item m="1" x="54"/>
        <item m="1" x="38"/>
        <item m="1" x="57"/>
        <item x="11"/>
        <item x="5"/>
        <item x="1"/>
        <item x="12"/>
        <item x="22"/>
        <item x="29"/>
        <item x="26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4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19" t="str">
        <f ca="1">"PROVISIONING INDIBIZ TR3 JBN HARIAN "&amp;TEXT(TODAY(),"YYYY-MM-DD ")&amp;TEXT(NOW(),"HH:MM")&amp;" WIB"</f>
        <v>PROVISIONING INDIBIZ TR3 JBN HARIAN 2026-08-14 09:37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4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8" t="s">
        <v>72</v>
      </c>
      <c r="D34" s="109"/>
    </row>
    <row r="35" spans="2:18" ht="15.7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75">
      <c r="B40" s="119" t="str">
        <f ca="1">"PROVISIONING INDIBIZ TR3 JBN BY TELDA MTD "&amp;TEXT(TODAY(),"YYYY-MM-DD ")&amp;TEXT(NOW(),"HH:MM")&amp;" WIB"</f>
        <v>PROVISIONING INDIBIZ TR3 JBN BY TELDA MTD 2026-08-14 09:37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7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4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4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7.2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33</v>
      </c>
      <c r="E47" s="53">
        <f>'LOOKUP  telda'!F7+'LOOKUP  telda'!G7+'LOOKUP  telda'!H7</f>
        <v>0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1</v>
      </c>
      <c r="L47" s="53">
        <f>'LOOKUP  telda'!Y7</f>
        <v>1</v>
      </c>
      <c r="M47" s="53">
        <f>SUM('DATA MTD'!I47:L47)</f>
        <v>3</v>
      </c>
      <c r="N47" s="53">
        <f>'LOOKUP  telda'!Z7</f>
        <v>24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15"/>
      <c r="C48" s="52" t="s">
        <v>80</v>
      </c>
      <c r="D48" s="53">
        <f>'LOOKUP  telda'!E8</f>
        <v>3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1</v>
      </c>
      <c r="M48" s="53">
        <f>SUM('DATA MTD'!I48:L48)</f>
        <v>1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21</v>
      </c>
      <c r="E49" s="53">
        <f>'LOOKUP  telda'!F9+'LOOKUP  telda'!G9+'LOOKUP  telda'!H9</f>
        <v>2</v>
      </c>
      <c r="F49" s="53">
        <f>'LOOKUP  telda'!I9</f>
        <v>2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1</v>
      </c>
      <c r="M49" s="53">
        <f>SUM('DATA MTD'!I49:L49)</f>
        <v>1</v>
      </c>
      <c r="N49" s="53">
        <f>'LOOKUP  telda'!Z9</f>
        <v>10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5</v>
      </c>
    </row>
    <row r="50" spans="2:18">
      <c r="B50" s="115"/>
      <c r="C50" s="52" t="s">
        <v>82</v>
      </c>
      <c r="D50" s="53">
        <f>'LOOKUP  telda'!E10</f>
        <v>26</v>
      </c>
      <c r="E50" s="53">
        <f>'LOOKUP  telda'!F10+'LOOKUP  telda'!G10+'LOOKUP  telda'!H10</f>
        <v>5</v>
      </c>
      <c r="F50" s="53">
        <f>'LOOKUP  telda'!I10</f>
        <v>2</v>
      </c>
      <c r="G50" s="53">
        <f>'LOOKUP  telda'!J10</f>
        <v>4</v>
      </c>
      <c r="H50" s="53">
        <f>'LOOKUP  telda'!K10</f>
        <v>1</v>
      </c>
      <c r="I50" s="53">
        <f>'LOOKUP  telda'!L10</f>
        <v>0</v>
      </c>
      <c r="J50" s="53">
        <f>'LOOKUP  telda'!P10</f>
        <v>2</v>
      </c>
      <c r="K50" s="53">
        <f>'LOOKUP  telda'!X10</f>
        <v>1</v>
      </c>
      <c r="L50" s="53">
        <f>'LOOKUP  telda'!Y10</f>
        <v>0</v>
      </c>
      <c r="M50" s="53">
        <f>SUM('DATA MTD'!I50:L50)</f>
        <v>3</v>
      </c>
      <c r="N50" s="53">
        <f>'LOOKUP  telda'!Z10</f>
        <v>7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3</v>
      </c>
    </row>
    <row r="51" spans="2:18">
      <c r="B51" s="115"/>
      <c r="C51" s="52" t="s">
        <v>83</v>
      </c>
      <c r="D51" s="53">
        <f>'LOOKUP  telda'!E11</f>
        <v>22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12</v>
      </c>
      <c r="O51" s="53">
        <f>'LOOKUP  telda'!AA11</f>
        <v>1</v>
      </c>
      <c r="P51" s="53">
        <f>'LOOKUP  telda'!AE11-'LOOKUP  telda'!AA11</f>
        <v>0</v>
      </c>
      <c r="Q51" s="53">
        <f t="shared" si="4"/>
        <v>1</v>
      </c>
      <c r="R51" s="53">
        <f>'LOOKUP  telda'!AF11</f>
        <v>6</v>
      </c>
    </row>
    <row r="52" spans="2:18">
      <c r="B52" s="115"/>
      <c r="C52" s="52" t="s">
        <v>84</v>
      </c>
      <c r="D52" s="53">
        <f>'LOOKUP  telda'!E12</f>
        <v>21</v>
      </c>
      <c r="E52" s="53">
        <f>'LOOKUP  telda'!F12+'LOOKUP  telda'!G12+'LOOKUP  telda'!H12</f>
        <v>1</v>
      </c>
      <c r="F52" s="53">
        <f>'LOOKUP  telda'!I12</f>
        <v>1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1</v>
      </c>
      <c r="K52" s="53">
        <f>'LOOKUP  telda'!X12</f>
        <v>1</v>
      </c>
      <c r="L52" s="53">
        <f>'LOOKUP  telda'!Y12</f>
        <v>0</v>
      </c>
      <c r="M52" s="53">
        <f>SUM('DATA MTD'!I52:L52)</f>
        <v>2</v>
      </c>
      <c r="N52" s="53">
        <f>'LOOKUP  telda'!Z12</f>
        <v>10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5</v>
      </c>
    </row>
    <row r="53" spans="2:18">
      <c r="B53" s="115"/>
      <c r="C53" s="52" t="s">
        <v>85</v>
      </c>
      <c r="D53" s="53">
        <f>'LOOKUP  telda'!E13</f>
        <v>12</v>
      </c>
      <c r="E53" s="53">
        <f>'LOOKUP  telda'!F13+'LOOKUP  telda'!G13+'LOOKUP  telda'!H13</f>
        <v>1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6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4</v>
      </c>
    </row>
    <row r="54" spans="2:18">
      <c r="B54" s="116"/>
      <c r="C54" s="52" t="s">
        <v>86</v>
      </c>
      <c r="D54" s="53">
        <f>'LOOKUP  telda'!E14</f>
        <v>14</v>
      </c>
      <c r="E54" s="53">
        <f>'LOOKUP  telda'!F14+'LOOKUP  telda'!G14+'LOOKUP  telda'!H14</f>
        <v>1</v>
      </c>
      <c r="F54" s="53">
        <f>'LOOKUP  telda'!I14</f>
        <v>1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0</v>
      </c>
      <c r="M54" s="53">
        <f>SUM('DATA MTD'!I54:L54)</f>
        <v>2</v>
      </c>
      <c r="N54" s="53">
        <f>'LOOKUP  telda'!Z14</f>
        <v>7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3</v>
      </c>
    </row>
    <row r="55" spans="2:18">
      <c r="B55" s="114" t="s">
        <v>38</v>
      </c>
      <c r="C55" s="52" t="s">
        <v>87</v>
      </c>
      <c r="D55" s="53">
        <f>'LOOKUP  telda'!E15</f>
        <v>38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6</v>
      </c>
      <c r="H55" s="53">
        <f>'LOOKUP  telda'!K15</f>
        <v>0</v>
      </c>
      <c r="I55" s="53">
        <f>'LOOKUP  telda'!L15</f>
        <v>0</v>
      </c>
      <c r="J55" s="53">
        <f>'LOOKUP  telda'!P15</f>
        <v>2</v>
      </c>
      <c r="K55" s="53">
        <f>'LOOKUP  telda'!X15</f>
        <v>0</v>
      </c>
      <c r="L55" s="53">
        <f>'LOOKUP  telda'!Y15</f>
        <v>0</v>
      </c>
      <c r="M55" s="53">
        <f>SUM('DATA MTD'!I55:L55)</f>
        <v>2</v>
      </c>
      <c r="N55" s="53">
        <f>'LOOKUP  telda'!Z15</f>
        <v>24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6</v>
      </c>
    </row>
    <row r="56" spans="2:18">
      <c r="B56" s="115"/>
      <c r="C56" s="52" t="s">
        <v>88</v>
      </c>
      <c r="D56" s="53">
        <f>'LOOKUP  telda'!E16</f>
        <v>10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10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5"/>
      <c r="C57" s="52" t="s">
        <v>89</v>
      </c>
      <c r="D57" s="53">
        <f>'LOOKUP  telda'!E17</f>
        <v>19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2</v>
      </c>
      <c r="H57" s="53">
        <f>'LOOKUP  telda'!K17</f>
        <v>1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15</v>
      </c>
      <c r="O57" s="53">
        <f>'LOOKUP  telda'!AA17</f>
        <v>0</v>
      </c>
      <c r="P57" s="53">
        <f>'LOOKUP  telda'!AE17-'LOOKUP  telda'!AA17</f>
        <v>1</v>
      </c>
      <c r="Q57" s="53">
        <f t="shared" si="4"/>
        <v>1</v>
      </c>
      <c r="R57" s="53">
        <f>'LOOKUP  telda'!AF17</f>
        <v>0</v>
      </c>
    </row>
    <row r="58" spans="2:18">
      <c r="B58" s="115"/>
      <c r="C58" s="52" t="s">
        <v>90</v>
      </c>
      <c r="D58" s="53">
        <f>'LOOKUP  telda'!E18</f>
        <v>49</v>
      </c>
      <c r="E58" s="53">
        <f>'LOOKUP  telda'!F18+'LOOKUP  telda'!G18+'LOOKUP  telda'!H18</f>
        <v>0</v>
      </c>
      <c r="F58" s="53">
        <f>'LOOKUP  telda'!I18</f>
        <v>1</v>
      </c>
      <c r="G58" s="53">
        <f>'LOOKUP  telda'!J18</f>
        <v>1</v>
      </c>
      <c r="H58" s="53">
        <f>'LOOKUP  telda'!K18</f>
        <v>1</v>
      </c>
      <c r="I58" s="53">
        <f>'LOOKUP  telda'!L18</f>
        <v>0</v>
      </c>
      <c r="J58" s="53">
        <f>'LOOKUP  telda'!P18</f>
        <v>2</v>
      </c>
      <c r="K58" s="53">
        <f>'LOOKUP  telda'!X18</f>
        <v>0</v>
      </c>
      <c r="L58" s="53">
        <f>'LOOKUP  telda'!Y18</f>
        <v>1</v>
      </c>
      <c r="M58" s="53">
        <f>SUM('DATA MTD'!I58:L58)</f>
        <v>3</v>
      </c>
      <c r="N58" s="53">
        <f>'LOOKUP  telda'!Z18</f>
        <v>41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0</v>
      </c>
    </row>
    <row r="59" spans="2:18">
      <c r="B59" s="115"/>
      <c r="C59" s="52" t="s">
        <v>91</v>
      </c>
      <c r="D59" s="53">
        <f>'LOOKUP  telda'!E19</f>
        <v>55</v>
      </c>
      <c r="E59" s="53">
        <f>'LOOKUP  telda'!F19+'LOOKUP  telda'!G19+'LOOKUP  telda'!H19</f>
        <v>1</v>
      </c>
      <c r="F59" s="53">
        <f>'LOOKUP  telda'!I19</f>
        <v>0</v>
      </c>
      <c r="G59" s="53">
        <f>'LOOKUP  telda'!J19</f>
        <v>4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40</v>
      </c>
      <c r="O59" s="53">
        <f>'LOOKUP  telda'!AA19</f>
        <v>0</v>
      </c>
      <c r="P59" s="53">
        <f>'LOOKUP  telda'!AE19-'LOOKUP  telda'!AA19</f>
        <v>2</v>
      </c>
      <c r="Q59" s="53">
        <f t="shared" si="4"/>
        <v>2</v>
      </c>
      <c r="R59" s="53">
        <f>'LOOKUP  telda'!AF19</f>
        <v>7</v>
      </c>
    </row>
    <row r="60" spans="2:18">
      <c r="B60" s="115"/>
      <c r="C60" s="52" t="s">
        <v>92</v>
      </c>
      <c r="D60" s="53">
        <f>'LOOKUP  telda'!E20</f>
        <v>31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21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10</v>
      </c>
    </row>
    <row r="61" spans="2:18">
      <c r="B61" s="115"/>
      <c r="C61" s="52" t="s">
        <v>93</v>
      </c>
      <c r="D61" s="53">
        <f>'LOOKUP  telda'!E21</f>
        <v>30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0</v>
      </c>
      <c r="H61" s="53">
        <f>'LOOKUP  telda'!K21</f>
        <v>0</v>
      </c>
      <c r="I61" s="53">
        <f>'LOOKUP  telda'!L21</f>
        <v>0</v>
      </c>
      <c r="J61" s="53">
        <f>'LOOKUP  telda'!P21</f>
        <v>1</v>
      </c>
      <c r="K61" s="53">
        <f>'LOOKUP  telda'!X21</f>
        <v>0</v>
      </c>
      <c r="L61" s="53">
        <f>'LOOKUP  telda'!Y21</f>
        <v>0</v>
      </c>
      <c r="M61" s="53">
        <f>SUM('DATA MTD'!I61:L61)</f>
        <v>1</v>
      </c>
      <c r="N61" s="53">
        <f>'LOOKUP  telda'!Z21</f>
        <v>27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2</v>
      </c>
    </row>
    <row r="62" spans="2:18">
      <c r="B62" s="115"/>
      <c r="C62" s="52" t="s">
        <v>94</v>
      </c>
      <c r="D62" s="53">
        <f>'LOOKUP  telda'!E22</f>
        <v>24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1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23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5"/>
      <c r="C63" s="52" t="s">
        <v>95</v>
      </c>
      <c r="D63" s="53">
        <f>'LOOKUP  telda'!E23</f>
        <v>19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2</v>
      </c>
      <c r="H63" s="53">
        <f>'LOOKUP  telda'!K23</f>
        <v>0</v>
      </c>
      <c r="I63" s="53">
        <f>'LOOKUP  telda'!L23</f>
        <v>0</v>
      </c>
      <c r="J63" s="53">
        <f>'LOOKUP  telda'!P23</f>
        <v>1</v>
      </c>
      <c r="K63" s="53">
        <f>'LOOKUP  telda'!X23</f>
        <v>0</v>
      </c>
      <c r="L63" s="53">
        <f>'LOOKUP  telda'!Y23</f>
        <v>0</v>
      </c>
      <c r="M63" s="53">
        <f>SUM('DATA MTD'!I63:L63)</f>
        <v>1</v>
      </c>
      <c r="N63" s="53">
        <f>'LOOKUP  telda'!Z23</f>
        <v>16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5"/>
      <c r="C64" s="52" t="s">
        <v>96</v>
      </c>
      <c r="D64" s="53">
        <f>'LOOKUP  telda'!E24</f>
        <v>12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12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15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1</v>
      </c>
      <c r="L65" s="53">
        <f>'LOOKUP  telda'!Y25</f>
        <v>0</v>
      </c>
      <c r="M65" s="53">
        <f>SUM('DATA MTD'!I65:L65)</f>
        <v>1</v>
      </c>
      <c r="N65" s="53">
        <f>'LOOKUP  telda'!Z25</f>
        <v>11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16"/>
      <c r="C66" s="52" t="s">
        <v>98</v>
      </c>
      <c r="D66" s="53">
        <f>'LOOKUP  telda'!E26</f>
        <v>29</v>
      </c>
      <c r="E66" s="53">
        <f>'LOOKUP  telda'!F26+'LOOKUP  telda'!G26+'LOOKUP  telda'!H26</f>
        <v>1</v>
      </c>
      <c r="F66" s="53">
        <f>'LOOKUP  telda'!I26</f>
        <v>0</v>
      </c>
      <c r="G66" s="53">
        <f>'LOOKUP  telda'!J26</f>
        <v>2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23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3</v>
      </c>
    </row>
    <row r="67" spans="2:18">
      <c r="B67" s="114" t="s">
        <v>42</v>
      </c>
      <c r="C67" s="52" t="s">
        <v>99</v>
      </c>
      <c r="D67" s="53">
        <f>'LOOKUP  telda'!E27</f>
        <v>19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2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16</v>
      </c>
      <c r="O67" s="53">
        <f>'LOOKUP  telda'!AA27</f>
        <v>0</v>
      </c>
      <c r="P67" s="53">
        <f>'LOOKUP  telda'!AE27-'LOOKUP  telda'!AA27</f>
        <v>1</v>
      </c>
      <c r="Q67" s="53">
        <f t="shared" si="4"/>
        <v>1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19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3</v>
      </c>
      <c r="K68" s="53">
        <f>'LOOKUP  telda'!X28</f>
        <v>0</v>
      </c>
      <c r="L68" s="53">
        <f>'LOOKUP  telda'!Y28</f>
        <v>0</v>
      </c>
      <c r="M68" s="53">
        <f>SUM('DATA MTD'!I68:L68)</f>
        <v>3</v>
      </c>
      <c r="N68" s="53">
        <f>'LOOKUP  telda'!Z28</f>
        <v>15</v>
      </c>
      <c r="O68" s="53">
        <f>'LOOKUP  telda'!AA28</f>
        <v>1</v>
      </c>
      <c r="P68" s="53">
        <f>'LOOKUP  telda'!AE28-'LOOKUP  telda'!AA28</f>
        <v>0</v>
      </c>
      <c r="Q68" s="53">
        <f t="shared" si="4"/>
        <v>1</v>
      </c>
      <c r="R68" s="53">
        <f>'LOOKUP  telda'!AF28</f>
        <v>0</v>
      </c>
    </row>
    <row r="69" spans="2:18" ht="30">
      <c r="B69" s="115"/>
      <c r="C69" s="52" t="s">
        <v>101</v>
      </c>
      <c r="D69" s="53">
        <f>'LOOKUP  telda'!E29</f>
        <v>59</v>
      </c>
      <c r="E69" s="53">
        <f>'LOOKUP  telda'!F29+'LOOKUP  telda'!G29+'LOOKUP  telda'!H29</f>
        <v>1</v>
      </c>
      <c r="F69" s="53">
        <f>'LOOKUP  telda'!I29</f>
        <v>2</v>
      </c>
      <c r="G69" s="53">
        <f>'LOOKUP  telda'!J29</f>
        <v>3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5</v>
      </c>
      <c r="L69" s="53">
        <f>'LOOKUP  telda'!Y29</f>
        <v>0</v>
      </c>
      <c r="M69" s="53">
        <f>SUM('DATA MTD'!I69:L69)</f>
        <v>5</v>
      </c>
      <c r="N69" s="53">
        <f>'LOOKUP  telda'!Z29</f>
        <v>35</v>
      </c>
      <c r="O69" s="53">
        <f>'LOOKUP  telda'!AA29</f>
        <v>2</v>
      </c>
      <c r="P69" s="53">
        <f>'LOOKUP  telda'!AE29-'LOOKUP  telda'!AA29</f>
        <v>0</v>
      </c>
      <c r="Q69" s="53">
        <f t="shared" si="4"/>
        <v>2</v>
      </c>
      <c r="R69" s="53">
        <f>'LOOKUP  telda'!AF29</f>
        <v>11</v>
      </c>
    </row>
    <row r="70" spans="2:18">
      <c r="B70" s="115"/>
      <c r="C70" s="52" t="s">
        <v>102</v>
      </c>
      <c r="D70" s="53">
        <f>'LOOKUP  telda'!E30</f>
        <v>19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1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16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2</v>
      </c>
    </row>
    <row r="71" spans="2:18">
      <c r="B71" s="115"/>
      <c r="C71" s="52" t="s">
        <v>103</v>
      </c>
      <c r="D71" s="53">
        <f>'LOOKUP  telda'!E31</f>
        <v>20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20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5"/>
      <c r="C72" s="52" t="s">
        <v>104</v>
      </c>
      <c r="D72" s="53">
        <f>'LOOKUP  telda'!E32</f>
        <v>9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9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39</v>
      </c>
      <c r="E73" s="53">
        <f>'LOOKUP  telda'!F33+'LOOKUP  telda'!G33+'LOOKUP  telda'!H33</f>
        <v>5</v>
      </c>
      <c r="F73" s="53">
        <f>'LOOKUP  telda'!I33</f>
        <v>1</v>
      </c>
      <c r="G73" s="53">
        <f>'LOOKUP  telda'!J33</f>
        <v>1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4</v>
      </c>
      <c r="L73" s="53">
        <f>'LOOKUP  telda'!Y33</f>
        <v>0</v>
      </c>
      <c r="M73" s="53">
        <f>SUM('DATA MTD'!I73:L73)</f>
        <v>4</v>
      </c>
      <c r="N73" s="53">
        <f>'LOOKUP  telda'!Z33</f>
        <v>22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4</v>
      </c>
    </row>
    <row r="74" spans="2:18">
      <c r="B74" s="115"/>
      <c r="C74" s="52" t="s">
        <v>106</v>
      </c>
      <c r="D74" s="53">
        <f>'LOOKUP  telda'!E34</f>
        <v>43</v>
      </c>
      <c r="E74" s="53">
        <f>'LOOKUP  telda'!F34+'LOOKUP  telda'!G34+'LOOKUP  telda'!H34</f>
        <v>2</v>
      </c>
      <c r="F74" s="53">
        <f>'LOOKUP  telda'!I34</f>
        <v>1</v>
      </c>
      <c r="G74" s="53">
        <f>'LOOKUP  telda'!J34</f>
        <v>2</v>
      </c>
      <c r="H74" s="53">
        <f>'LOOKUP  telda'!K34</f>
        <v>0</v>
      </c>
      <c r="I74" s="53">
        <f>'LOOKUP  telda'!L34</f>
        <v>0</v>
      </c>
      <c r="J74" s="53">
        <f>'LOOKUP  telda'!P34</f>
        <v>2</v>
      </c>
      <c r="K74" s="53">
        <f>'LOOKUP  telda'!X34</f>
        <v>3</v>
      </c>
      <c r="L74" s="53">
        <f>'LOOKUP  telda'!Y34</f>
        <v>1</v>
      </c>
      <c r="M74" s="53">
        <f>SUM('DATA MTD'!I74:L74)</f>
        <v>6</v>
      </c>
      <c r="N74" s="53">
        <f>'LOOKUP  telda'!Z34</f>
        <v>27</v>
      </c>
      <c r="O74" s="53">
        <f>'LOOKUP  telda'!AA34</f>
        <v>3</v>
      </c>
      <c r="P74" s="53">
        <f>'LOOKUP  telda'!AE34-'LOOKUP  telda'!AA34</f>
        <v>0</v>
      </c>
      <c r="Q74" s="53">
        <f t="shared" si="4"/>
        <v>3</v>
      </c>
      <c r="R74" s="53">
        <f>'LOOKUP  telda'!AF34</f>
        <v>1</v>
      </c>
    </row>
    <row r="75" spans="2:18">
      <c r="B75" s="115"/>
      <c r="C75" s="52" t="s">
        <v>107</v>
      </c>
      <c r="D75" s="53">
        <f>'LOOKUP  telda'!E35</f>
        <v>16</v>
      </c>
      <c r="E75" s="53">
        <f>'LOOKUP  telda'!F35+'LOOKUP  telda'!G35+'LOOKUP  telda'!H35</f>
        <v>1</v>
      </c>
      <c r="F75" s="53">
        <f>'LOOKUP  telda'!I35</f>
        <v>1</v>
      </c>
      <c r="G75" s="53">
        <f>'LOOKUP  telda'!J35</f>
        <v>3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1</v>
      </c>
      <c r="L75" s="53">
        <f>'LOOKUP  telda'!Y35</f>
        <v>0</v>
      </c>
      <c r="M75" s="53">
        <f>SUM('DATA MTD'!I75:L75)</f>
        <v>1</v>
      </c>
      <c r="N75" s="53">
        <f>'LOOKUP  telda'!Z35</f>
        <v>10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6"/>
      <c r="C76" s="52" t="s">
        <v>108</v>
      </c>
      <c r="D76" s="53">
        <f>'LOOKUP  telda'!E36</f>
        <v>13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1</v>
      </c>
      <c r="K76" s="53">
        <f>'LOOKUP  telda'!X36</f>
        <v>0</v>
      </c>
      <c r="L76" s="53">
        <f>'LOOKUP  telda'!Y36</f>
        <v>1</v>
      </c>
      <c r="M76" s="53">
        <f>SUM('DATA MTD'!I76:L76)</f>
        <v>2</v>
      </c>
      <c r="N76" s="53">
        <f>'LOOKUP  telda'!Z36</f>
        <v>10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2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1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29</v>
      </c>
      <c r="E78" s="53">
        <f>'LOOKUP  telda'!F38+'LOOKUP  telda'!G38+'LOOKUP  telda'!H38</f>
        <v>1</v>
      </c>
      <c r="F78" s="53">
        <f>'LOOKUP  telda'!I38</f>
        <v>0</v>
      </c>
      <c r="G78" s="53">
        <f>'LOOKUP  telda'!J38</f>
        <v>2</v>
      </c>
      <c r="H78" s="53">
        <f>'LOOKUP  telda'!K38</f>
        <v>0</v>
      </c>
      <c r="I78" s="53">
        <f>'LOOKUP  telda'!L38</f>
        <v>0</v>
      </c>
      <c r="J78" s="53">
        <f>'LOOKUP  telda'!P38</f>
        <v>3</v>
      </c>
      <c r="K78" s="53">
        <f>'LOOKUP  telda'!X38</f>
        <v>0</v>
      </c>
      <c r="L78" s="53">
        <f>'LOOKUP  telda'!Y38</f>
        <v>0</v>
      </c>
      <c r="M78" s="53">
        <f>SUM('DATA MTD'!I78:L78)</f>
        <v>3</v>
      </c>
      <c r="N78" s="53">
        <f>'LOOKUP  telda'!Z38</f>
        <v>13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10</v>
      </c>
    </row>
    <row r="79" spans="2:18">
      <c r="B79" s="115"/>
      <c r="C79" s="52" t="s">
        <v>111</v>
      </c>
      <c r="D79" s="53">
        <f>'LOOKUP  telda'!E39</f>
        <v>15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3</v>
      </c>
      <c r="H79" s="53">
        <f>'LOOKUP  telda'!K39</f>
        <v>0</v>
      </c>
      <c r="I79" s="53">
        <f>'LOOKUP  telda'!L39</f>
        <v>0</v>
      </c>
      <c r="J79" s="53">
        <f>'LOOKUP  telda'!P39</f>
        <v>2</v>
      </c>
      <c r="K79" s="53">
        <f>'LOOKUP  telda'!X39</f>
        <v>1</v>
      </c>
      <c r="L79" s="53">
        <f>'LOOKUP  telda'!Y39</f>
        <v>3</v>
      </c>
      <c r="M79" s="53">
        <f>SUM('DATA MTD'!I79:L79)</f>
        <v>6</v>
      </c>
      <c r="N79" s="53">
        <f>'LOOKUP  telda'!Z39</f>
        <v>6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5"/>
      <c r="C80" s="52" t="s">
        <v>112</v>
      </c>
      <c r="D80" s="53">
        <f>'LOOKUP  telda'!E40</f>
        <v>28</v>
      </c>
      <c r="E80" s="53">
        <f>'LOOKUP  telda'!F40+'LOOKUP  telda'!G40+'LOOKUP  telda'!H40</f>
        <v>1</v>
      </c>
      <c r="F80" s="53">
        <f>'LOOKUP  telda'!I40</f>
        <v>0</v>
      </c>
      <c r="G80" s="53">
        <f>'LOOKUP  telda'!J40</f>
        <v>0</v>
      </c>
      <c r="H80" s="53">
        <f>'LOOKUP  telda'!K40</f>
        <v>1</v>
      </c>
      <c r="I80" s="53">
        <f>'LOOKUP  telda'!L40</f>
        <v>0</v>
      </c>
      <c r="J80" s="53">
        <f>'LOOKUP  telda'!P40</f>
        <v>1</v>
      </c>
      <c r="K80" s="53">
        <f>'LOOKUP  telda'!X40</f>
        <v>0</v>
      </c>
      <c r="L80" s="53">
        <f>'LOOKUP  telda'!Y40</f>
        <v>0</v>
      </c>
      <c r="M80" s="53">
        <f>SUM('DATA MTD'!I80:L80)</f>
        <v>1</v>
      </c>
      <c r="N80" s="53">
        <f>'LOOKUP  telda'!Z40</f>
        <v>23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2</v>
      </c>
    </row>
    <row r="81" spans="2:18">
      <c r="B81" s="115"/>
      <c r="C81" s="52" t="s">
        <v>113</v>
      </c>
      <c r="D81" s="53">
        <f>'LOOKUP  telda'!E41</f>
        <v>13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1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1</v>
      </c>
      <c r="L81" s="53">
        <f>'LOOKUP  telda'!Y41</f>
        <v>0</v>
      </c>
      <c r="M81" s="53">
        <f>SUM('DATA MTD'!I81:L81)</f>
        <v>2</v>
      </c>
      <c r="N81" s="53">
        <f>'LOOKUP  telda'!Z41</f>
        <v>7</v>
      </c>
      <c r="O81" s="53">
        <f>'LOOKUP  telda'!AA41</f>
        <v>0</v>
      </c>
      <c r="P81" s="53">
        <f>'LOOKUP  telda'!AE41-'LOOKUP  telda'!AA41</f>
        <v>1</v>
      </c>
      <c r="Q81" s="53">
        <f t="shared" si="4"/>
        <v>1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12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1</v>
      </c>
      <c r="M82" s="53">
        <f>SUM('DATA MTD'!I82:L82)</f>
        <v>1</v>
      </c>
      <c r="N82" s="53">
        <f>'LOOKUP  telda'!Z42</f>
        <v>10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5"/>
      <c r="C83" s="52" t="s">
        <v>115</v>
      </c>
      <c r="D83" s="53">
        <f>'LOOKUP  telda'!E43</f>
        <v>28</v>
      </c>
      <c r="E83" s="53">
        <f>'LOOKUP  telda'!F43+'LOOKUP  telda'!G43+'LOOKUP  telda'!H43</f>
        <v>0</v>
      </c>
      <c r="F83" s="53">
        <f>'LOOKUP  telda'!I43</f>
        <v>1</v>
      </c>
      <c r="G83" s="53">
        <f>'LOOKUP  telda'!J43</f>
        <v>0</v>
      </c>
      <c r="H83" s="53">
        <f>'LOOKUP  telda'!K43</f>
        <v>2</v>
      </c>
      <c r="I83" s="53">
        <f>'LOOKUP  telda'!L43</f>
        <v>0</v>
      </c>
      <c r="J83" s="53">
        <f>'LOOKUP  telda'!P43</f>
        <v>3</v>
      </c>
      <c r="K83" s="53">
        <f>'LOOKUP  telda'!X43</f>
        <v>0</v>
      </c>
      <c r="L83" s="53">
        <f>'LOOKUP  telda'!Y43</f>
        <v>0</v>
      </c>
      <c r="M83" s="53">
        <f>SUM('DATA MTD'!I83:L83)</f>
        <v>3</v>
      </c>
      <c r="N83" s="53">
        <f>'LOOKUP  telda'!Z43</f>
        <v>17</v>
      </c>
      <c r="O83" s="53">
        <f>'LOOKUP  telda'!AA43</f>
        <v>2</v>
      </c>
      <c r="P83" s="53">
        <f>'LOOKUP  telda'!AE43-'LOOKUP  telda'!AA43</f>
        <v>2</v>
      </c>
      <c r="Q83" s="53">
        <f t="shared" si="4"/>
        <v>4</v>
      </c>
      <c r="R83" s="53">
        <f>'LOOKUP  telda'!AF43</f>
        <v>2</v>
      </c>
    </row>
    <row r="84" spans="2:18" ht="30">
      <c r="B84" s="115"/>
      <c r="C84" s="52" t="s">
        <v>116</v>
      </c>
      <c r="D84" s="53">
        <f>'LOOKUP  telda'!E44</f>
        <v>23</v>
      </c>
      <c r="E84" s="53">
        <f>'LOOKUP  telda'!F44+'LOOKUP  telda'!G44+'LOOKUP  telda'!H44</f>
        <v>1</v>
      </c>
      <c r="F84" s="53">
        <f>'LOOKUP  telda'!I44</f>
        <v>0</v>
      </c>
      <c r="G84" s="53">
        <f>'LOOKUP  telda'!J44</f>
        <v>2</v>
      </c>
      <c r="H84" s="53">
        <f>'LOOKUP  telda'!K44</f>
        <v>0</v>
      </c>
      <c r="I84" s="53">
        <f>'LOOKUP  telda'!L44</f>
        <v>0</v>
      </c>
      <c r="J84" s="53">
        <f>'LOOKUP  telda'!P44</f>
        <v>2</v>
      </c>
      <c r="K84" s="53">
        <f>'LOOKUP  telda'!X44</f>
        <v>0</v>
      </c>
      <c r="L84" s="53">
        <f>'LOOKUP  telda'!Y44</f>
        <v>1</v>
      </c>
      <c r="M84" s="53">
        <f>SUM('DATA MTD'!I84:L84)</f>
        <v>3</v>
      </c>
      <c r="N84" s="53">
        <f>'LOOKUP  telda'!Z44</f>
        <v>14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3</v>
      </c>
    </row>
    <row r="85" spans="2:18">
      <c r="B85" s="115"/>
      <c r="C85" s="52" t="s">
        <v>117</v>
      </c>
      <c r="D85" s="53">
        <f>'LOOKUP  telda'!E45</f>
        <v>8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1</v>
      </c>
      <c r="H85" s="53">
        <f>'LOOKUP  telda'!K45</f>
        <v>2</v>
      </c>
      <c r="I85" s="53">
        <f>'LOOKUP  telda'!L45</f>
        <v>0</v>
      </c>
      <c r="J85" s="53">
        <f>'LOOKUP  telda'!P45</f>
        <v>1</v>
      </c>
      <c r="K85" s="53">
        <f>'LOOKUP  telda'!X45</f>
        <v>0</v>
      </c>
      <c r="L85" s="53">
        <f>'LOOKUP  telda'!Y45</f>
        <v>1</v>
      </c>
      <c r="M85" s="53">
        <f>SUM('DATA MTD'!I85:L85)</f>
        <v>2</v>
      </c>
      <c r="N85" s="53">
        <f>'LOOKUP  telda'!Z45</f>
        <v>3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38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1</v>
      </c>
      <c r="H86" s="53">
        <f>'LOOKUP  telda'!K46</f>
        <v>1</v>
      </c>
      <c r="I86" s="53">
        <f>'LOOKUP  telda'!L46</f>
        <v>0</v>
      </c>
      <c r="J86" s="53">
        <f>'LOOKUP  telda'!P46</f>
        <v>4</v>
      </c>
      <c r="K86" s="53">
        <f>'LOOKUP  telda'!X46</f>
        <v>0</v>
      </c>
      <c r="L86" s="53">
        <f>'LOOKUP  telda'!Y46</f>
        <v>1</v>
      </c>
      <c r="M86" s="53">
        <f>SUM('DATA MTD'!I86:L86)</f>
        <v>5</v>
      </c>
      <c r="N86" s="53">
        <f>'LOOKUP  telda'!Z46</f>
        <v>20</v>
      </c>
      <c r="O86" s="53">
        <f>'LOOKUP  telda'!AA46</f>
        <v>0</v>
      </c>
      <c r="P86" s="53">
        <f>'LOOKUP  telda'!AE46-'LOOKUP  telda'!AA46</f>
        <v>1</v>
      </c>
      <c r="Q86" s="53">
        <f t="shared" si="4"/>
        <v>1</v>
      </c>
      <c r="R86" s="53">
        <f>'LOOKUP  telda'!AF46</f>
        <v>9</v>
      </c>
    </row>
    <row r="87" spans="2:18">
      <c r="B87" s="115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3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59</v>
      </c>
      <c r="E89" s="53">
        <f>'LOOKUP  telda'!F49+'LOOKUP  telda'!G49+'LOOKUP  telda'!H49</f>
        <v>2</v>
      </c>
      <c r="F89" s="53">
        <f>'LOOKUP  telda'!I49</f>
        <v>5</v>
      </c>
      <c r="G89" s="53">
        <f>'LOOKUP  telda'!J49</f>
        <v>10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1</v>
      </c>
      <c r="L89" s="53">
        <f>'LOOKUP  telda'!Y49</f>
        <v>0</v>
      </c>
      <c r="M89" s="53">
        <f>SUM('DATA MTD'!I89:L89)</f>
        <v>1</v>
      </c>
      <c r="N89" s="53">
        <f>'LOOKUP  telda'!Z49</f>
        <v>28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13</v>
      </c>
    </row>
    <row r="90" spans="2:18">
      <c r="B90" s="115"/>
      <c r="C90" s="52" t="s">
        <v>122</v>
      </c>
      <c r="D90" s="53">
        <f>'LOOKUP  telda'!E50</f>
        <v>48</v>
      </c>
      <c r="E90" s="53">
        <f>'LOOKUP  telda'!F50+'LOOKUP  telda'!G50+'LOOKUP  telda'!H50</f>
        <v>3</v>
      </c>
      <c r="F90" s="53">
        <f>'LOOKUP  telda'!I50</f>
        <v>2</v>
      </c>
      <c r="G90" s="53">
        <f>'LOOKUP  telda'!J50</f>
        <v>6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5</v>
      </c>
      <c r="L90" s="53">
        <f>'LOOKUP  telda'!Y50</f>
        <v>0</v>
      </c>
      <c r="M90" s="53">
        <f>SUM('DATA MTD'!I90:L90)</f>
        <v>5</v>
      </c>
      <c r="N90" s="53">
        <f>'LOOKUP  telda'!Z50</f>
        <v>25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7</v>
      </c>
    </row>
    <row r="91" spans="2:18">
      <c r="B91" s="115"/>
      <c r="C91" s="52" t="s">
        <v>123</v>
      </c>
      <c r="D91" s="53">
        <f>'LOOKUP  telda'!E51</f>
        <v>17</v>
      </c>
      <c r="E91" s="53">
        <f>'LOOKUP  telda'!F51+'LOOKUP  telda'!G51+'LOOKUP  telda'!H51</f>
        <v>1</v>
      </c>
      <c r="F91" s="53">
        <f>'LOOKUP  telda'!I51</f>
        <v>0</v>
      </c>
      <c r="G91" s="53">
        <f>'LOOKUP  telda'!J51</f>
        <v>3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11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2</v>
      </c>
    </row>
    <row r="92" spans="2:18">
      <c r="B92" s="115"/>
      <c r="C92" s="52" t="s">
        <v>124</v>
      </c>
      <c r="D92" s="53">
        <f>'LOOKUP  telda'!E52</f>
        <v>30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4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1</v>
      </c>
      <c r="L92" s="53">
        <f>'LOOKUP  telda'!Y52</f>
        <v>0</v>
      </c>
      <c r="M92" s="53">
        <f>SUM('DATA MTD'!I92:L92)</f>
        <v>1</v>
      </c>
      <c r="N92" s="53">
        <f>'LOOKUP  telda'!Z52</f>
        <v>20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5</v>
      </c>
    </row>
    <row r="93" spans="2:18">
      <c r="B93" s="115"/>
      <c r="C93" s="52" t="s">
        <v>125</v>
      </c>
      <c r="D93" s="53">
        <f>'LOOKUP  telda'!E53</f>
        <v>32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3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2</v>
      </c>
      <c r="L93" s="53">
        <f>'LOOKUP  telda'!Y53</f>
        <v>0</v>
      </c>
      <c r="M93" s="53">
        <f>SUM('DATA MTD'!I93:L93)</f>
        <v>2</v>
      </c>
      <c r="N93" s="53">
        <f>'LOOKUP  telda'!Z53</f>
        <v>21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5</v>
      </c>
    </row>
    <row r="94" spans="2:18">
      <c r="B94" s="115"/>
      <c r="C94" s="52" t="s">
        <v>126</v>
      </c>
      <c r="D94" s="53">
        <f>'LOOKUP  telda'!E54</f>
        <v>46</v>
      </c>
      <c r="E94" s="53">
        <f>'LOOKUP  telda'!F54+'LOOKUP  telda'!G54+'LOOKUP  telda'!H54</f>
        <v>3</v>
      </c>
      <c r="F94" s="53">
        <f>'LOOKUP  telda'!I54</f>
        <v>1</v>
      </c>
      <c r="G94" s="53">
        <f>'LOOKUP  telda'!J54</f>
        <v>2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1</v>
      </c>
      <c r="M94" s="53">
        <f>SUM('DATA MTD'!I94:L94)</f>
        <v>1</v>
      </c>
      <c r="N94" s="53">
        <f>'LOOKUP  telda'!Z54</f>
        <v>23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13</v>
      </c>
    </row>
    <row r="95" spans="2:18">
      <c r="B95" s="115"/>
      <c r="C95" s="52" t="s">
        <v>127</v>
      </c>
      <c r="D95" s="53">
        <f>'LOOKUP  telda'!E55</f>
        <v>35</v>
      </c>
      <c r="E95" s="53">
        <f>'LOOKUP  telda'!F55+'LOOKUP  telda'!G55+'LOOKUP  telda'!H55</f>
        <v>0</v>
      </c>
      <c r="F95" s="53">
        <f>'LOOKUP  telda'!I55</f>
        <v>2</v>
      </c>
      <c r="G95" s="53">
        <f>'LOOKUP  telda'!J55</f>
        <v>5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20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7</v>
      </c>
    </row>
    <row r="96" spans="2:18">
      <c r="B96" s="116"/>
      <c r="C96" s="52" t="s">
        <v>128</v>
      </c>
      <c r="D96" s="53">
        <f>'LOOKUP  telda'!E56</f>
        <v>60</v>
      </c>
      <c r="E96" s="53">
        <f>'LOOKUP  telda'!F56+'LOOKUP  telda'!G56+'LOOKUP  telda'!H56</f>
        <v>0</v>
      </c>
      <c r="F96" s="53">
        <f>'LOOKUP  telda'!I56</f>
        <v>2</v>
      </c>
      <c r="G96" s="53">
        <f>'LOOKUP  telda'!J56</f>
        <v>8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1</v>
      </c>
      <c r="M96" s="53">
        <f>SUM('DATA MTD'!I96:L96)</f>
        <v>1</v>
      </c>
      <c r="N96" s="53">
        <f>'LOOKUP  telda'!Z56</f>
        <v>38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9</v>
      </c>
    </row>
    <row r="97" spans="2:18" ht="15.75">
      <c r="B97" s="112" t="s">
        <v>62</v>
      </c>
      <c r="C97" s="113"/>
      <c r="D97" s="56">
        <f>SUM(D47:D96)</f>
        <v>1265</v>
      </c>
      <c r="E97" s="56">
        <f t="shared" ref="E97:R97" si="5">SUM(E47:E96)</f>
        <v>37</v>
      </c>
      <c r="F97" s="56">
        <f t="shared" si="5"/>
        <v>29</v>
      </c>
      <c r="G97" s="56">
        <f t="shared" si="5"/>
        <v>87</v>
      </c>
      <c r="H97" s="56">
        <f t="shared" si="5"/>
        <v>10</v>
      </c>
      <c r="I97" s="56">
        <f t="shared" si="5"/>
        <v>0</v>
      </c>
      <c r="J97" s="56">
        <f t="shared" si="5"/>
        <v>35</v>
      </c>
      <c r="K97" s="56">
        <f t="shared" si="5"/>
        <v>28</v>
      </c>
      <c r="L97" s="56">
        <f t="shared" si="5"/>
        <v>15</v>
      </c>
      <c r="M97" s="56">
        <f t="shared" si="5"/>
        <v>78</v>
      </c>
      <c r="N97" s="56">
        <f t="shared" si="5"/>
        <v>824</v>
      </c>
      <c r="O97" s="56">
        <f t="shared" si="5"/>
        <v>11</v>
      </c>
      <c r="P97" s="56">
        <f t="shared" si="5"/>
        <v>14</v>
      </c>
      <c r="Q97" s="56">
        <f t="shared" si="5"/>
        <v>25</v>
      </c>
      <c r="R97" s="56">
        <f t="shared" si="5"/>
        <v>164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19" t="str">
        <f ca="1">"PROVISIONING NEW SALES INDIBIZ TR3 JBN MTD  "&amp;TEXT(TODAY()-1,"YYYY-MM-DD ")</f>
        <v xml:space="preserve">PROVISIONING NEW SALES INDIBIZ TR3 JBN MTD  2026-08-13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19" t="str">
        <f ca="1">"PERIODE ORDER &amp; PS : 2026-01-01 to  "&amp;TEXT(TODAY()-1,"YYYY-MM-DD ")</f>
        <v xml:space="preserve">PERIODE ORDER &amp; PS : 2026-01-01 to  2026-08-13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701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4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75">
      <c r="C10" s="23" t="s">
        <v>34</v>
      </c>
      <c r="D10" s="24">
        <f>'COPY DATA XPRO'!E63</f>
        <v>152</v>
      </c>
      <c r="E10" s="24">
        <f>'COPY DATA XPRO'!F63+'COPY DATA XPRO'!G63+'COPY DATA XPRO'!H63</f>
        <v>11</v>
      </c>
      <c r="F10" s="24">
        <f>'COPY DATA XPRO'!I63</f>
        <v>8</v>
      </c>
      <c r="G10" s="24">
        <f>'COPY DATA XPRO'!AA63</f>
        <v>1</v>
      </c>
      <c r="H10" s="24">
        <f>'COPY DATA XPRO'!AE63-HARIAN!G10</f>
        <v>3</v>
      </c>
      <c r="I10" s="24">
        <f>'COPY DATA XPRO'!AF63</f>
        <v>30</v>
      </c>
      <c r="J10" s="24">
        <f>'COPY DATA XPRO'!J63</f>
        <v>5</v>
      </c>
      <c r="K10" s="24">
        <f>'COPY DATA XPRO'!K63</f>
        <v>2</v>
      </c>
      <c r="L10" s="24">
        <f>'COPY DATA XPRO'!L63</f>
        <v>0</v>
      </c>
      <c r="M10" s="24">
        <f>'COPY DATA XPRO'!P63</f>
        <v>6</v>
      </c>
      <c r="N10" s="24">
        <f>'COPY DATA XPRO'!X63</f>
        <v>3</v>
      </c>
      <c r="O10" s="24">
        <f>'COPY DATA XPRO'!Y63</f>
        <v>3</v>
      </c>
      <c r="P10" s="24">
        <f>'COPY DATA XPRO'!Z63</f>
        <v>78</v>
      </c>
      <c r="Q10" s="40">
        <f t="shared" ref="Q10:R15" si="0">T10</f>
        <v>0.6964285714285714</v>
      </c>
      <c r="R10" s="40">
        <f>U10</f>
        <v>0.8666666666666667</v>
      </c>
      <c r="S10" s="40">
        <f>VLOOKUP(C10,Sheet3!$A$19:$G$81,7,FALSE)</f>
        <v>0.83750000000000002</v>
      </c>
      <c r="T10" s="8">
        <f t="shared" ref="T10:T15" si="1">P10/(D10-F10-K10-I10)</f>
        <v>0.6964285714285714</v>
      </c>
      <c r="U10" s="8">
        <f>P10/(M10+N10+O10+P10)</f>
        <v>0.8666666666666667</v>
      </c>
    </row>
    <row r="11" spans="3:31" ht="15.75">
      <c r="C11" s="23" t="s">
        <v>38</v>
      </c>
      <c r="D11" s="24">
        <f>'COPY DATA XPRO'!E64</f>
        <v>331</v>
      </c>
      <c r="E11" s="24">
        <f>'COPY DATA XPRO'!F64+'COPY DATA XPRO'!G64+'COPY DATA XPRO'!H64</f>
        <v>2</v>
      </c>
      <c r="F11" s="24">
        <f>'COPY DATA XPRO'!I64</f>
        <v>1</v>
      </c>
      <c r="G11" s="24">
        <f>'COPY DATA XPRO'!AA64</f>
        <v>2</v>
      </c>
      <c r="H11" s="24">
        <f>'COPY DATA XPRO'!AE64-HARIAN!G11</f>
        <v>5</v>
      </c>
      <c r="I11" s="24">
        <f>'COPY DATA XPRO'!AF64</f>
        <v>29</v>
      </c>
      <c r="J11" s="24">
        <f>'COPY DATA XPRO'!J64</f>
        <v>18</v>
      </c>
      <c r="K11" s="24">
        <f>'COPY DATA XPRO'!K64</f>
        <v>2</v>
      </c>
      <c r="L11" s="24">
        <f>'COPY DATA XPRO'!L64</f>
        <v>0</v>
      </c>
      <c r="M11" s="24">
        <f>'COPY DATA XPRO'!P64</f>
        <v>6</v>
      </c>
      <c r="N11" s="24">
        <f>'COPY DATA XPRO'!X64</f>
        <v>1</v>
      </c>
      <c r="O11" s="24">
        <f>'COPY DATA XPRO'!Y64</f>
        <v>1</v>
      </c>
      <c r="P11" s="24">
        <f>'COPY DATA XPRO'!Z64</f>
        <v>263</v>
      </c>
      <c r="Q11" s="40">
        <f t="shared" si="0"/>
        <v>0.87959866220735783</v>
      </c>
      <c r="R11" s="40">
        <f t="shared" si="0"/>
        <v>0.97047970479704793</v>
      </c>
      <c r="S11" s="40">
        <f>VLOOKUP(C11,Sheet3!$A$19:$G$81,7,FALSE)</f>
        <v>0.99242424242424243</v>
      </c>
      <c r="T11" s="8">
        <f t="shared" si="1"/>
        <v>0.87959866220735783</v>
      </c>
      <c r="U11" s="8">
        <f t="shared" ref="U11:U15" si="2">P11/(M11+N11+O11+P11)</f>
        <v>0.97047970479704793</v>
      </c>
    </row>
    <row r="12" spans="3:31" ht="15.75">
      <c r="C12" s="23" t="s">
        <v>42</v>
      </c>
      <c r="D12" s="24">
        <f>'COPY DATA XPRO'!E65</f>
        <v>256</v>
      </c>
      <c r="E12" s="24">
        <f>'COPY DATA XPRO'!F65+'COPY DATA XPRO'!G65+'COPY DATA XPRO'!H65</f>
        <v>9</v>
      </c>
      <c r="F12" s="24">
        <f>'COPY DATA XPRO'!I65</f>
        <v>5</v>
      </c>
      <c r="G12" s="24">
        <f>'COPY DATA XPRO'!AA65</f>
        <v>6</v>
      </c>
      <c r="H12" s="24">
        <f>'COPY DATA XPRO'!AE65-HARIAN!G12</f>
        <v>2</v>
      </c>
      <c r="I12" s="24">
        <f>'COPY DATA XPRO'!AF65</f>
        <v>18</v>
      </c>
      <c r="J12" s="24">
        <f>'COPY DATA XPRO'!J65</f>
        <v>12</v>
      </c>
      <c r="K12" s="24">
        <f>'COPY DATA XPRO'!K65</f>
        <v>0</v>
      </c>
      <c r="L12" s="24">
        <f>'COPY DATA XPRO'!L65</f>
        <v>0</v>
      </c>
      <c r="M12" s="24">
        <f>'COPY DATA XPRO'!P65</f>
        <v>6</v>
      </c>
      <c r="N12" s="24">
        <f>'COPY DATA XPRO'!X65</f>
        <v>13</v>
      </c>
      <c r="O12" s="24">
        <f>'COPY DATA XPRO'!Y65</f>
        <v>2</v>
      </c>
      <c r="P12" s="24">
        <f>'COPY DATA XPRO'!Z65</f>
        <v>180</v>
      </c>
      <c r="Q12" s="40">
        <f t="shared" si="0"/>
        <v>0.77253218884120167</v>
      </c>
      <c r="R12" s="40">
        <f t="shared" si="0"/>
        <v>0.89552238805970152</v>
      </c>
      <c r="S12" s="40">
        <f>VLOOKUP(C12,Sheet3!$A$19:$G$81,7,FALSE)</f>
        <v>1</v>
      </c>
      <c r="T12" s="8">
        <f t="shared" si="1"/>
        <v>0.77253218884120167</v>
      </c>
      <c r="U12" s="8">
        <f t="shared" si="2"/>
        <v>0.89552238805970152</v>
      </c>
    </row>
    <row r="13" spans="3:31" ht="15.75">
      <c r="C13" s="23" t="s">
        <v>45</v>
      </c>
      <c r="D13" s="24">
        <f>'COPY DATA XPRO'!E66</f>
        <v>199</v>
      </c>
      <c r="E13" s="24">
        <f>'COPY DATA XPRO'!F66+'COPY DATA XPRO'!G66+'COPY DATA XPRO'!H66</f>
        <v>6</v>
      </c>
      <c r="F13" s="24">
        <f>'COPY DATA XPRO'!I66</f>
        <v>2</v>
      </c>
      <c r="G13" s="24">
        <f>'COPY DATA XPRO'!AA66</f>
        <v>2</v>
      </c>
      <c r="H13" s="24">
        <f>'COPY DATA XPRO'!AE66-HARIAN!G13</f>
        <v>4</v>
      </c>
      <c r="I13" s="24">
        <f>'COPY DATA XPRO'!AF66</f>
        <v>26</v>
      </c>
      <c r="J13" s="24">
        <f>'COPY DATA XPRO'!J66</f>
        <v>11</v>
      </c>
      <c r="K13" s="24">
        <f>'COPY DATA XPRO'!K66</f>
        <v>6</v>
      </c>
      <c r="L13" s="24">
        <f>'COPY DATA XPRO'!L66</f>
        <v>0</v>
      </c>
      <c r="M13" s="24">
        <f>'COPY DATA XPRO'!P66</f>
        <v>17</v>
      </c>
      <c r="N13" s="24">
        <f>'COPY DATA XPRO'!X66</f>
        <v>2</v>
      </c>
      <c r="O13" s="24">
        <f>'COPY DATA XPRO'!Y66</f>
        <v>7</v>
      </c>
      <c r="P13" s="24">
        <f>'COPY DATA XPRO'!Z66</f>
        <v>117</v>
      </c>
      <c r="Q13" s="40">
        <f t="shared" si="0"/>
        <v>0.70909090909090911</v>
      </c>
      <c r="R13" s="40">
        <f t="shared" si="0"/>
        <v>0.81818181818181823</v>
      </c>
      <c r="S13" s="40">
        <f>VLOOKUP(C13,Sheet3!$A$19:$G$81,7,FALSE)</f>
        <v>0.88034188034188032</v>
      </c>
      <c r="T13" s="8">
        <f t="shared" si="1"/>
        <v>0.70909090909090911</v>
      </c>
      <c r="U13" s="8">
        <f t="shared" si="2"/>
        <v>0.81818181818181823</v>
      </c>
    </row>
    <row r="14" spans="3:31" ht="15.75">
      <c r="C14" s="23" t="s">
        <v>55</v>
      </c>
      <c r="D14" s="24">
        <f>'COPY DATA XPRO'!E69</f>
        <v>327</v>
      </c>
      <c r="E14" s="24">
        <f>'COPY DATA XPRO'!F69+'COPY DATA XPRO'!G69+'COPY DATA XPRO'!H69</f>
        <v>9</v>
      </c>
      <c r="F14" s="24">
        <f>'COPY DATA XPRO'!I69</f>
        <v>13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61</v>
      </c>
      <c r="J14" s="24">
        <f>'COPY DATA XPRO'!J69</f>
        <v>41</v>
      </c>
      <c r="K14" s="24">
        <f>'COPY DATA XPRO'!K69</f>
        <v>0</v>
      </c>
      <c r="L14" s="24">
        <f>'COPY DATA XPRO'!L69</f>
        <v>0</v>
      </c>
      <c r="M14" s="24">
        <f>'COPY DATA XPRO'!P69</f>
        <v>0</v>
      </c>
      <c r="N14" s="24">
        <f>'COPY DATA XPRO'!X69</f>
        <v>9</v>
      </c>
      <c r="O14" s="24">
        <f>'COPY DATA XPRO'!Y69</f>
        <v>2</v>
      </c>
      <c r="P14" s="24">
        <f>'COPY DATA XPRO'!Z69</f>
        <v>186</v>
      </c>
      <c r="Q14" s="40">
        <f t="shared" si="0"/>
        <v>0.7351778656126482</v>
      </c>
      <c r="R14" s="40">
        <f t="shared" si="0"/>
        <v>0.9441624365482234</v>
      </c>
      <c r="S14" s="40">
        <f>VLOOKUP(C14,Sheet3!$A$19:$G$81,7,FALSE)</f>
        <v>0.98958333333333337</v>
      </c>
      <c r="T14" s="8">
        <f t="shared" si="1"/>
        <v>0.7351778656126482</v>
      </c>
      <c r="U14" s="8">
        <f t="shared" si="2"/>
        <v>0.9441624365482234</v>
      </c>
    </row>
    <row r="15" spans="3:31" ht="15.75">
      <c r="C15" s="25" t="s">
        <v>62</v>
      </c>
      <c r="D15" s="26">
        <f>SUM(D10:D14)</f>
        <v>1265</v>
      </c>
      <c r="E15" s="26">
        <f>SUM(E10:E14)</f>
        <v>37</v>
      </c>
      <c r="F15" s="26">
        <f>SUM(F10:F14)</f>
        <v>29</v>
      </c>
      <c r="G15" s="26">
        <f t="shared" ref="G15:P15" si="3">SUM(G10:G14)</f>
        <v>11</v>
      </c>
      <c r="H15" s="26">
        <f t="shared" si="3"/>
        <v>14</v>
      </c>
      <c r="I15" s="26">
        <f t="shared" si="3"/>
        <v>164</v>
      </c>
      <c r="J15" s="26">
        <f t="shared" si="3"/>
        <v>87</v>
      </c>
      <c r="K15" s="26">
        <f t="shared" si="3"/>
        <v>10</v>
      </c>
      <c r="L15" s="26">
        <f t="shared" si="3"/>
        <v>0</v>
      </c>
      <c r="M15" s="26">
        <f t="shared" si="3"/>
        <v>35</v>
      </c>
      <c r="N15" s="26">
        <f t="shared" si="3"/>
        <v>28</v>
      </c>
      <c r="O15" s="26">
        <f t="shared" si="3"/>
        <v>15</v>
      </c>
      <c r="P15" s="26">
        <f t="shared" si="3"/>
        <v>824</v>
      </c>
      <c r="Q15" s="41">
        <f t="shared" si="0"/>
        <v>0.77589453860640301</v>
      </c>
      <c r="R15" s="41">
        <f>U15</f>
        <v>0.91352549889135259</v>
      </c>
      <c r="S15" s="41">
        <f>Sheet3!G10</f>
        <v>0.96282973621103118</v>
      </c>
      <c r="T15" s="8">
        <f t="shared" si="1"/>
        <v>0.77589453860640301</v>
      </c>
      <c r="U15" s="8">
        <f t="shared" si="2"/>
        <v>0.91352549889135259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543</v>
      </c>
      <c r="M17" s="61"/>
      <c r="N17" s="61"/>
    </row>
    <row r="18" spans="2:22" ht="15.7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544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545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546</v>
      </c>
      <c r="M20" s="61"/>
      <c r="N20" s="61"/>
    </row>
    <row r="21" spans="2:22">
      <c r="C21" s="32"/>
      <c r="D21" s="148" t="s">
        <v>76</v>
      </c>
      <c r="E21" s="149"/>
      <c r="G21" s="61" t="s">
        <v>547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2026-08-13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2026-08-13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7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7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4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4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47.25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8" t="s">
        <v>912</v>
      </c>
    </row>
    <row r="33" spans="2:22" ht="15.75">
      <c r="B33" s="151" t="s">
        <v>34</v>
      </c>
      <c r="C33" s="64" t="s">
        <v>79</v>
      </c>
      <c r="D33" s="65">
        <f>'LOOKUP  telda'!E7</f>
        <v>33</v>
      </c>
      <c r="E33" s="65">
        <f>'LOOKUP  telda'!F7+'LOOKUP  telda'!G7+'LOOKUP  telda'!H7</f>
        <v>0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1</v>
      </c>
      <c r="O33" s="65">
        <f>'LOOKUP  telda'!Y7</f>
        <v>1</v>
      </c>
      <c r="P33" s="65">
        <f>'LOOKUP  telda'!Z7</f>
        <v>24</v>
      </c>
      <c r="Q33" s="40">
        <f>T33</f>
        <v>0.8571428571428571</v>
      </c>
      <c r="R33" s="40">
        <f>U33</f>
        <v>0.88888888888888884</v>
      </c>
      <c r="S33" s="40">
        <f>VLOOKUP(C33,Sheet3!$A$19:$G$81,7,FALSE)</f>
        <v>0.8</v>
      </c>
      <c r="T33" s="8">
        <f>IFERROR(P33/(D33-F33-K33-I33),0)</f>
        <v>0.8571428571428571</v>
      </c>
      <c r="U33" s="8">
        <f>IFERROR(P33/(M33+N33+O33+P33),0)</f>
        <v>0.88888888888888884</v>
      </c>
      <c r="V33" t="str">
        <f>VLOOKUP(C33,Sheet5!$A$2:$J$270,8,FALSE)</f>
        <v>GIANYAR</v>
      </c>
    </row>
    <row r="34" spans="2:22" ht="15.75">
      <c r="B34" s="151"/>
      <c r="C34" s="64" t="s">
        <v>80</v>
      </c>
      <c r="D34" s="65">
        <f>'LOOKUP  telda'!E8</f>
        <v>3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1</v>
      </c>
      <c r="P34" s="65">
        <f>'LOOKUP  telda'!Z8</f>
        <v>2</v>
      </c>
      <c r="Q34" s="40">
        <f t="shared" ref="Q34:Q82" si="4">T34</f>
        <v>0.66666666666666663</v>
      </c>
      <c r="R34" s="40">
        <f t="shared" ref="R34:R82" si="5">U34</f>
        <v>0.66666666666666663</v>
      </c>
      <c r="S34" s="40" t="e">
        <f>VLOOKUP(C34,Sheet3!$A$19:$G$81,7,FALSE)</f>
        <v>#N/A</v>
      </c>
      <c r="T34" s="8">
        <f t="shared" ref="T34:T82" si="6">IFERROR(P34/(D34-F34-K34-I34),0)</f>
        <v>0.66666666666666663</v>
      </c>
      <c r="U34" s="8">
        <f t="shared" ref="U34:U82" si="7">IFERROR(P34/(M34+N34+O34+P34),0)</f>
        <v>0.66666666666666663</v>
      </c>
      <c r="V34" t="str">
        <f>VLOOKUP(C34,Sheet5!$A$2:$J$270,8,FALSE)</f>
        <v>TABANAN</v>
      </c>
    </row>
    <row r="35" spans="2:22" ht="15.75">
      <c r="B35" s="151"/>
      <c r="C35" s="64" t="s">
        <v>81</v>
      </c>
      <c r="D35" s="65">
        <f>'LOOKUP  telda'!E9</f>
        <v>21</v>
      </c>
      <c r="E35" s="65">
        <f>'LOOKUP  telda'!F9+'LOOKUP  telda'!G9+'LOOKUP  telda'!H9</f>
        <v>2</v>
      </c>
      <c r="F35" s="65">
        <f>'LOOKUP  telda'!I9</f>
        <v>2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5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1</v>
      </c>
      <c r="P35" s="65">
        <f>'LOOKUP  telda'!Z9</f>
        <v>10</v>
      </c>
      <c r="Q35" s="40">
        <f t="shared" si="4"/>
        <v>0.7142857142857143</v>
      </c>
      <c r="R35" s="40">
        <f t="shared" si="5"/>
        <v>0.90909090909090906</v>
      </c>
      <c r="S35" s="40">
        <f>VLOOKUP(C35,Sheet3!$A$19:$G$81,7,FALSE)</f>
        <v>0.81818181818181823</v>
      </c>
      <c r="T35" s="8">
        <f t="shared" si="6"/>
        <v>0.7142857142857143</v>
      </c>
      <c r="U35" s="8">
        <f t="shared" si="7"/>
        <v>0.90909090909090906</v>
      </c>
      <c r="V35" t="str">
        <f>VLOOKUP(C35,Sheet5!$A$2:$J$270,8,FALSE)</f>
        <v>JIMBARAN</v>
      </c>
    </row>
    <row r="36" spans="2:22" ht="15.75">
      <c r="B36" s="151"/>
      <c r="C36" s="64" t="s">
        <v>82</v>
      </c>
      <c r="D36" s="65">
        <f>'LOOKUP  telda'!E10</f>
        <v>26</v>
      </c>
      <c r="E36" s="65">
        <f>'LOOKUP  telda'!F10+'LOOKUP  telda'!G10+'LOOKUP  telda'!H10</f>
        <v>5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3</v>
      </c>
      <c r="J36" s="65">
        <f>'LOOKUP  telda'!J10</f>
        <v>4</v>
      </c>
      <c r="K36" s="65">
        <f>'LOOKUP  telda'!K10</f>
        <v>1</v>
      </c>
      <c r="L36" s="65">
        <f>'LOOKUP  telda'!L10</f>
        <v>0</v>
      </c>
      <c r="M36" s="65">
        <f>'LOOKUP  telda'!P10</f>
        <v>2</v>
      </c>
      <c r="N36" s="65">
        <f>'LOOKUP  telda'!X10</f>
        <v>1</v>
      </c>
      <c r="O36" s="65">
        <f>'LOOKUP  telda'!Y10</f>
        <v>0</v>
      </c>
      <c r="P36" s="65">
        <f>'LOOKUP  telda'!Z10</f>
        <v>7</v>
      </c>
      <c r="Q36" s="40">
        <f t="shared" si="4"/>
        <v>0.35</v>
      </c>
      <c r="R36" s="40">
        <f t="shared" si="5"/>
        <v>0.7</v>
      </c>
      <c r="S36" s="40">
        <f>VLOOKUP(C36,Sheet3!$A$19:$G$81,7,FALSE)</f>
        <v>1</v>
      </c>
      <c r="T36" s="8">
        <f t="shared" si="6"/>
        <v>0.35</v>
      </c>
      <c r="U36" s="8">
        <f t="shared" si="7"/>
        <v>0.7</v>
      </c>
      <c r="V36" t="str">
        <f>VLOOKUP(C36,Sheet5!$A$2:$J$270,8,FALSE)</f>
        <v>KLUNGKUNG</v>
      </c>
    </row>
    <row r="37" spans="2:22" ht="15.75">
      <c r="B37" s="151"/>
      <c r="C37" s="64" t="s">
        <v>83</v>
      </c>
      <c r="D37" s="65">
        <f>'LOOKUP  telda'!E11</f>
        <v>22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1</v>
      </c>
      <c r="H37" s="65">
        <f>'LOOKUP  telda'!AE11-'LOOKUP  telda'!AA11</f>
        <v>0</v>
      </c>
      <c r="I37" s="65">
        <f>'LOOKUP  telda'!AF11</f>
        <v>6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12</v>
      </c>
      <c r="Q37" s="40">
        <f t="shared" si="4"/>
        <v>0.8</v>
      </c>
      <c r="R37" s="40">
        <f t="shared" si="5"/>
        <v>1</v>
      </c>
      <c r="S37" s="40">
        <f>VLOOKUP(C37,Sheet3!$A$19:$G$81,7,FALSE)</f>
        <v>0.83333333333333337</v>
      </c>
      <c r="T37" s="8">
        <f t="shared" si="6"/>
        <v>0.8</v>
      </c>
      <c r="U37" s="8">
        <f t="shared" si="7"/>
        <v>1</v>
      </c>
      <c r="V37" t="str">
        <f>VLOOKUP(C37,Sheet5!$A$2:$J$270,8,FALSE)</f>
        <v>SANUR</v>
      </c>
    </row>
    <row r="38" spans="2:22" ht="15.75">
      <c r="B38" s="151"/>
      <c r="C38" s="64" t="s">
        <v>84</v>
      </c>
      <c r="D38" s="65">
        <f>'LOOKUP  telda'!E12</f>
        <v>21</v>
      </c>
      <c r="E38" s="65">
        <f>'LOOKUP  telda'!F12+'LOOKUP  telda'!G12+'LOOKUP  telda'!H12</f>
        <v>1</v>
      </c>
      <c r="F38" s="65">
        <f>'LOOKUP  telda'!I12</f>
        <v>1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5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1</v>
      </c>
      <c r="N38" s="65">
        <f>'LOOKUP  telda'!X12</f>
        <v>1</v>
      </c>
      <c r="O38" s="65">
        <f>'LOOKUP  telda'!Y12</f>
        <v>0</v>
      </c>
      <c r="P38" s="65">
        <v>1</v>
      </c>
      <c r="Q38" s="40">
        <f t="shared" si="4"/>
        <v>7.1428571428571425E-2</v>
      </c>
      <c r="R38" s="40">
        <f t="shared" si="5"/>
        <v>0.33333333333333331</v>
      </c>
      <c r="S38" s="40">
        <f>VLOOKUP(C38,Sheet3!$A$19:$G$81,7,FALSE)</f>
        <v>1</v>
      </c>
      <c r="T38" s="8">
        <f t="shared" si="6"/>
        <v>7.1428571428571425E-2</v>
      </c>
      <c r="U38" s="8">
        <f t="shared" si="7"/>
        <v>0.33333333333333331</v>
      </c>
      <c r="V38" t="str">
        <f>VLOOKUP(C38,Sheet5!$A$2:$J$270,8,FALSE)</f>
        <v>SINGARAJA</v>
      </c>
    </row>
    <row r="39" spans="2:22" ht="15.75">
      <c r="B39" s="151"/>
      <c r="C39" s="64" t="s">
        <v>85</v>
      </c>
      <c r="D39" s="65">
        <f>'LOOKUP  telda'!E13</f>
        <v>12</v>
      </c>
      <c r="E39" s="65">
        <f>'LOOKUP  telda'!F13+'LOOKUP  telda'!G13+'LOOKUP  telda'!H13</f>
        <v>1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6</v>
      </c>
      <c r="Q39" s="40">
        <f t="shared" si="4"/>
        <v>0.75</v>
      </c>
      <c r="R39" s="40">
        <f t="shared" si="5"/>
        <v>1</v>
      </c>
      <c r="S39" s="40">
        <f>VLOOKUP(C39,Sheet3!$A$19:$G$81,7,FALSE)</f>
        <v>0.625</v>
      </c>
      <c r="T39" s="8">
        <f t="shared" si="6"/>
        <v>0.75</v>
      </c>
      <c r="U39" s="8">
        <f t="shared" si="7"/>
        <v>1</v>
      </c>
      <c r="V39" t="str">
        <f>VLOOKUP(C39,Sheet5!$A$2:$J$270,8,FALSE)</f>
        <v>TABANAN</v>
      </c>
    </row>
    <row r="40" spans="2:22" ht="15.75">
      <c r="B40" s="151"/>
      <c r="C40" s="64" t="s">
        <v>86</v>
      </c>
      <c r="D40" s="65">
        <f>'LOOKUP  telda'!E14</f>
        <v>14</v>
      </c>
      <c r="E40" s="65">
        <f>'LOOKUP  telda'!F14+'LOOKUP  telda'!G14+'LOOKUP  telda'!H14</f>
        <v>1</v>
      </c>
      <c r="F40" s="65">
        <f>'LOOKUP  telda'!I14</f>
        <v>1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0</v>
      </c>
      <c r="P40" s="65">
        <f>'LOOKUP  telda'!Z14</f>
        <v>7</v>
      </c>
      <c r="Q40" s="40">
        <f t="shared" si="4"/>
        <v>0.7</v>
      </c>
      <c r="R40" s="40">
        <f t="shared" si="5"/>
        <v>0.77777777777777779</v>
      </c>
      <c r="S40" s="40">
        <f>VLOOKUP(C40,Sheet3!$A$19:$G$81,7,FALSE)</f>
        <v>0.8571428571428571</v>
      </c>
      <c r="T40" s="8">
        <f t="shared" si="6"/>
        <v>0.7</v>
      </c>
      <c r="U40" s="8">
        <f t="shared" si="7"/>
        <v>0.77777777777777779</v>
      </c>
      <c r="V40" t="str">
        <f>VLOOKUP(C40,Sheet5!$A$2:$J$270,8,FALSE)</f>
        <v>UBUNG</v>
      </c>
    </row>
    <row r="41" spans="2:22" ht="15.75">
      <c r="B41" s="152" t="s">
        <v>38</v>
      </c>
      <c r="C41" s="66" t="s">
        <v>87</v>
      </c>
      <c r="D41" s="67">
        <f>'LOOKUP  telda'!E15</f>
        <v>38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6</v>
      </c>
      <c r="J41" s="67">
        <f>'LOOKUP  telda'!J15</f>
        <v>6</v>
      </c>
      <c r="K41" s="67">
        <f>'LOOKUP  telda'!K15</f>
        <v>0</v>
      </c>
      <c r="L41" s="67">
        <f>'LOOKUP  telda'!L15</f>
        <v>0</v>
      </c>
      <c r="M41" s="67">
        <f>'LOOKUP  telda'!P15</f>
        <v>2</v>
      </c>
      <c r="N41" s="67">
        <f>'LOOKUP  telda'!X15</f>
        <v>0</v>
      </c>
      <c r="O41" s="67">
        <f>'LOOKUP  telda'!Y15</f>
        <v>0</v>
      </c>
      <c r="P41" s="67">
        <f>'LOOKUP  telda'!Z15</f>
        <v>24</v>
      </c>
      <c r="Q41" s="40">
        <f t="shared" si="4"/>
        <v>0.75</v>
      </c>
      <c r="R41" s="40">
        <f t="shared" si="5"/>
        <v>0.92307692307692313</v>
      </c>
      <c r="S41" s="40">
        <f>VLOOKUP(C41,Sheet3!$A$19:$G$81,7,FALSE)</f>
        <v>1</v>
      </c>
      <c r="T41" s="8">
        <f t="shared" si="6"/>
        <v>0.75</v>
      </c>
      <c r="U41" s="8">
        <f t="shared" si="7"/>
        <v>0.92307692307692313</v>
      </c>
      <c r="V41" t="str">
        <f>VLOOKUP(C41,Sheet5!$A$2:$J$270,8,FALSE)</f>
        <v>BATU</v>
      </c>
    </row>
    <row r="42" spans="2:22" ht="15.75">
      <c r="B42" s="152"/>
      <c r="C42" s="66" t="s">
        <v>88</v>
      </c>
      <c r="D42" s="67">
        <f>'LOOKUP  telda'!E16</f>
        <v>10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10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2"/>
      <c r="C43" s="66" t="s">
        <v>89</v>
      </c>
      <c r="D43" s="67">
        <f>'LOOKUP  telda'!E17</f>
        <v>19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0</v>
      </c>
      <c r="J43" s="67">
        <f>'LOOKUP  telda'!J17</f>
        <v>2</v>
      </c>
      <c r="K43" s="67">
        <f>'LOOKUP  telda'!K17</f>
        <v>1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15</v>
      </c>
      <c r="Q43" s="40">
        <f t="shared" si="4"/>
        <v>0.83333333333333337</v>
      </c>
      <c r="R43" s="40">
        <f t="shared" si="5"/>
        <v>1</v>
      </c>
      <c r="S43" s="40">
        <f>VLOOKUP(C43,Sheet3!$A$19:$G$81,7,FALSE)</f>
        <v>1</v>
      </c>
      <c r="T43" s="8">
        <f t="shared" si="6"/>
        <v>0.83333333333333337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2"/>
      <c r="C44" s="66" t="s">
        <v>90</v>
      </c>
      <c r="D44" s="67">
        <f>'LOOKUP  telda'!E18</f>
        <v>49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0</v>
      </c>
      <c r="J44" s="67">
        <f>'LOOKUP  telda'!J18</f>
        <v>1</v>
      </c>
      <c r="K44" s="67">
        <f>'LOOKUP  telda'!K18</f>
        <v>1</v>
      </c>
      <c r="L44" s="67">
        <f>'LOOKUP  telda'!L18</f>
        <v>0</v>
      </c>
      <c r="M44" s="67">
        <f>'LOOKUP  telda'!P18</f>
        <v>2</v>
      </c>
      <c r="N44" s="67">
        <f>'LOOKUP  telda'!X18</f>
        <v>0</v>
      </c>
      <c r="O44" s="67">
        <f>'LOOKUP  telda'!Y18</f>
        <v>1</v>
      </c>
      <c r="P44" s="67">
        <f>'LOOKUP  telda'!Z18</f>
        <v>41</v>
      </c>
      <c r="Q44" s="40">
        <f t="shared" si="4"/>
        <v>0.87234042553191493</v>
      </c>
      <c r="R44" s="40">
        <f t="shared" si="5"/>
        <v>0.93181818181818177</v>
      </c>
      <c r="S44" s="40">
        <f>VLOOKUP(C44,Sheet3!$A$19:$G$81,7,FALSE)</f>
        <v>1</v>
      </c>
      <c r="T44" s="8">
        <f t="shared" si="6"/>
        <v>0.87234042553191493</v>
      </c>
      <c r="U44" s="8">
        <f t="shared" si="7"/>
        <v>0.93181818181818177</v>
      </c>
      <c r="V44" t="str">
        <f>VLOOKUP(C44,Sheet5!$A$2:$J$270,8,FALSE)</f>
        <v>KEDIRI</v>
      </c>
    </row>
    <row r="45" spans="2:22" ht="15.75">
      <c r="B45" s="152"/>
      <c r="C45" s="66" t="s">
        <v>91</v>
      </c>
      <c r="D45" s="67">
        <f>'LOOKUP  telda'!E19</f>
        <v>55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7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40</v>
      </c>
      <c r="Q45" s="40">
        <f t="shared" si="4"/>
        <v>0.83333333333333337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0.83333333333333337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2"/>
      <c r="C46" s="66" t="s">
        <v>92</v>
      </c>
      <c r="D46" s="67">
        <f>'LOOKUP  telda'!E20</f>
        <v>31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21</v>
      </c>
      <c r="Q46" s="40">
        <f t="shared" si="4"/>
        <v>1</v>
      </c>
      <c r="R46" s="40">
        <f t="shared" si="5"/>
        <v>1</v>
      </c>
      <c r="S46" s="40">
        <f>VLOOKUP(C46,Sheet3!$A$19:$G$81,7,FALSE)</f>
        <v>0.95454545454545459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75">
      <c r="B47" s="152"/>
      <c r="C47" s="66" t="s">
        <v>93</v>
      </c>
      <c r="D47" s="67">
        <f>'LOOKUP  telda'!E21</f>
        <v>30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2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27</v>
      </c>
      <c r="Q47" s="40">
        <f t="shared" si="4"/>
        <v>0.9642857142857143</v>
      </c>
      <c r="R47" s="40">
        <f t="shared" si="5"/>
        <v>0.9642857142857143</v>
      </c>
      <c r="S47" s="40">
        <f>VLOOKUP(C47,Sheet3!$A$19:$G$81,7,FALSE)</f>
        <v>1</v>
      </c>
      <c r="T47" s="8">
        <f t="shared" si="6"/>
        <v>0.9642857142857143</v>
      </c>
      <c r="U47" s="8">
        <f t="shared" si="7"/>
        <v>0.9642857142857143</v>
      </c>
      <c r="V47" t="str">
        <f>VLOOKUP(C47,Sheet5!$A$2:$J$270,8,FALSE)</f>
        <v>NGANJUK</v>
      </c>
    </row>
    <row r="48" spans="2:22" ht="15.75">
      <c r="B48" s="152"/>
      <c r="C48" s="66" t="s">
        <v>94</v>
      </c>
      <c r="D48" s="67">
        <f>'LOOKUP  telda'!E22</f>
        <v>24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23</v>
      </c>
      <c r="Q48" s="40">
        <f t="shared" si="4"/>
        <v>0.95833333333333337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0.95833333333333337</v>
      </c>
      <c r="U48" s="8">
        <f t="shared" si="7"/>
        <v>1</v>
      </c>
      <c r="V48" t="str">
        <f>VLOOKUP(C48,Sheet5!$A$2:$J$270,8,FALSE)</f>
        <v>MADIUN</v>
      </c>
    </row>
    <row r="49" spans="2:22" ht="15.75">
      <c r="B49" s="152"/>
      <c r="C49" s="66" t="s">
        <v>95</v>
      </c>
      <c r="D49" s="67">
        <f>'LOOKUP  telda'!E23</f>
        <v>19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2</v>
      </c>
      <c r="K49" s="67">
        <f>'LOOKUP  telda'!K23</f>
        <v>0</v>
      </c>
      <c r="L49" s="67">
        <f>'LOOKUP  telda'!L23</f>
        <v>0</v>
      </c>
      <c r="M49" s="67">
        <f>'LOOKUP  telda'!P23</f>
        <v>1</v>
      </c>
      <c r="N49" s="67">
        <f>'LOOKUP  telda'!X23</f>
        <v>0</v>
      </c>
      <c r="O49" s="67">
        <f>'LOOKUP  telda'!Y23</f>
        <v>0</v>
      </c>
      <c r="P49" s="67">
        <f>'LOOKUP  telda'!Z23</f>
        <v>16</v>
      </c>
      <c r="Q49" s="40">
        <f t="shared" si="4"/>
        <v>0.84210526315789469</v>
      </c>
      <c r="R49" s="40">
        <f t="shared" si="5"/>
        <v>0.94117647058823528</v>
      </c>
      <c r="S49" s="40">
        <f>VLOOKUP(C49,Sheet3!$A$19:$G$81,7,FALSE)</f>
        <v>1</v>
      </c>
      <c r="T49" s="8">
        <f t="shared" si="6"/>
        <v>0.84210526315789469</v>
      </c>
      <c r="U49" s="8">
        <f t="shared" si="7"/>
        <v>0.94117647058823528</v>
      </c>
      <c r="V49" t="str">
        <f>VLOOKUP(C49,Sheet5!$A$2:$J$270,8,FALSE)</f>
        <v>PONOROGO</v>
      </c>
    </row>
    <row r="50" spans="2:22" ht="15.75">
      <c r="B50" s="152"/>
      <c r="C50" s="66" t="s">
        <v>96</v>
      </c>
      <c r="D50" s="67">
        <f>'LOOKUP  telda'!E24</f>
        <v>12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12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2"/>
      <c r="C51" s="66" t="s">
        <v>97</v>
      </c>
      <c r="D51" s="67">
        <f>'LOOKUP  telda'!E25</f>
        <v>15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11</v>
      </c>
      <c r="Q51" s="40">
        <f t="shared" si="4"/>
        <v>0.7857142857142857</v>
      </c>
      <c r="R51" s="40">
        <f t="shared" si="5"/>
        <v>0.91666666666666663</v>
      </c>
      <c r="S51" s="40" t="e">
        <f>VLOOKUP(C51,Sheet3!$A$19:$G$81,7,FALSE)</f>
        <v>#N/A</v>
      </c>
      <c r="T51" s="8">
        <f t="shared" si="6"/>
        <v>0.7857142857142857</v>
      </c>
      <c r="U51" s="8">
        <f t="shared" si="7"/>
        <v>0.91666666666666663</v>
      </c>
      <c r="V51" t="str">
        <f>VLOOKUP(C51,Sheet5!$A$2:$J$270,8,FALSE)</f>
        <v>BOJONEGORO</v>
      </c>
    </row>
    <row r="52" spans="2:22" ht="15.75">
      <c r="B52" s="152"/>
      <c r="C52" s="66" t="s">
        <v>98</v>
      </c>
      <c r="D52" s="67">
        <f>'LOOKUP  telda'!E26</f>
        <v>29</v>
      </c>
      <c r="E52" s="67">
        <f>'LOOKUP  telda'!F26+'LOOKUP  telda'!G26+'LOOKUP  telda'!H26</f>
        <v>1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3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23</v>
      </c>
      <c r="Q52" s="40">
        <f t="shared" si="4"/>
        <v>0.88461538461538458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0.88461538461538458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3" t="s">
        <v>42</v>
      </c>
      <c r="C53" s="62" t="s">
        <v>99</v>
      </c>
      <c r="D53" s="63">
        <f>'LOOKUP  telda'!E27</f>
        <v>19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1</v>
      </c>
      <c r="I53" s="63">
        <f>'LOOKUP  telda'!AF27</f>
        <v>0</v>
      </c>
      <c r="J53" s="63">
        <f>'LOOKUP  telda'!J27</f>
        <v>2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16</v>
      </c>
      <c r="Q53" s="40">
        <f t="shared" si="4"/>
        <v>0.84210526315789469</v>
      </c>
      <c r="R53" s="40">
        <f t="shared" si="5"/>
        <v>1</v>
      </c>
      <c r="S53" s="40">
        <f>VLOOKUP(C53,Sheet3!$A$19:$G$81,7,FALSE)</f>
        <v>1</v>
      </c>
      <c r="T53" s="8">
        <f t="shared" si="6"/>
        <v>0.84210526315789469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3"/>
      <c r="C54" s="62" t="s">
        <v>100</v>
      </c>
      <c r="D54" s="63">
        <f>'LOOKUP  telda'!E28</f>
        <v>19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1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3</v>
      </c>
      <c r="N54" s="63">
        <f>'LOOKUP  telda'!X28</f>
        <v>0</v>
      </c>
      <c r="O54" s="63">
        <f>'LOOKUP  telda'!Y28</f>
        <v>0</v>
      </c>
      <c r="P54" s="63">
        <f>'LOOKUP  telda'!Z28</f>
        <v>15</v>
      </c>
      <c r="Q54" s="40">
        <f t="shared" si="4"/>
        <v>0.78947368421052633</v>
      </c>
      <c r="R54" s="40">
        <f t="shared" si="5"/>
        <v>0.83333333333333337</v>
      </c>
      <c r="S54" s="40" t="e">
        <f>VLOOKUP(C54,Sheet3!$A$19:$G$81,7,FALSE)</f>
        <v>#N/A</v>
      </c>
      <c r="T54" s="8">
        <f t="shared" si="6"/>
        <v>0.78947368421052633</v>
      </c>
      <c r="U54" s="8">
        <f t="shared" si="7"/>
        <v>0.83333333333333337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59</v>
      </c>
      <c r="E55" s="63">
        <f>'LOOKUP  telda'!F29+'LOOKUP  telda'!G29+'LOOKUP  telda'!H29</f>
        <v>1</v>
      </c>
      <c r="F55" s="63">
        <f>'LOOKUP  telda'!I29</f>
        <v>2</v>
      </c>
      <c r="G55" s="63">
        <f>'LOOKUP  telda'!AA29</f>
        <v>2</v>
      </c>
      <c r="H55" s="63">
        <f>'LOOKUP  telda'!AE29-'LOOKUP  telda'!AA29</f>
        <v>0</v>
      </c>
      <c r="I55" s="63">
        <f>'LOOKUP  telda'!AF29</f>
        <v>11</v>
      </c>
      <c r="J55" s="63">
        <f>'LOOKUP  telda'!J29</f>
        <v>3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5</v>
      </c>
      <c r="O55" s="63">
        <f>'LOOKUP  telda'!Y29</f>
        <v>0</v>
      </c>
      <c r="P55" s="63">
        <f>'LOOKUP  telda'!Z29</f>
        <v>35</v>
      </c>
      <c r="Q55" s="40">
        <f t="shared" si="4"/>
        <v>0.76086956521739135</v>
      </c>
      <c r="R55" s="40">
        <f t="shared" si="5"/>
        <v>0.875</v>
      </c>
      <c r="S55" s="40" t="e">
        <f>VLOOKUP(C55,Sheet3!$A$19:$G$81,7,FALSE)</f>
        <v>#N/A</v>
      </c>
      <c r="T55" s="8">
        <f t="shared" si="6"/>
        <v>0.76086956521739135</v>
      </c>
      <c r="U55" s="8">
        <f t="shared" si="7"/>
        <v>0.875</v>
      </c>
      <c r="V55" t="str">
        <f>VLOOKUP(C55,Sheet5!$A$2:$J$270,8,FALSE)</f>
        <v>SIDOARJO</v>
      </c>
    </row>
    <row r="56" spans="2:22" ht="15.75">
      <c r="B56" s="153"/>
      <c r="C56" s="62" t="s">
        <v>102</v>
      </c>
      <c r="D56" s="63">
        <f>'LOOKUP  telda'!E30</f>
        <v>19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2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16</v>
      </c>
      <c r="Q56" s="40">
        <f t="shared" si="4"/>
        <v>0.94117647058823528</v>
      </c>
      <c r="R56" s="40">
        <f t="shared" si="5"/>
        <v>1</v>
      </c>
      <c r="S56" s="40">
        <f>VLOOKUP(C56,Sheet3!$A$19:$G$81,7,FALSE)</f>
        <v>1</v>
      </c>
      <c r="T56" s="8">
        <f t="shared" si="6"/>
        <v>0.94117647058823528</v>
      </c>
      <c r="U56" s="8">
        <f t="shared" si="7"/>
        <v>1</v>
      </c>
      <c r="V56" t="str">
        <f>VLOOKUP(C56,Sheet5!$A$2:$J$270,8,FALSE)</f>
        <v>JEMBER</v>
      </c>
    </row>
    <row r="57" spans="2:22" ht="15.75">
      <c r="B57" s="153"/>
      <c r="C57" s="62" t="s">
        <v>103</v>
      </c>
      <c r="D57" s="63">
        <f>'LOOKUP  telda'!E31</f>
        <v>20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20</v>
      </c>
      <c r="Q57" s="40">
        <f t="shared" si="4"/>
        <v>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3"/>
      <c r="C58" s="62" t="s">
        <v>104</v>
      </c>
      <c r="D58" s="63">
        <f>'LOOKUP  telda'!E32</f>
        <v>9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9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3"/>
      <c r="C59" s="62" t="s">
        <v>105</v>
      </c>
      <c r="D59" s="63">
        <f>'LOOKUP  telda'!E33</f>
        <v>39</v>
      </c>
      <c r="E59" s="63">
        <f>'LOOKUP  telda'!F33+'LOOKUP  telda'!G33+'LOOKUP  telda'!H33</f>
        <v>5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4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4</v>
      </c>
      <c r="O59" s="63">
        <f>'LOOKUP  telda'!Y33</f>
        <v>0</v>
      </c>
      <c r="P59" s="63">
        <f>'LOOKUP  telda'!Z33</f>
        <v>22</v>
      </c>
      <c r="Q59" s="40">
        <f t="shared" si="4"/>
        <v>0.6470588235294118</v>
      </c>
      <c r="R59" s="40">
        <f t="shared" si="5"/>
        <v>0.84615384615384615</v>
      </c>
      <c r="S59" s="40">
        <f>VLOOKUP(C59,Sheet3!$A$19:$G$81,7,FALSE)</f>
        <v>1</v>
      </c>
      <c r="T59" s="8">
        <f t="shared" si="6"/>
        <v>0.6470588235294118</v>
      </c>
      <c r="U59" s="8">
        <f t="shared" si="7"/>
        <v>0.84615384615384615</v>
      </c>
      <c r="V59" t="str">
        <f>VLOOKUP(C59,Sheet5!$A$2:$J$270,8,FALSE)</f>
        <v>MOJOKERTO</v>
      </c>
    </row>
    <row r="60" spans="2:22" ht="15.75">
      <c r="B60" s="153"/>
      <c r="C60" s="62" t="s">
        <v>106</v>
      </c>
      <c r="D60" s="63">
        <f>'LOOKUP  telda'!E34</f>
        <v>43</v>
      </c>
      <c r="E60" s="63">
        <f>'LOOKUP  telda'!F34+'LOOKUP  telda'!G34+'LOOKUP  telda'!H34</f>
        <v>2</v>
      </c>
      <c r="F60" s="63">
        <f>'LOOKUP  telda'!I34</f>
        <v>1</v>
      </c>
      <c r="G60" s="63">
        <f>'LOOKUP  telda'!AA34</f>
        <v>3</v>
      </c>
      <c r="H60" s="63">
        <f>'LOOKUP  telda'!AE34-'LOOKUP  telda'!AA34</f>
        <v>0</v>
      </c>
      <c r="I60" s="63">
        <f>'LOOKUP  telda'!AF34</f>
        <v>1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2</v>
      </c>
      <c r="N60" s="63">
        <f>'LOOKUP  telda'!X34</f>
        <v>3</v>
      </c>
      <c r="O60" s="63">
        <f>'LOOKUP  telda'!Y34</f>
        <v>1</v>
      </c>
      <c r="P60" s="63">
        <f>'LOOKUP  telda'!Z34</f>
        <v>27</v>
      </c>
      <c r="Q60" s="40">
        <f t="shared" si="4"/>
        <v>0.65853658536585369</v>
      </c>
      <c r="R60" s="40">
        <f t="shared" si="5"/>
        <v>0.81818181818181823</v>
      </c>
      <c r="S60" s="40">
        <f>VLOOKUP(C60,Sheet3!$A$19:$G$81,7,FALSE)</f>
        <v>1</v>
      </c>
      <c r="T60" s="8">
        <f t="shared" si="6"/>
        <v>0.65853658536585369</v>
      </c>
      <c r="U60" s="8">
        <f t="shared" si="7"/>
        <v>0.81818181818181823</v>
      </c>
      <c r="V60" t="str">
        <f>VLOOKUP(C60,Sheet5!$A$2:$J$270,8,FALSE)</f>
        <v>PASURUAN</v>
      </c>
    </row>
    <row r="61" spans="2:22" ht="15.75">
      <c r="B61" s="153"/>
      <c r="C61" s="62" t="s">
        <v>107</v>
      </c>
      <c r="D61" s="63">
        <f>'LOOKUP  telda'!E35</f>
        <v>16</v>
      </c>
      <c r="E61" s="63">
        <f>'LOOKUP  telda'!F35+'LOOKUP  telda'!G35+'LOOKUP  telda'!H35</f>
        <v>1</v>
      </c>
      <c r="F61" s="63">
        <f>'LOOKUP  telda'!I35</f>
        <v>1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3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10</v>
      </c>
      <c r="Q61" s="40">
        <f t="shared" si="4"/>
        <v>0.66666666666666663</v>
      </c>
      <c r="R61" s="40">
        <f t="shared" si="5"/>
        <v>0.90909090909090906</v>
      </c>
      <c r="S61" s="40">
        <f>VLOOKUP(C61,Sheet3!$A$19:$G$81,7,FALSE)</f>
        <v>1</v>
      </c>
      <c r="T61" s="8">
        <f t="shared" si="6"/>
        <v>0.66666666666666663</v>
      </c>
      <c r="U61" s="8">
        <f t="shared" si="7"/>
        <v>0.90909090909090906</v>
      </c>
      <c r="V61" t="str">
        <f>VLOOKUP(C61,Sheet5!$A$2:$J$270,8,FALSE)</f>
        <v>PROBOLINGGO</v>
      </c>
    </row>
    <row r="62" spans="2:22" ht="15.75">
      <c r="B62" s="153"/>
      <c r="C62" s="62" t="s">
        <v>108</v>
      </c>
      <c r="D62" s="63">
        <f>'LOOKUP  telda'!E36</f>
        <v>13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1</v>
      </c>
      <c r="N62" s="63">
        <f>'LOOKUP  telda'!X36</f>
        <v>0</v>
      </c>
      <c r="O62" s="63">
        <f>'LOOKUP  telda'!Y36</f>
        <v>1</v>
      </c>
      <c r="P62" s="63">
        <f>'LOOKUP  telda'!Z36</f>
        <v>10</v>
      </c>
      <c r="Q62" s="40">
        <f t="shared" si="4"/>
        <v>0.76923076923076927</v>
      </c>
      <c r="R62" s="40">
        <f t="shared" si="5"/>
        <v>0.83333333333333337</v>
      </c>
      <c r="S62" s="40" t="e">
        <f>VLOOKUP(C62,Sheet3!$A$19:$G$81,7,FALSE)</f>
        <v>#N/A</v>
      </c>
      <c r="T62" s="8">
        <f t="shared" si="6"/>
        <v>0.76923076923076927</v>
      </c>
      <c r="U62" s="8">
        <f t="shared" si="7"/>
        <v>0.83333333333333337</v>
      </c>
      <c r="V62" t="str">
        <f>VLOOKUP(C62,Sheet5!$A$2:$J$270,8,FALSE)</f>
        <v>BANYUWANGI</v>
      </c>
    </row>
    <row r="63" spans="2:22" ht="15.75">
      <c r="B63" s="154" t="s">
        <v>70</v>
      </c>
      <c r="C63" s="68" t="s">
        <v>109</v>
      </c>
      <c r="D63" s="69">
        <f>'LOOKUP  telda'!E37</f>
        <v>2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0.5</v>
      </c>
      <c r="R63" s="40">
        <f t="shared" si="5"/>
        <v>1</v>
      </c>
      <c r="S63" s="40">
        <f>VLOOKUP(C63,Sheet3!$A$19:$G$81,7,FALSE)</f>
        <v>1</v>
      </c>
      <c r="T63" s="8">
        <f t="shared" si="6"/>
        <v>0.5</v>
      </c>
      <c r="U63" s="8">
        <f t="shared" si="7"/>
        <v>1</v>
      </c>
      <c r="V63" t="str">
        <f>VLOOKUP(C63,Sheet5!$A$2:$J$270,8,FALSE)</f>
        <v>ATAMBUA</v>
      </c>
    </row>
    <row r="64" spans="2:22" ht="15.75">
      <c r="B64" s="154"/>
      <c r="C64" s="68" t="s">
        <v>110</v>
      </c>
      <c r="D64" s="69">
        <f>'LOOKUP  telda'!E38</f>
        <v>29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10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0</v>
      </c>
      <c r="O64" s="69">
        <f>'LOOKUP  telda'!Y38</f>
        <v>0</v>
      </c>
      <c r="P64" s="69">
        <f>'LOOKUP  telda'!Z38</f>
        <v>13</v>
      </c>
      <c r="Q64" s="40">
        <f t="shared" si="4"/>
        <v>0.68421052631578949</v>
      </c>
      <c r="R64" s="40">
        <f t="shared" si="5"/>
        <v>0.8125</v>
      </c>
      <c r="S64" s="40">
        <f>VLOOKUP(C64,Sheet3!$A$19:$G$81,7,FALSE)</f>
        <v>0.92307692307692313</v>
      </c>
      <c r="T64" s="8">
        <f t="shared" si="6"/>
        <v>0.68421052631578949</v>
      </c>
      <c r="U64" s="8">
        <f t="shared" si="7"/>
        <v>0.8125</v>
      </c>
      <c r="V64" t="str">
        <f>VLOOKUP(C64,Sheet5!$A$2:$J$270,8,FALSE)</f>
        <v>BIMA</v>
      </c>
    </row>
    <row r="65" spans="2:22" ht="15.75">
      <c r="B65" s="154"/>
      <c r="C65" s="68" t="s">
        <v>111</v>
      </c>
      <c r="D65" s="69">
        <f>'LOOKUP  telda'!E39</f>
        <v>15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3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1</v>
      </c>
      <c r="O65" s="69">
        <f>'LOOKUP  telda'!Y39</f>
        <v>3</v>
      </c>
      <c r="P65" s="69">
        <f>'LOOKUP  telda'!Z39</f>
        <v>6</v>
      </c>
      <c r="Q65" s="40">
        <f t="shared" si="4"/>
        <v>0.4</v>
      </c>
      <c r="R65" s="40">
        <f t="shared" si="5"/>
        <v>0.5</v>
      </c>
      <c r="S65" s="40">
        <f>VLOOKUP(C65,Sheet3!$A$19:$G$81,7,FALSE)</f>
        <v>0.66666666666666663</v>
      </c>
      <c r="T65" s="8">
        <f t="shared" si="6"/>
        <v>0.4</v>
      </c>
      <c r="U65" s="8">
        <f t="shared" si="7"/>
        <v>0.5</v>
      </c>
      <c r="V65" t="str">
        <f>VLOOKUP(C65,Sheet5!$A$2:$J$270,8,FALSE)</f>
        <v>ENDE</v>
      </c>
    </row>
    <row r="66" spans="2:22" ht="30">
      <c r="B66" s="154"/>
      <c r="C66" s="68" t="s">
        <v>112</v>
      </c>
      <c r="D66" s="69">
        <f>'LOOKUP  telda'!E40</f>
        <v>28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2</v>
      </c>
      <c r="J66" s="69">
        <f>'LOOKUP  telda'!J40</f>
        <v>0</v>
      </c>
      <c r="K66" s="69">
        <f>'LOOKUP  telda'!K40</f>
        <v>1</v>
      </c>
      <c r="L66" s="69">
        <f>'LOOKUP  telda'!L40</f>
        <v>0</v>
      </c>
      <c r="M66" s="69">
        <f>'LOOKUP  telda'!P40</f>
        <v>1</v>
      </c>
      <c r="N66" s="69">
        <f>'LOOKUP  telda'!X40</f>
        <v>0</v>
      </c>
      <c r="O66" s="69">
        <f>'LOOKUP  telda'!Y40</f>
        <v>0</v>
      </c>
      <c r="P66" s="69">
        <f>'LOOKUP  telda'!Z40</f>
        <v>23</v>
      </c>
      <c r="Q66" s="40">
        <f t="shared" si="4"/>
        <v>0.92</v>
      </c>
      <c r="R66" s="40">
        <f t="shared" si="5"/>
        <v>0.95833333333333337</v>
      </c>
      <c r="S66" s="40" t="e">
        <f>VLOOKUP(C66,Sheet3!$A$19:$G$81,7,FALSE)</f>
        <v>#N/A</v>
      </c>
      <c r="T66" s="8">
        <f t="shared" si="6"/>
        <v>0.92</v>
      </c>
      <c r="U66" s="8">
        <f t="shared" si="7"/>
        <v>0.95833333333333337</v>
      </c>
      <c r="V66" t="str">
        <f>VLOOKUP(C66,Sheet5!$A$2:$J$270,8,FALSE)</f>
        <v>MATARAM</v>
      </c>
    </row>
    <row r="67" spans="2:22" ht="15.75">
      <c r="B67" s="154"/>
      <c r="C67" s="68" t="s">
        <v>113</v>
      </c>
      <c r="D67" s="69">
        <f>'LOOKUP  telda'!E41</f>
        <v>13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1</v>
      </c>
      <c r="I67" s="69">
        <f>'LOOKUP  telda'!AF41</f>
        <v>0</v>
      </c>
      <c r="J67" s="69">
        <f>'LOOKUP  telda'!J41</f>
        <v>1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1</v>
      </c>
      <c r="O67" s="69">
        <f>'LOOKUP  telda'!Y41</f>
        <v>0</v>
      </c>
      <c r="P67" s="69">
        <f>'LOOKUP  telda'!Z41</f>
        <v>7</v>
      </c>
      <c r="Q67" s="40">
        <f t="shared" si="4"/>
        <v>0.58333333333333337</v>
      </c>
      <c r="R67" s="40">
        <f t="shared" si="5"/>
        <v>0.77777777777777779</v>
      </c>
      <c r="S67" s="40">
        <f>VLOOKUP(C67,Sheet3!$A$19:$G$81,7,FALSE)</f>
        <v>0.42857142857142855</v>
      </c>
      <c r="T67" s="8">
        <f t="shared" si="6"/>
        <v>0.58333333333333337</v>
      </c>
      <c r="U67" s="8">
        <f t="shared" si="7"/>
        <v>0.77777777777777779</v>
      </c>
      <c r="V67" t="str">
        <f>VLOOKUP(C67,Sheet5!$A$2:$J$270,8,FALSE)</f>
        <v>KUPANG</v>
      </c>
    </row>
    <row r="68" spans="2:22" ht="15.75">
      <c r="B68" s="154"/>
      <c r="C68" s="68" t="s">
        <v>114</v>
      </c>
      <c r="D68" s="69">
        <f>'LOOKUP  telda'!E42</f>
        <v>12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1</v>
      </c>
      <c r="P68" s="69">
        <f>'LOOKUP  telda'!Z42</f>
        <v>10</v>
      </c>
      <c r="Q68" s="40">
        <f t="shared" si="4"/>
        <v>0.83333333333333337</v>
      </c>
      <c r="R68" s="40">
        <f t="shared" si="5"/>
        <v>0.90909090909090906</v>
      </c>
      <c r="S68" s="40">
        <f>VLOOKUP(C68,Sheet3!$A$19:$G$81,7,FALSE)</f>
        <v>0.7</v>
      </c>
      <c r="T68" s="8">
        <f t="shared" si="6"/>
        <v>0.83333333333333337</v>
      </c>
      <c r="U68" s="8">
        <f t="shared" si="7"/>
        <v>0.90909090909090906</v>
      </c>
      <c r="V68" t="str">
        <f>VLOOKUP(C68,Sheet5!$A$2:$J$270,8,FALSE)</f>
        <v>LABOAN BAJO</v>
      </c>
    </row>
    <row r="69" spans="2:22" ht="30">
      <c r="B69" s="154"/>
      <c r="C69" s="68" t="s">
        <v>115</v>
      </c>
      <c r="D69" s="69">
        <f>'LOOKUP  telda'!E43</f>
        <v>28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2</v>
      </c>
      <c r="H69" s="69">
        <f>'LOOKUP  telda'!AE43-'LOOKUP  telda'!AA43</f>
        <v>2</v>
      </c>
      <c r="I69" s="69">
        <f>'LOOKUP  telda'!AF43</f>
        <v>2</v>
      </c>
      <c r="J69" s="69">
        <f>'LOOKUP  telda'!J43</f>
        <v>0</v>
      </c>
      <c r="K69" s="69">
        <f>'LOOKUP  telda'!K43</f>
        <v>2</v>
      </c>
      <c r="L69" s="69">
        <f>'LOOKUP  telda'!L43</f>
        <v>0</v>
      </c>
      <c r="M69" s="69">
        <f>'LOOKUP  telda'!P43</f>
        <v>3</v>
      </c>
      <c r="N69" s="69">
        <f>'LOOKUP  telda'!X43</f>
        <v>0</v>
      </c>
      <c r="O69" s="69">
        <f>'LOOKUP  telda'!Y43</f>
        <v>0</v>
      </c>
      <c r="P69" s="69">
        <f>'LOOKUP  telda'!Z43</f>
        <v>17</v>
      </c>
      <c r="Q69" s="40">
        <f t="shared" si="4"/>
        <v>0.73913043478260865</v>
      </c>
      <c r="R69" s="40">
        <f t="shared" si="5"/>
        <v>0.85</v>
      </c>
      <c r="S69" s="40" t="e">
        <f>VLOOKUP(C69,Sheet3!$A$19:$G$81,7,FALSE)</f>
        <v>#N/A</v>
      </c>
      <c r="T69" s="8">
        <f t="shared" si="6"/>
        <v>0.73913043478260865</v>
      </c>
      <c r="U69" s="8">
        <f t="shared" si="7"/>
        <v>0.85</v>
      </c>
      <c r="V69" t="str">
        <f>VLOOKUP(C69,Sheet5!$A$2:$J$270,8,FALSE)</f>
        <v>SELONG</v>
      </c>
    </row>
    <row r="70" spans="2:22" ht="30">
      <c r="B70" s="154"/>
      <c r="C70" s="68" t="s">
        <v>116</v>
      </c>
      <c r="D70" s="69">
        <f>'LOOKUP  telda'!E44</f>
        <v>23</v>
      </c>
      <c r="E70" s="69">
        <f>'LOOKUP  telda'!F44+'LOOKUP  telda'!G44+'LOOKUP  telda'!H44</f>
        <v>1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3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2</v>
      </c>
      <c r="N70" s="69">
        <f>'LOOKUP  telda'!X44</f>
        <v>0</v>
      </c>
      <c r="O70" s="69">
        <f>'LOOKUP  telda'!Y44</f>
        <v>1</v>
      </c>
      <c r="P70" s="69">
        <f>'LOOKUP  telda'!Z44</f>
        <v>14</v>
      </c>
      <c r="Q70" s="40">
        <f t="shared" si="4"/>
        <v>0.7</v>
      </c>
      <c r="R70" s="40">
        <f t="shared" si="5"/>
        <v>0.82352941176470584</v>
      </c>
      <c r="S70" s="40" t="e">
        <f>VLOOKUP(C70,Sheet3!$A$19:$G$81,7,FALSE)</f>
        <v>#N/A</v>
      </c>
      <c r="T70" s="8">
        <f t="shared" si="6"/>
        <v>0.7</v>
      </c>
      <c r="U70" s="8">
        <f t="shared" si="7"/>
        <v>0.82352941176470584</v>
      </c>
      <c r="V70" t="str">
        <f>VLOOKUP(C70,Sheet5!$A$2:$J$270,8,FALSE)</f>
        <v>SELONG</v>
      </c>
    </row>
    <row r="71" spans="2:22" ht="15.75">
      <c r="B71" s="154"/>
      <c r="C71" s="68" t="s">
        <v>117</v>
      </c>
      <c r="D71" s="69">
        <f>'LOOKUP  telda'!E45</f>
        <v>8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2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1</v>
      </c>
      <c r="P71" s="69">
        <f>'LOOKUP  telda'!Z45</f>
        <v>3</v>
      </c>
      <c r="Q71" s="40">
        <f t="shared" si="4"/>
        <v>0.5</v>
      </c>
      <c r="R71" s="40">
        <f t="shared" si="5"/>
        <v>0.6</v>
      </c>
      <c r="S71" s="40">
        <f>VLOOKUP(C71,Sheet3!$A$19:$G$81,7,FALSE)</f>
        <v>0</v>
      </c>
      <c r="T71" s="8">
        <f t="shared" si="6"/>
        <v>0.5</v>
      </c>
      <c r="U71" s="8">
        <f t="shared" si="7"/>
        <v>0.6</v>
      </c>
      <c r="V71" t="str">
        <f>VLOOKUP(C71,Sheet5!$A$2:$J$270,8,FALSE)</f>
        <v>MAUMERE</v>
      </c>
    </row>
    <row r="72" spans="2:22" ht="15.75">
      <c r="B72" s="154"/>
      <c r="C72" s="68" t="s">
        <v>118</v>
      </c>
      <c r="D72" s="69">
        <f>'LOOKUP  telda'!E46</f>
        <v>38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9</v>
      </c>
      <c r="J72" s="69">
        <f>'LOOKUP  telda'!J46</f>
        <v>1</v>
      </c>
      <c r="K72" s="69">
        <f>'LOOKUP  telda'!K46</f>
        <v>1</v>
      </c>
      <c r="L72" s="69">
        <f>'LOOKUP  telda'!L46</f>
        <v>0</v>
      </c>
      <c r="M72" s="69">
        <f>'LOOKUP  telda'!P46</f>
        <v>4</v>
      </c>
      <c r="N72" s="69">
        <f>'LOOKUP  telda'!X46</f>
        <v>0</v>
      </c>
      <c r="O72" s="69">
        <f>'LOOKUP  telda'!Y46</f>
        <v>1</v>
      </c>
      <c r="P72" s="69">
        <f>'LOOKUP  telda'!Z46</f>
        <v>20</v>
      </c>
      <c r="Q72" s="40">
        <f t="shared" si="4"/>
        <v>0.7142857142857143</v>
      </c>
      <c r="R72" s="40">
        <f t="shared" si="5"/>
        <v>0.8</v>
      </c>
      <c r="S72" s="40">
        <f>VLOOKUP(C72,Sheet3!$A$19:$G$81,7,FALSE)</f>
        <v>0.95</v>
      </c>
      <c r="T72" s="8">
        <f t="shared" si="6"/>
        <v>0.7142857142857143</v>
      </c>
      <c r="U72" s="8">
        <f t="shared" si="7"/>
        <v>0.8</v>
      </c>
      <c r="V72" t="str">
        <f>VLOOKUP(C72,Sheet5!$A$2:$J$270,8,FALSE)</f>
        <v>SUMBAWA</v>
      </c>
    </row>
    <row r="73" spans="2:22" ht="15.75">
      <c r="B73" s="15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4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3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5" t="s">
        <v>55</v>
      </c>
      <c r="C75" s="70" t="s">
        <v>121</v>
      </c>
      <c r="D75" s="71">
        <f>'LOOKUP  telda'!E49</f>
        <v>59</v>
      </c>
      <c r="E75" s="71">
        <f>'LOOKUP  telda'!F49+'LOOKUP  telda'!G49+'LOOKUP  telda'!H49</f>
        <v>2</v>
      </c>
      <c r="F75" s="71">
        <f>'LOOKUP  telda'!I49</f>
        <v>5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13</v>
      </c>
      <c r="J75" s="71">
        <f>'LOOKUP  telda'!J49</f>
        <v>10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1</v>
      </c>
      <c r="O75" s="71">
        <f>'LOOKUP  telda'!Y49</f>
        <v>0</v>
      </c>
      <c r="P75" s="71">
        <f>'LOOKUP  telda'!Z49</f>
        <v>28</v>
      </c>
      <c r="Q75" s="40">
        <f t="shared" si="4"/>
        <v>0.68292682926829273</v>
      </c>
      <c r="R75" s="40">
        <f t="shared" si="5"/>
        <v>0.96551724137931039</v>
      </c>
      <c r="S75" s="40" t="e">
        <f>VLOOKUP(C75,Sheet3!$A$19:$G$81,7,FALSE)</f>
        <v>#N/A</v>
      </c>
      <c r="T75" s="8">
        <f t="shared" si="6"/>
        <v>0.68292682926829273</v>
      </c>
      <c r="U75" s="8">
        <f t="shared" si="7"/>
        <v>0.96551724137931039</v>
      </c>
      <c r="V75" t="str">
        <f>VLOOKUP(C75,Sheet5!$A$2:$J$270,8,FALSE)</f>
        <v>MADURA</v>
      </c>
    </row>
    <row r="76" spans="2:22" ht="15.75">
      <c r="B76" s="155"/>
      <c r="C76" s="70" t="s">
        <v>122</v>
      </c>
      <c r="D76" s="71">
        <f>'LOOKUP  telda'!E50</f>
        <v>48</v>
      </c>
      <c r="E76" s="71">
        <f>'LOOKUP  telda'!F50+'LOOKUP  telda'!G50+'LOOKUP  telda'!H50</f>
        <v>3</v>
      </c>
      <c r="F76" s="71">
        <f>'LOOKUP  telda'!I50</f>
        <v>2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7</v>
      </c>
      <c r="J76" s="71">
        <f>'LOOKUP  telda'!J50</f>
        <v>6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5</v>
      </c>
      <c r="O76" s="71">
        <f>'LOOKUP  telda'!Y50</f>
        <v>0</v>
      </c>
      <c r="P76" s="71">
        <f>'LOOKUP  telda'!Z50</f>
        <v>25</v>
      </c>
      <c r="Q76" s="40">
        <f t="shared" si="4"/>
        <v>0.64102564102564108</v>
      </c>
      <c r="R76" s="40">
        <f t="shared" si="5"/>
        <v>0.83333333333333337</v>
      </c>
      <c r="S76" s="40">
        <f>VLOOKUP(C76,Sheet3!$A$19:$G$81,7,FALSE)</f>
        <v>1</v>
      </c>
      <c r="T76" s="8">
        <f t="shared" si="6"/>
        <v>0.64102564102564108</v>
      </c>
      <c r="U76" s="8">
        <f t="shared" si="7"/>
        <v>0.83333333333333337</v>
      </c>
      <c r="V76" t="str">
        <f>VLOOKUP(C76,Sheet5!$A$2:$J$270,8,FALSE)</f>
        <v>GRESIK</v>
      </c>
    </row>
    <row r="77" spans="2:22" ht="15.75">
      <c r="B77" s="155"/>
      <c r="C77" s="70" t="s">
        <v>123</v>
      </c>
      <c r="D77" s="71">
        <f>'LOOKUP  telda'!E51</f>
        <v>17</v>
      </c>
      <c r="E77" s="71">
        <f>'LOOKUP  telda'!F51+'LOOKUP  telda'!G51+'LOOKUP  telda'!H51</f>
        <v>1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2</v>
      </c>
      <c r="J77" s="71">
        <f>'LOOKUP  telda'!J51</f>
        <v>3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11</v>
      </c>
      <c r="Q77" s="40">
        <f t="shared" si="4"/>
        <v>0.73333333333333328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0.73333333333333328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5"/>
      <c r="C78" s="70" t="s">
        <v>124</v>
      </c>
      <c r="D78" s="71">
        <f>'LOOKUP  telda'!E52</f>
        <v>30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5</v>
      </c>
      <c r="J78" s="71">
        <f>'LOOKUP  telda'!J52</f>
        <v>4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1</v>
      </c>
      <c r="O78" s="71">
        <f>'LOOKUP  telda'!Y52</f>
        <v>0</v>
      </c>
      <c r="P78" s="71">
        <f>'LOOKUP  telda'!Z52</f>
        <v>20</v>
      </c>
      <c r="Q78" s="40">
        <f t="shared" si="4"/>
        <v>0.8</v>
      </c>
      <c r="R78" s="40">
        <f t="shared" si="5"/>
        <v>0.95238095238095233</v>
      </c>
      <c r="S78" s="40" t="e">
        <f>VLOOKUP(C78,Sheet3!$A$19:$G$81,7,FALSE)</f>
        <v>#N/A</v>
      </c>
      <c r="T78" s="8">
        <f t="shared" si="6"/>
        <v>0.8</v>
      </c>
      <c r="U78" s="8">
        <f t="shared" si="7"/>
        <v>0.95238095238095233</v>
      </c>
      <c r="V78" t="str">
        <f>VLOOKUP(C78,Sheet5!$A$2:$J$270,8,FALSE)</f>
        <v>SURABAYA SELATAN</v>
      </c>
    </row>
    <row r="79" spans="2:22" ht="15.75">
      <c r="B79" s="155"/>
      <c r="C79" s="70" t="s">
        <v>125</v>
      </c>
      <c r="D79" s="71">
        <f>'LOOKUP  telda'!E53</f>
        <v>32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5</v>
      </c>
      <c r="J79" s="71">
        <f>'LOOKUP  telda'!J53</f>
        <v>3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2</v>
      </c>
      <c r="O79" s="71">
        <f>'LOOKUP  telda'!Y53</f>
        <v>0</v>
      </c>
      <c r="P79" s="71">
        <f>'LOOKUP  telda'!Z53</f>
        <v>21</v>
      </c>
      <c r="Q79" s="40">
        <f t="shared" si="4"/>
        <v>0.80769230769230771</v>
      </c>
      <c r="R79" s="40">
        <f t="shared" si="5"/>
        <v>0.91304347826086951</v>
      </c>
      <c r="S79" s="40" t="e">
        <f>VLOOKUP(C79,Sheet3!$A$19:$G$81,7,FALSE)</f>
        <v>#N/A</v>
      </c>
      <c r="T79" s="8">
        <f t="shared" si="6"/>
        <v>0.80769230769230771</v>
      </c>
      <c r="U79" s="8">
        <f t="shared" si="7"/>
        <v>0.91304347826086951</v>
      </c>
      <c r="V79" t="str">
        <f>VLOOKUP(C79,Sheet5!$A$2:$J$270,8,FALSE)</f>
        <v>GRESIK</v>
      </c>
    </row>
    <row r="80" spans="2:22" ht="15.75">
      <c r="B80" s="155"/>
      <c r="C80" s="70" t="s">
        <v>126</v>
      </c>
      <c r="D80" s="71">
        <f>'LOOKUP  telda'!E54</f>
        <v>46</v>
      </c>
      <c r="E80" s="71">
        <f>'LOOKUP  telda'!F54+'LOOKUP  telda'!G54+'LOOKUP  telda'!H54</f>
        <v>3</v>
      </c>
      <c r="F80" s="71">
        <f>'LOOKUP  telda'!I54</f>
        <v>1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13</v>
      </c>
      <c r="J80" s="71">
        <f>'LOOKUP  telda'!J54</f>
        <v>2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1</v>
      </c>
      <c r="P80" s="71">
        <f>'LOOKUP  telda'!Z54</f>
        <v>23</v>
      </c>
      <c r="Q80" s="40">
        <f t="shared" si="4"/>
        <v>0.71875</v>
      </c>
      <c r="R80" s="40">
        <f t="shared" si="5"/>
        <v>0.95833333333333337</v>
      </c>
      <c r="S80" s="40" t="e">
        <f>VLOOKUP(C80,Sheet3!$A$19:$G$81,7,FALSE)</f>
        <v>#N/A</v>
      </c>
      <c r="T80" s="8">
        <f t="shared" si="6"/>
        <v>0.71875</v>
      </c>
      <c r="U80" s="8">
        <f t="shared" si="7"/>
        <v>0.95833333333333337</v>
      </c>
      <c r="V80" t="str">
        <f>VLOOKUP(C80,Sheet5!$A$2:$J$270,8,FALSE)</f>
        <v>SURABAYA SELATAN</v>
      </c>
    </row>
    <row r="81" spans="2:22" ht="15.75">
      <c r="B81" s="155"/>
      <c r="C81" s="70" t="s">
        <v>127</v>
      </c>
      <c r="D81" s="71">
        <f>'LOOKUP  telda'!E55</f>
        <v>35</v>
      </c>
      <c r="E81" s="71">
        <f>'LOOKUP  telda'!F55+'LOOKUP  telda'!G55+'LOOKUP  telda'!H55</f>
        <v>0</v>
      </c>
      <c r="F81" s="71">
        <f>'LOOKUP  telda'!I55</f>
        <v>2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7</v>
      </c>
      <c r="J81" s="71">
        <f>'LOOKUP  telda'!J55</f>
        <v>5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20</v>
      </c>
      <c r="Q81" s="40">
        <f t="shared" si="4"/>
        <v>0.76923076923076927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0.76923076923076927</v>
      </c>
      <c r="U81" s="8">
        <f t="shared" si="7"/>
        <v>1</v>
      </c>
      <c r="V81" t="str">
        <f>VLOOKUP(C81,Sheet5!$A$2:$J$270,8,FALSE)</f>
        <v>MADURA</v>
      </c>
    </row>
    <row r="82" spans="2:22" ht="15.75">
      <c r="B82" s="155"/>
      <c r="C82" s="70" t="s">
        <v>128</v>
      </c>
      <c r="D82" s="71">
        <f>'LOOKUP  telda'!E56</f>
        <v>60</v>
      </c>
      <c r="E82" s="71">
        <f>'LOOKUP  telda'!F56+'LOOKUP  telda'!G56+'LOOKUP  telda'!H56</f>
        <v>0</v>
      </c>
      <c r="F82" s="71">
        <f>'LOOKUP  telda'!I56</f>
        <v>2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9</v>
      </c>
      <c r="J82" s="71">
        <f>'LOOKUP  telda'!J56</f>
        <v>8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1</v>
      </c>
      <c r="P82" s="71">
        <f>'LOOKUP  telda'!Z56</f>
        <v>38</v>
      </c>
      <c r="Q82" s="40">
        <f t="shared" si="4"/>
        <v>0.77551020408163263</v>
      </c>
      <c r="R82" s="40">
        <f t="shared" si="5"/>
        <v>0.97435897435897434</v>
      </c>
      <c r="S82" s="40" t="e">
        <f>VLOOKUP(C82,Sheet3!$A$19:$G$81,7,FALSE)</f>
        <v>#N/A</v>
      </c>
      <c r="T82" s="8">
        <f t="shared" si="6"/>
        <v>0.77551020408163263</v>
      </c>
      <c r="U82" s="8">
        <f t="shared" si="7"/>
        <v>0.97435897435897434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1265</v>
      </c>
      <c r="E83" s="26">
        <f>SUM(E33:E82)</f>
        <v>37</v>
      </c>
      <c r="F83" s="26">
        <f>SUM(F33:F82)</f>
        <v>29</v>
      </c>
      <c r="G83" s="26">
        <f t="shared" ref="G83:P83" si="8">SUM(G33:G82)</f>
        <v>11</v>
      </c>
      <c r="H83" s="26">
        <f t="shared" si="8"/>
        <v>14</v>
      </c>
      <c r="I83" s="26">
        <f t="shared" si="8"/>
        <v>164</v>
      </c>
      <c r="J83" s="26">
        <f t="shared" si="8"/>
        <v>87</v>
      </c>
      <c r="K83" s="26">
        <f t="shared" si="8"/>
        <v>10</v>
      </c>
      <c r="L83" s="26">
        <f t="shared" si="8"/>
        <v>0</v>
      </c>
      <c r="M83" s="26">
        <f t="shared" si="8"/>
        <v>35</v>
      </c>
      <c r="N83" s="26">
        <f t="shared" si="8"/>
        <v>28</v>
      </c>
      <c r="O83" s="26">
        <f t="shared" si="8"/>
        <v>15</v>
      </c>
      <c r="P83" s="26">
        <f t="shared" si="8"/>
        <v>815</v>
      </c>
      <c r="Q83" s="41">
        <f>T83</f>
        <v>0.76741996233521659</v>
      </c>
      <c r="R83" s="41">
        <f>U83</f>
        <v>0.91265397536394177</v>
      </c>
      <c r="S83" s="41">
        <f>S15</f>
        <v>0.96282973621103118</v>
      </c>
      <c r="T83" s="8">
        <f>P83/(D83-F83-K83-I83)</f>
        <v>0.76741996233521659</v>
      </c>
      <c r="U83" s="8">
        <f>P83/(M83+N83+O83+P83)</f>
        <v>0.91265397536394177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2026-08-13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2026-08-01 to  2026-08-13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14-08-2026 09:19:06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550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152</v>
      </c>
      <c r="C6" s="4">
        <f>HARIAN!I10</f>
        <v>30</v>
      </c>
      <c r="D6" s="4">
        <f>HARIAN!P10</f>
        <v>78</v>
      </c>
      <c r="E6" s="77">
        <f t="shared" ref="E6:E11" si="0">C6/B6</f>
        <v>0.19736842105263158</v>
      </c>
      <c r="F6" s="78">
        <f>HARIAN!Q10</f>
        <v>0.6964285714285714</v>
      </c>
      <c r="G6" s="78">
        <f>HARIAN!R10</f>
        <v>0.8666666666666667</v>
      </c>
      <c r="H6" s="78">
        <f>HARIAN!S10</f>
        <v>0.83750000000000002</v>
      </c>
    </row>
    <row r="7" spans="1:8">
      <c r="A7" s="76" t="str">
        <f>HARIAN!C11</f>
        <v>JATIM BARAT</v>
      </c>
      <c r="B7" s="4">
        <f>HARIAN!D11</f>
        <v>331</v>
      </c>
      <c r="C7" s="4">
        <f>HARIAN!I11</f>
        <v>29</v>
      </c>
      <c r="D7" s="4">
        <f>HARIAN!P11</f>
        <v>263</v>
      </c>
      <c r="E7" s="77">
        <f t="shared" si="0"/>
        <v>8.7613293051359523E-2</v>
      </c>
      <c r="F7" s="78">
        <f>HARIAN!Q11</f>
        <v>0.87959866220735783</v>
      </c>
      <c r="G7" s="78">
        <f>HARIAN!R11</f>
        <v>0.97047970479704793</v>
      </c>
      <c r="H7" s="78">
        <f>HARIAN!S11</f>
        <v>0.99242424242424243</v>
      </c>
    </row>
    <row r="8" spans="1:8">
      <c r="A8" s="76" t="str">
        <f>HARIAN!C12</f>
        <v>JATIM TIMUR</v>
      </c>
      <c r="B8" s="4">
        <f>HARIAN!D12</f>
        <v>256</v>
      </c>
      <c r="C8" s="4">
        <f>HARIAN!I12</f>
        <v>18</v>
      </c>
      <c r="D8" s="4">
        <f>HARIAN!P12</f>
        <v>180</v>
      </c>
      <c r="E8" s="77">
        <f t="shared" si="0"/>
        <v>7.03125E-2</v>
      </c>
      <c r="F8" s="78">
        <f>HARIAN!Q12</f>
        <v>0.77253218884120167</v>
      </c>
      <c r="G8" s="78">
        <f>HARIAN!R12</f>
        <v>0.89552238805970152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199</v>
      </c>
      <c r="C9" s="4">
        <f>HARIAN!I13</f>
        <v>26</v>
      </c>
      <c r="D9" s="4">
        <f>HARIAN!P13</f>
        <v>117</v>
      </c>
      <c r="E9" s="77">
        <f t="shared" si="0"/>
        <v>0.1306532663316583</v>
      </c>
      <c r="F9" s="78">
        <f>HARIAN!Q13</f>
        <v>0.70909090909090911</v>
      </c>
      <c r="G9" s="78">
        <f>HARIAN!R13</f>
        <v>0.81818181818181823</v>
      </c>
      <c r="H9" s="78">
        <f>HARIAN!S13</f>
        <v>0.88034188034188032</v>
      </c>
    </row>
    <row r="10" spans="1:8">
      <c r="A10" s="76" t="str">
        <f>HARIAN!C14</f>
        <v>SURAMADU</v>
      </c>
      <c r="B10" s="4">
        <f>HARIAN!D14</f>
        <v>327</v>
      </c>
      <c r="C10" s="4">
        <f>HARIAN!I14</f>
        <v>61</v>
      </c>
      <c r="D10" s="4">
        <f>HARIAN!P14</f>
        <v>186</v>
      </c>
      <c r="E10" s="77">
        <f t="shared" si="0"/>
        <v>0.18654434250764526</v>
      </c>
      <c r="F10" s="78">
        <f>HARIAN!Q14</f>
        <v>0.7351778656126482</v>
      </c>
      <c r="G10" s="78">
        <f>HARIAN!R14</f>
        <v>0.9441624365482234</v>
      </c>
      <c r="H10" s="78">
        <f>HARIAN!S14</f>
        <v>0.98958333333333337</v>
      </c>
    </row>
    <row r="11" spans="1:8">
      <c r="A11" s="79" t="str">
        <f>HARIAN!C15</f>
        <v>TOTAL</v>
      </c>
      <c r="B11" s="80">
        <f>HARIAN!D15</f>
        <v>1265</v>
      </c>
      <c r="C11" s="80">
        <f>HARIAN!I15</f>
        <v>164</v>
      </c>
      <c r="D11" s="80">
        <f>HARIAN!P15</f>
        <v>824</v>
      </c>
      <c r="E11" s="81">
        <f t="shared" si="0"/>
        <v>0.12964426877470356</v>
      </c>
      <c r="F11" s="82">
        <f>HARIAN!Q15</f>
        <v>0.77589453860640301</v>
      </c>
      <c r="G11" s="82">
        <f>HARIAN!R15</f>
        <v>0.91352549889135259</v>
      </c>
      <c r="H11" s="82">
        <f>HARIAN!S15</f>
        <v>0.96282973621103118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C2" sqref="C2:R2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19" t="str">
        <f ca="1">"PROVISIONING NEW SALES INDIBIZ TR3 JBN MTD H-1  "&amp;TEXT(TODAY()-1,"YYYY-MM-DD ")</f>
        <v xml:space="preserve">PROVISIONING NEW SALES INDIBIZ TR3 JBN MTD H-1  2026-08-13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75">
      <c r="C2" s="119" t="str">
        <f ca="1">"PERIODE ORDER &amp; PS : 2026-08-01 to  "&amp;TEXT(TODAY()-1,"YYYY-MM-DD ")</f>
        <v xml:space="preserve">PERIODE ORDER &amp; PS : 2026-08-01 to  2026-08-13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75">
      <c r="C3" s="187" t="s">
        <v>9877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4"/>
    </row>
    <row r="5" spans="3:19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917</v>
      </c>
      <c r="S5" s="122" t="s">
        <v>918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75">
      <c r="C9" s="23" t="s">
        <v>34</v>
      </c>
      <c r="D9" s="24">
        <f>HARIAN!D10</f>
        <v>152</v>
      </c>
      <c r="E9" s="24">
        <f>HARIAN!E10</f>
        <v>11</v>
      </c>
      <c r="F9" s="24">
        <f>HARIAN!F10</f>
        <v>8</v>
      </c>
      <c r="G9" s="24">
        <f>HARIAN!G10</f>
        <v>1</v>
      </c>
      <c r="H9" s="24">
        <f>HARIAN!H10</f>
        <v>3</v>
      </c>
      <c r="I9" s="24">
        <f>HARIAN!I10</f>
        <v>30</v>
      </c>
      <c r="J9" s="24">
        <f>HARIAN!J10</f>
        <v>5</v>
      </c>
      <c r="K9" s="24">
        <f>HARIAN!K10</f>
        <v>2</v>
      </c>
      <c r="L9" s="24">
        <f>HARIAN!L10</f>
        <v>0</v>
      </c>
      <c r="M9" s="24">
        <f>HARIAN!M10</f>
        <v>6</v>
      </c>
      <c r="N9" s="24">
        <f>HARIAN!N10</f>
        <v>3</v>
      </c>
      <c r="O9" s="24">
        <f>HARIAN!O10</f>
        <v>3</v>
      </c>
      <c r="P9" s="24">
        <f>HARIAN!P10</f>
        <v>78</v>
      </c>
      <c r="Q9" s="40">
        <f>HARIAN!Q10</f>
        <v>0.6964285714285714</v>
      </c>
      <c r="R9" s="40">
        <f>HARIAN!R10</f>
        <v>0.8666666666666667</v>
      </c>
      <c r="S9" s="40">
        <f>HARIAN!S10</f>
        <v>0.83750000000000002</v>
      </c>
    </row>
    <row r="10" spans="3:19" ht="15.75">
      <c r="C10" s="23" t="s">
        <v>38</v>
      </c>
      <c r="D10" s="24">
        <f>HARIAN!D11</f>
        <v>331</v>
      </c>
      <c r="E10" s="24">
        <f>HARIAN!E11</f>
        <v>2</v>
      </c>
      <c r="F10" s="24">
        <f>HARIAN!F11</f>
        <v>1</v>
      </c>
      <c r="G10" s="24">
        <f>HARIAN!G11</f>
        <v>2</v>
      </c>
      <c r="H10" s="24">
        <f>HARIAN!H11</f>
        <v>5</v>
      </c>
      <c r="I10" s="24">
        <f>HARIAN!I11</f>
        <v>29</v>
      </c>
      <c r="J10" s="24">
        <f>HARIAN!J11</f>
        <v>18</v>
      </c>
      <c r="K10" s="24">
        <f>HARIAN!K11</f>
        <v>2</v>
      </c>
      <c r="L10" s="24">
        <f>HARIAN!L11</f>
        <v>0</v>
      </c>
      <c r="M10" s="24">
        <f>HARIAN!M11</f>
        <v>6</v>
      </c>
      <c r="N10" s="24">
        <f>HARIAN!N11</f>
        <v>1</v>
      </c>
      <c r="O10" s="24">
        <f>HARIAN!O11</f>
        <v>1</v>
      </c>
      <c r="P10" s="24">
        <f>HARIAN!P11</f>
        <v>263</v>
      </c>
      <c r="Q10" s="40">
        <f>HARIAN!Q11</f>
        <v>0.87959866220735783</v>
      </c>
      <c r="R10" s="40">
        <f>HARIAN!R11</f>
        <v>0.97047970479704793</v>
      </c>
      <c r="S10" s="40">
        <f>HARIAN!S11</f>
        <v>0.99242424242424243</v>
      </c>
    </row>
    <row r="11" spans="3:19" ht="15.75">
      <c r="C11" s="23" t="s">
        <v>42</v>
      </c>
      <c r="D11" s="24">
        <f>HARIAN!D12</f>
        <v>256</v>
      </c>
      <c r="E11" s="24">
        <f>HARIAN!E12</f>
        <v>9</v>
      </c>
      <c r="F11" s="24">
        <f>HARIAN!F12</f>
        <v>5</v>
      </c>
      <c r="G11" s="24">
        <f>HARIAN!G12</f>
        <v>6</v>
      </c>
      <c r="H11" s="24">
        <f>HARIAN!H12</f>
        <v>2</v>
      </c>
      <c r="I11" s="24">
        <f>HARIAN!I12</f>
        <v>18</v>
      </c>
      <c r="J11" s="24">
        <f>HARIAN!J12</f>
        <v>12</v>
      </c>
      <c r="K11" s="24">
        <f>HARIAN!K12</f>
        <v>0</v>
      </c>
      <c r="L11" s="24">
        <f>HARIAN!L12</f>
        <v>0</v>
      </c>
      <c r="M11" s="24">
        <f>HARIAN!M12</f>
        <v>6</v>
      </c>
      <c r="N11" s="24">
        <f>HARIAN!N12</f>
        <v>13</v>
      </c>
      <c r="O11" s="24">
        <f>HARIAN!O12</f>
        <v>2</v>
      </c>
      <c r="P11" s="24">
        <f>HARIAN!P12</f>
        <v>180</v>
      </c>
      <c r="Q11" s="40">
        <f>HARIAN!Q12</f>
        <v>0.77253218884120167</v>
      </c>
      <c r="R11" s="40">
        <f>HARIAN!R12</f>
        <v>0.89552238805970152</v>
      </c>
      <c r="S11" s="40">
        <f>HARIAN!S12</f>
        <v>1</v>
      </c>
    </row>
    <row r="12" spans="3:19" ht="15.75">
      <c r="C12" s="23" t="s">
        <v>45</v>
      </c>
      <c r="D12" s="24">
        <f>HARIAN!D13</f>
        <v>199</v>
      </c>
      <c r="E12" s="24">
        <f>HARIAN!E13</f>
        <v>6</v>
      </c>
      <c r="F12" s="24">
        <f>HARIAN!F13</f>
        <v>2</v>
      </c>
      <c r="G12" s="24">
        <f>HARIAN!G13</f>
        <v>2</v>
      </c>
      <c r="H12" s="24">
        <f>HARIAN!H13</f>
        <v>4</v>
      </c>
      <c r="I12" s="24">
        <f>HARIAN!I13</f>
        <v>26</v>
      </c>
      <c r="J12" s="24">
        <f>HARIAN!J13</f>
        <v>11</v>
      </c>
      <c r="K12" s="24">
        <f>HARIAN!K13</f>
        <v>6</v>
      </c>
      <c r="L12" s="24">
        <f>HARIAN!L13</f>
        <v>0</v>
      </c>
      <c r="M12" s="24">
        <f>HARIAN!M13</f>
        <v>17</v>
      </c>
      <c r="N12" s="24">
        <f>HARIAN!N13</f>
        <v>2</v>
      </c>
      <c r="O12" s="24">
        <f>HARIAN!O13</f>
        <v>7</v>
      </c>
      <c r="P12" s="24">
        <f>HARIAN!P13</f>
        <v>117</v>
      </c>
      <c r="Q12" s="40">
        <f>HARIAN!Q13</f>
        <v>0.70909090909090911</v>
      </c>
      <c r="R12" s="40">
        <f>HARIAN!R13</f>
        <v>0.81818181818181823</v>
      </c>
      <c r="S12" s="40">
        <f>HARIAN!S13</f>
        <v>0.88034188034188032</v>
      </c>
    </row>
    <row r="13" spans="3:19" ht="15.75">
      <c r="C13" s="23" t="s">
        <v>55</v>
      </c>
      <c r="D13" s="24">
        <f>HARIAN!D14</f>
        <v>327</v>
      </c>
      <c r="E13" s="24">
        <f>HARIAN!E14</f>
        <v>9</v>
      </c>
      <c r="F13" s="24">
        <f>HARIAN!F14</f>
        <v>13</v>
      </c>
      <c r="G13" s="24">
        <f>HARIAN!G14</f>
        <v>0</v>
      </c>
      <c r="H13" s="24">
        <f>HARIAN!H14</f>
        <v>0</v>
      </c>
      <c r="I13" s="24">
        <f>HARIAN!I14</f>
        <v>61</v>
      </c>
      <c r="J13" s="24">
        <f>HARIAN!J14</f>
        <v>41</v>
      </c>
      <c r="K13" s="24">
        <f>HARIAN!K14</f>
        <v>0</v>
      </c>
      <c r="L13" s="24">
        <f>HARIAN!L14</f>
        <v>0</v>
      </c>
      <c r="M13" s="24">
        <f>HARIAN!M14</f>
        <v>0</v>
      </c>
      <c r="N13" s="24">
        <f>HARIAN!N14</f>
        <v>9</v>
      </c>
      <c r="O13" s="24">
        <f>HARIAN!O14</f>
        <v>2</v>
      </c>
      <c r="P13" s="24">
        <f>HARIAN!P14</f>
        <v>186</v>
      </c>
      <c r="Q13" s="40">
        <f>HARIAN!Q14</f>
        <v>0.7351778656126482</v>
      </c>
      <c r="R13" s="40">
        <f>HARIAN!R14</f>
        <v>0.9441624365482234</v>
      </c>
      <c r="S13" s="40">
        <f>HARIAN!S14</f>
        <v>0.98958333333333337</v>
      </c>
    </row>
    <row r="14" spans="3:19" ht="15.75">
      <c r="C14" s="25" t="s">
        <v>62</v>
      </c>
      <c r="D14" s="26">
        <f>SUM(D9:D13)</f>
        <v>1265</v>
      </c>
      <c r="E14" s="26">
        <f>SUM(E9:E13)</f>
        <v>37</v>
      </c>
      <c r="F14" s="26">
        <f>SUM(F9:F13)</f>
        <v>29</v>
      </c>
      <c r="G14" s="26">
        <f t="shared" ref="G14:P14" si="0">SUM(G9:G13)</f>
        <v>11</v>
      </c>
      <c r="H14" s="26">
        <f t="shared" si="0"/>
        <v>14</v>
      </c>
      <c r="I14" s="26">
        <f t="shared" si="0"/>
        <v>164</v>
      </c>
      <c r="J14" s="26">
        <f t="shared" si="0"/>
        <v>87</v>
      </c>
      <c r="K14" s="26">
        <f t="shared" si="0"/>
        <v>10</v>
      </c>
      <c r="L14" s="26">
        <f t="shared" si="0"/>
        <v>0</v>
      </c>
      <c r="M14" s="26">
        <f t="shared" si="0"/>
        <v>35</v>
      </c>
      <c r="N14" s="26">
        <f t="shared" si="0"/>
        <v>28</v>
      </c>
      <c r="O14" s="26">
        <f t="shared" si="0"/>
        <v>15</v>
      </c>
      <c r="P14" s="26">
        <f t="shared" si="0"/>
        <v>824</v>
      </c>
      <c r="Q14" s="41">
        <f>HARIAN!Q15</f>
        <v>0.77589453860640301</v>
      </c>
      <c r="R14" s="41">
        <f>HARIAN!R15</f>
        <v>0.91352549889135259</v>
      </c>
      <c r="S14" s="41">
        <f>HARIAN!S15</f>
        <v>0.96282973621103118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543</v>
      </c>
      <c r="M16" s="61"/>
      <c r="N16" s="61"/>
    </row>
    <row r="17" spans="2:21" ht="15.7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544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545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546</v>
      </c>
      <c r="M19" s="61"/>
      <c r="N19" s="61"/>
    </row>
    <row r="20" spans="2:21">
      <c r="C20" s="32"/>
      <c r="D20" s="148" t="s">
        <v>76</v>
      </c>
      <c r="E20" s="149"/>
      <c r="G20" s="61" t="s">
        <v>547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2026-08-13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2026-08-01 to  2026-08-13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78" t="str">
        <f>C3</f>
        <v>Last update proses : 14-08-2026 09:19:06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917</v>
      </c>
      <c r="S28" s="122" t="s">
        <v>918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75">
      <c r="B32" s="181" t="s">
        <v>34</v>
      </c>
      <c r="C32" s="89" t="s">
        <v>79</v>
      </c>
      <c r="D32" s="65">
        <f>HARIAN!D33</f>
        <v>33</v>
      </c>
      <c r="E32" s="65">
        <f>HARIAN!E33</f>
        <v>0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1</v>
      </c>
      <c r="O32" s="65">
        <f>HARIAN!O33</f>
        <v>1</v>
      </c>
      <c r="P32" s="65">
        <f>HARIAN!P33</f>
        <v>24</v>
      </c>
      <c r="Q32" s="40">
        <f>T32</f>
        <v>0.8571428571428571</v>
      </c>
      <c r="R32" s="40">
        <f t="shared" ref="R32:R67" si="1">U32</f>
        <v>0.88888888888888884</v>
      </c>
      <c r="S32" s="40">
        <f>VLOOKUP(C32,Sheet3!$A$19:$G$81,7,FALSE)</f>
        <v>0.8</v>
      </c>
      <c r="T32" s="10">
        <f>P32/(D32-F32-K32-I32)</f>
        <v>0.8571428571428571</v>
      </c>
      <c r="U32" s="10">
        <f>P32/(M32+N32+O32+P32)</f>
        <v>0.88888888888888884</v>
      </c>
    </row>
    <row r="33" spans="2:21" ht="15.75">
      <c r="B33" s="181"/>
      <c r="C33" s="89" t="s">
        <v>85</v>
      </c>
      <c r="D33" s="65">
        <f>HARIAN!D34+HARIAN!D39</f>
        <v>15</v>
      </c>
      <c r="E33" s="65">
        <f>HARIAN!E34+HARIAN!E39</f>
        <v>1</v>
      </c>
      <c r="F33" s="65">
        <f>HARIAN!F34+HARIAN!F39</f>
        <v>0</v>
      </c>
      <c r="G33" s="65">
        <f>HARIAN!G34+HARIAN!G39</f>
        <v>0</v>
      </c>
      <c r="H33" s="65">
        <f>HARIAN!H34+HARIAN!H39</f>
        <v>1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1</v>
      </c>
      <c r="P33" s="65">
        <f>HARIAN!P34+HARIAN!P39</f>
        <v>8</v>
      </c>
      <c r="Q33" s="40">
        <f t="shared" ref="Q33:Q67" si="2">T33</f>
        <v>0.72727272727272729</v>
      </c>
      <c r="R33" s="40">
        <v>0</v>
      </c>
      <c r="S33" s="40">
        <f>VLOOKUP(C33,Sheet3!$A$19:$G$81,7,FALSE)</f>
        <v>0.625</v>
      </c>
      <c r="T33" s="10">
        <f t="shared" ref="T33:T67" si="3">P33/(D33-F33-K33-I33)</f>
        <v>0.72727272727272729</v>
      </c>
      <c r="U33" s="10">
        <f t="shared" ref="U33:U67" si="4">P33/(M33+N33+O33+P33)</f>
        <v>0.88888888888888884</v>
      </c>
    </row>
    <row r="34" spans="2:21" ht="15.75">
      <c r="B34" s="181"/>
      <c r="C34" s="89" t="s">
        <v>81</v>
      </c>
      <c r="D34" s="65">
        <f>HARIAN!D35</f>
        <v>21</v>
      </c>
      <c r="E34" s="65">
        <f>HARIAN!E35</f>
        <v>2</v>
      </c>
      <c r="F34" s="65">
        <f>HARIAN!F35</f>
        <v>2</v>
      </c>
      <c r="G34" s="65">
        <f>HARIAN!G35</f>
        <v>0</v>
      </c>
      <c r="H34" s="65">
        <f>HARIAN!H35</f>
        <v>0</v>
      </c>
      <c r="I34" s="65">
        <f>HARIAN!I35</f>
        <v>5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1</v>
      </c>
      <c r="P34" s="65">
        <f>HARIAN!P35</f>
        <v>10</v>
      </c>
      <c r="Q34" s="40">
        <f t="shared" si="2"/>
        <v>0.7142857142857143</v>
      </c>
      <c r="R34" s="40">
        <f t="shared" si="1"/>
        <v>0.90909090909090906</v>
      </c>
      <c r="S34" s="40">
        <f>VLOOKUP(C34,Sheet3!$A$19:$G$81,7,FALSE)</f>
        <v>0.81818181818181823</v>
      </c>
      <c r="T34" s="10">
        <f t="shared" si="3"/>
        <v>0.7142857142857143</v>
      </c>
      <c r="U34" s="10">
        <f t="shared" si="4"/>
        <v>0.90909090909090906</v>
      </c>
    </row>
    <row r="35" spans="2:21" ht="15.75">
      <c r="B35" s="181"/>
      <c r="C35" s="89" t="s">
        <v>82</v>
      </c>
      <c r="D35" s="65">
        <f>HARIAN!D36</f>
        <v>26</v>
      </c>
      <c r="E35" s="65">
        <f>HARIAN!E36</f>
        <v>5</v>
      </c>
      <c r="F35" s="65">
        <f>HARIAN!F36</f>
        <v>2</v>
      </c>
      <c r="G35" s="65">
        <f>HARIAN!G36</f>
        <v>0</v>
      </c>
      <c r="H35" s="65">
        <f>HARIAN!H36</f>
        <v>1</v>
      </c>
      <c r="I35" s="65">
        <f>HARIAN!I36</f>
        <v>3</v>
      </c>
      <c r="J35" s="65">
        <f>HARIAN!J36</f>
        <v>4</v>
      </c>
      <c r="K35" s="65">
        <f>HARIAN!K36</f>
        <v>1</v>
      </c>
      <c r="L35" s="65">
        <f>HARIAN!L36</f>
        <v>0</v>
      </c>
      <c r="M35" s="65">
        <f>HARIAN!M36</f>
        <v>2</v>
      </c>
      <c r="N35" s="65">
        <f>HARIAN!N36</f>
        <v>1</v>
      </c>
      <c r="O35" s="65">
        <f>HARIAN!O36</f>
        <v>0</v>
      </c>
      <c r="P35" s="65">
        <f>HARIAN!P36</f>
        <v>7</v>
      </c>
      <c r="Q35" s="40">
        <f t="shared" si="2"/>
        <v>0.35</v>
      </c>
      <c r="R35" s="40">
        <f t="shared" si="1"/>
        <v>0.7</v>
      </c>
      <c r="S35" s="40">
        <f>VLOOKUP(C35,Sheet3!$A$19:$G$81,7,FALSE)</f>
        <v>1</v>
      </c>
      <c r="T35" s="10">
        <f t="shared" si="3"/>
        <v>0.35</v>
      </c>
      <c r="U35" s="10">
        <f t="shared" si="4"/>
        <v>0.7</v>
      </c>
    </row>
    <row r="36" spans="2:21" ht="15.75">
      <c r="B36" s="181"/>
      <c r="C36" s="89" t="s">
        <v>83</v>
      </c>
      <c r="D36" s="65">
        <f>HARIAN!D37</f>
        <v>22</v>
      </c>
      <c r="E36" s="65">
        <f>HARIAN!E37</f>
        <v>1</v>
      </c>
      <c r="F36" s="65">
        <f>HARIAN!F37</f>
        <v>1</v>
      </c>
      <c r="G36" s="65">
        <f>HARIAN!G37</f>
        <v>1</v>
      </c>
      <c r="H36" s="65">
        <f>HARIAN!H37</f>
        <v>0</v>
      </c>
      <c r="I36" s="65">
        <f>HARIAN!I37</f>
        <v>6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12</v>
      </c>
      <c r="Q36" s="40">
        <f t="shared" si="2"/>
        <v>0.8</v>
      </c>
      <c r="R36" s="40">
        <f t="shared" si="1"/>
        <v>1</v>
      </c>
      <c r="S36" s="40">
        <f>VLOOKUP(C36,Sheet3!$A$19:$G$81,7,FALSE)</f>
        <v>0.83333333333333337</v>
      </c>
      <c r="T36" s="10">
        <f t="shared" si="3"/>
        <v>0.8</v>
      </c>
      <c r="U36" s="10">
        <f t="shared" si="4"/>
        <v>1</v>
      </c>
    </row>
    <row r="37" spans="2:21" ht="15.75">
      <c r="B37" s="181"/>
      <c r="C37" s="89" t="s">
        <v>84</v>
      </c>
      <c r="D37" s="65">
        <f>HARIAN!D38</f>
        <v>21</v>
      </c>
      <c r="E37" s="65">
        <f>HARIAN!E38</f>
        <v>1</v>
      </c>
      <c r="F37" s="65">
        <f>HARIAN!F38</f>
        <v>1</v>
      </c>
      <c r="G37" s="65">
        <f>HARIAN!G38</f>
        <v>0</v>
      </c>
      <c r="H37" s="65">
        <f>HARIAN!H38</f>
        <v>1</v>
      </c>
      <c r="I37" s="65">
        <f>HARIAN!I38</f>
        <v>5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1</v>
      </c>
      <c r="N37" s="65">
        <f>HARIAN!N38</f>
        <v>1</v>
      </c>
      <c r="O37" s="65">
        <f>HARIAN!O38</f>
        <v>0</v>
      </c>
      <c r="P37" s="65">
        <f>HARIAN!P38</f>
        <v>1</v>
      </c>
      <c r="Q37" s="40">
        <f t="shared" si="2"/>
        <v>7.1428571428571425E-2</v>
      </c>
      <c r="R37" s="40">
        <f t="shared" si="1"/>
        <v>0.33333333333333331</v>
      </c>
      <c r="S37" s="40">
        <f>VLOOKUP(C37,Sheet3!$A$19:$G$81,7,FALSE)</f>
        <v>1</v>
      </c>
      <c r="T37" s="10">
        <f t="shared" si="3"/>
        <v>7.1428571428571425E-2</v>
      </c>
      <c r="U37" s="10">
        <f t="shared" si="4"/>
        <v>0.33333333333333331</v>
      </c>
    </row>
    <row r="38" spans="2:21" ht="15.75">
      <c r="B38" s="181"/>
      <c r="C38" s="89" t="s">
        <v>86</v>
      </c>
      <c r="D38" s="65">
        <f>HARIAN!D40</f>
        <v>14</v>
      </c>
      <c r="E38" s="65">
        <f>HARIAN!E40</f>
        <v>1</v>
      </c>
      <c r="F38" s="65">
        <f>HARIAN!F40</f>
        <v>1</v>
      </c>
      <c r="G38" s="65">
        <f>HARIAN!G40</f>
        <v>0</v>
      </c>
      <c r="H38" s="65">
        <f>HARIAN!H40</f>
        <v>0</v>
      </c>
      <c r="I38" s="65">
        <f>HARIAN!I40</f>
        <v>3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0</v>
      </c>
      <c r="P38" s="65">
        <f>HARIAN!P40</f>
        <v>7</v>
      </c>
      <c r="Q38" s="40">
        <f t="shared" si="2"/>
        <v>0.7</v>
      </c>
      <c r="R38" s="40">
        <f t="shared" si="1"/>
        <v>0.77777777777777779</v>
      </c>
      <c r="S38" s="40">
        <f>VLOOKUP(C38,Sheet3!$A$19:$G$81,7,FALSE)</f>
        <v>0.8571428571428571</v>
      </c>
      <c r="T38" s="10">
        <f t="shared" si="3"/>
        <v>0.7</v>
      </c>
      <c r="U38" s="10">
        <f t="shared" si="4"/>
        <v>0.77777777777777779</v>
      </c>
    </row>
    <row r="39" spans="2:21" ht="15.75">
      <c r="B39" s="182" t="s">
        <v>38</v>
      </c>
      <c r="C39" s="90" t="s">
        <v>87</v>
      </c>
      <c r="D39" s="67">
        <f>HARIAN!D41</f>
        <v>38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6</v>
      </c>
      <c r="J39" s="67">
        <f>HARIAN!J41</f>
        <v>6</v>
      </c>
      <c r="K39" s="67">
        <f>HARIAN!K41</f>
        <v>0</v>
      </c>
      <c r="L39" s="67">
        <f>HARIAN!L41</f>
        <v>0</v>
      </c>
      <c r="M39" s="67">
        <f>HARIAN!M41</f>
        <v>2</v>
      </c>
      <c r="N39" s="67">
        <f>HARIAN!N41</f>
        <v>0</v>
      </c>
      <c r="O39" s="67">
        <f>HARIAN!O41</f>
        <v>0</v>
      </c>
      <c r="P39" s="67">
        <f>HARIAN!P41</f>
        <v>24</v>
      </c>
      <c r="Q39" s="40">
        <f t="shared" si="2"/>
        <v>0.75</v>
      </c>
      <c r="R39" s="40">
        <f t="shared" si="1"/>
        <v>0.92307692307692313</v>
      </c>
      <c r="S39" s="40">
        <f>VLOOKUP(C39,Sheet3!$A$19:$G$81,7,FALSE)</f>
        <v>1</v>
      </c>
      <c r="T39" s="10">
        <f t="shared" si="3"/>
        <v>0.75</v>
      </c>
      <c r="U39" s="10">
        <f t="shared" si="4"/>
        <v>0.92307692307692313</v>
      </c>
    </row>
    <row r="40" spans="2:21" ht="15.75">
      <c r="B40" s="182"/>
      <c r="C40" s="90" t="s">
        <v>88</v>
      </c>
      <c r="D40" s="67">
        <f>HARIAN!D42+HARIAN!D52</f>
        <v>39</v>
      </c>
      <c r="E40" s="67">
        <f>HARIAN!E42+HARIAN!E52</f>
        <v>1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33</v>
      </c>
      <c r="Q40" s="40">
        <f t="shared" si="2"/>
        <v>0.91666666666666663</v>
      </c>
      <c r="R40" s="40">
        <f t="shared" si="1"/>
        <v>1</v>
      </c>
      <c r="S40" s="40">
        <f>VLOOKUP(C40,Sheet3!$A$19:$G$81,7,FALSE)</f>
        <v>1</v>
      </c>
      <c r="T40" s="10">
        <f t="shared" si="3"/>
        <v>0.91666666666666663</v>
      </c>
      <c r="U40" s="10">
        <f t="shared" si="4"/>
        <v>1</v>
      </c>
    </row>
    <row r="41" spans="2:21" ht="15.75">
      <c r="B41" s="182"/>
      <c r="C41" s="90" t="s">
        <v>89</v>
      </c>
      <c r="D41" s="67">
        <f>HARIAN!D43+HARIAN!D51</f>
        <v>34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1</v>
      </c>
      <c r="I41" s="67">
        <f>HARIAN!I43+HARIAN!I51</f>
        <v>1</v>
      </c>
      <c r="J41" s="67">
        <f>HARIAN!J43+HARIAN!J51</f>
        <v>2</v>
      </c>
      <c r="K41" s="67">
        <f>HARIAN!K43+HARIAN!K51</f>
        <v>1</v>
      </c>
      <c r="L41" s="67">
        <f>HARIAN!L43+HARIAN!L51</f>
        <v>0</v>
      </c>
      <c r="M41" s="67">
        <f>HARIAN!M43+HARIAN!M51</f>
        <v>0</v>
      </c>
      <c r="N41" s="67">
        <f>HARIAN!N43+HARIAN!N51</f>
        <v>1</v>
      </c>
      <c r="O41" s="67">
        <f>HARIAN!O43+HARIAN!O51</f>
        <v>0</v>
      </c>
      <c r="P41" s="67">
        <f>HARIAN!P43+HARIAN!P51</f>
        <v>26</v>
      </c>
      <c r="Q41" s="40">
        <f t="shared" si="2"/>
        <v>0.8125</v>
      </c>
      <c r="R41" s="40">
        <f t="shared" si="1"/>
        <v>0.96296296296296291</v>
      </c>
      <c r="S41" s="40">
        <f>VLOOKUP(C41,Sheet3!$A$19:$G$81,7,FALSE)</f>
        <v>1</v>
      </c>
      <c r="T41" s="10">
        <f t="shared" si="3"/>
        <v>0.8125</v>
      </c>
      <c r="U41" s="10">
        <f t="shared" si="4"/>
        <v>0.96296296296296291</v>
      </c>
    </row>
    <row r="42" spans="2:21" ht="15.75">
      <c r="B42" s="182"/>
      <c r="C42" s="90" t="s">
        <v>90</v>
      </c>
      <c r="D42" s="67">
        <f>HARIAN!D44</f>
        <v>49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0</v>
      </c>
      <c r="J42" s="67">
        <f>HARIAN!J44</f>
        <v>1</v>
      </c>
      <c r="K42" s="67">
        <f>HARIAN!K44</f>
        <v>1</v>
      </c>
      <c r="L42" s="67">
        <f>HARIAN!L44</f>
        <v>0</v>
      </c>
      <c r="M42" s="67">
        <f>HARIAN!M44</f>
        <v>2</v>
      </c>
      <c r="N42" s="67">
        <f>HARIAN!N44</f>
        <v>0</v>
      </c>
      <c r="O42" s="67">
        <f>HARIAN!O44</f>
        <v>1</v>
      </c>
      <c r="P42" s="67">
        <f>HARIAN!P44</f>
        <v>41</v>
      </c>
      <c r="Q42" s="40">
        <f t="shared" si="2"/>
        <v>0.87234042553191493</v>
      </c>
      <c r="R42" s="40">
        <f t="shared" si="1"/>
        <v>0.93181818181818177</v>
      </c>
      <c r="S42" s="40">
        <f>VLOOKUP(C42,Sheet3!$A$19:$G$81,7,FALSE)</f>
        <v>1</v>
      </c>
      <c r="T42" s="10">
        <f t="shared" si="3"/>
        <v>0.87234042553191493</v>
      </c>
      <c r="U42" s="10">
        <f t="shared" si="4"/>
        <v>0.93181818181818177</v>
      </c>
    </row>
    <row r="43" spans="2:21" ht="15.75">
      <c r="B43" s="182"/>
      <c r="C43" s="90" t="s">
        <v>251</v>
      </c>
      <c r="D43" s="67">
        <f>HARIAN!D45</f>
        <v>55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7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40</v>
      </c>
      <c r="Q43" s="40">
        <f t="shared" si="2"/>
        <v>0.83333333333333337</v>
      </c>
      <c r="R43" s="40">
        <f t="shared" si="1"/>
        <v>1</v>
      </c>
      <c r="S43" s="40">
        <f>VLOOKUP(C43,Sheet3!$A$19:$G$81,7,FALSE)</f>
        <v>1</v>
      </c>
      <c r="T43" s="10">
        <f t="shared" si="3"/>
        <v>0.83333333333333337</v>
      </c>
      <c r="U43" s="10">
        <f t="shared" si="4"/>
        <v>1</v>
      </c>
    </row>
    <row r="44" spans="2:21" ht="15.75">
      <c r="B44" s="182"/>
      <c r="C44" s="90" t="s">
        <v>92</v>
      </c>
      <c r="D44" s="67">
        <f>HARIAN!D46</f>
        <v>31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21</v>
      </c>
      <c r="Q44" s="40">
        <f t="shared" si="2"/>
        <v>1</v>
      </c>
      <c r="R44" s="40">
        <f t="shared" si="1"/>
        <v>1</v>
      </c>
      <c r="S44" s="40">
        <f>VLOOKUP(C44,Sheet3!$A$19:$G$81,7,FALSE)</f>
        <v>0.95454545454545459</v>
      </c>
      <c r="T44" s="10">
        <f t="shared" si="3"/>
        <v>1</v>
      </c>
      <c r="U44" s="10">
        <f t="shared" si="4"/>
        <v>1</v>
      </c>
    </row>
    <row r="45" spans="2:21" ht="15.75">
      <c r="B45" s="182"/>
      <c r="C45" s="90" t="s">
        <v>93</v>
      </c>
      <c r="D45" s="67">
        <f>HARIAN!D47</f>
        <v>30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2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27</v>
      </c>
      <c r="Q45" s="40">
        <f t="shared" si="2"/>
        <v>0.9642857142857143</v>
      </c>
      <c r="R45" s="40">
        <f t="shared" si="1"/>
        <v>0.9642857142857143</v>
      </c>
      <c r="S45" s="40">
        <f>VLOOKUP(C45,Sheet3!$A$19:$G$81,7,FALSE)</f>
        <v>1</v>
      </c>
      <c r="T45" s="10">
        <f t="shared" si="3"/>
        <v>0.9642857142857143</v>
      </c>
      <c r="U45" s="10">
        <f t="shared" si="4"/>
        <v>0.9642857142857143</v>
      </c>
    </row>
    <row r="46" spans="2:21" ht="15.75">
      <c r="B46" s="182"/>
      <c r="C46" s="90" t="s">
        <v>92</v>
      </c>
      <c r="D46" s="67">
        <f>HARIAN!D48</f>
        <v>24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23</v>
      </c>
      <c r="Q46" s="40">
        <f t="shared" si="2"/>
        <v>0.95833333333333337</v>
      </c>
      <c r="R46" s="40">
        <f t="shared" si="1"/>
        <v>1</v>
      </c>
      <c r="S46" s="40">
        <f>VLOOKUP(C46,Sheet3!$A$19:$G$81,7,FALSE)</f>
        <v>0.95454545454545459</v>
      </c>
      <c r="T46" s="10">
        <f t="shared" si="3"/>
        <v>0.95833333333333337</v>
      </c>
      <c r="U46" s="10">
        <f t="shared" si="4"/>
        <v>1</v>
      </c>
    </row>
    <row r="47" spans="2:21" ht="15.75">
      <c r="B47" s="182"/>
      <c r="C47" s="90" t="s">
        <v>95</v>
      </c>
      <c r="D47" s="67">
        <f>HARIAN!D49+HARIAN!D50</f>
        <v>31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2</v>
      </c>
      <c r="K47" s="67">
        <f>HARIAN!K49+HARIAN!K50</f>
        <v>0</v>
      </c>
      <c r="L47" s="67">
        <f>HARIAN!L49+HARIAN!L50</f>
        <v>0</v>
      </c>
      <c r="M47" s="67">
        <f>HARIAN!M49+HARIAN!M50</f>
        <v>1</v>
      </c>
      <c r="N47" s="67">
        <f>HARIAN!N49+HARIAN!N50</f>
        <v>0</v>
      </c>
      <c r="O47" s="67">
        <f>HARIAN!O49+HARIAN!O50</f>
        <v>0</v>
      </c>
      <c r="P47" s="67">
        <f>HARIAN!P49+HARIAN!P50</f>
        <v>28</v>
      </c>
      <c r="Q47" s="40">
        <f t="shared" si="2"/>
        <v>0.90322580645161288</v>
      </c>
      <c r="R47" s="40">
        <f t="shared" si="1"/>
        <v>0.96551724137931039</v>
      </c>
      <c r="S47" s="40">
        <f>VLOOKUP(C47,Sheet3!$A$19:$G$81,7,FALSE)</f>
        <v>1</v>
      </c>
      <c r="T47" s="10">
        <f t="shared" si="3"/>
        <v>0.90322580645161288</v>
      </c>
      <c r="U47" s="10">
        <f t="shared" si="4"/>
        <v>0.96551724137931039</v>
      </c>
    </row>
    <row r="48" spans="2:21" ht="15.75">
      <c r="B48" s="183" t="s">
        <v>42</v>
      </c>
      <c r="C48" s="91" t="s">
        <v>99</v>
      </c>
      <c r="D48" s="63">
        <f>HARIAN!D53+HARIAN!D62</f>
        <v>32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1</v>
      </c>
      <c r="I48" s="63">
        <f>HARIAN!I53+HARIAN!I62</f>
        <v>0</v>
      </c>
      <c r="J48" s="63">
        <f>HARIAN!J53+HARIAN!J62</f>
        <v>2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1</v>
      </c>
      <c r="P48" s="63">
        <f>HARIAN!P53+HARIAN!P62</f>
        <v>26</v>
      </c>
      <c r="Q48" s="40">
        <f t="shared" si="2"/>
        <v>0.8125</v>
      </c>
      <c r="R48" s="40">
        <f t="shared" si="1"/>
        <v>0.9285714285714286</v>
      </c>
      <c r="S48" s="40">
        <f>VLOOKUP(C48,Sheet3!$A$19:$G$81,7,FALSE)</f>
        <v>1</v>
      </c>
      <c r="T48" s="10">
        <f t="shared" si="3"/>
        <v>0.8125</v>
      </c>
      <c r="U48" s="10">
        <f t="shared" si="4"/>
        <v>0.9285714285714286</v>
      </c>
    </row>
    <row r="49" spans="2:21" ht="15.75">
      <c r="B49" s="183"/>
      <c r="C49" s="91" t="s">
        <v>102</v>
      </c>
      <c r="D49" s="63">
        <f>HARIAN!D54+HARIAN!D56</f>
        <v>38</v>
      </c>
      <c r="E49" s="63">
        <f>HARIAN!E54+HARIAN!E56</f>
        <v>0</v>
      </c>
      <c r="F49" s="63">
        <f>HARIAN!F54+HARIAN!F56</f>
        <v>0</v>
      </c>
      <c r="G49" s="63">
        <f>HARIAN!G54+HARIAN!G56</f>
        <v>1</v>
      </c>
      <c r="H49" s="63">
        <f>HARIAN!H54+HARIAN!H56</f>
        <v>0</v>
      </c>
      <c r="I49" s="63">
        <f>HARIAN!I54+HARIAN!I56</f>
        <v>2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3</v>
      </c>
      <c r="N49" s="63">
        <f>HARIAN!N54+HARIAN!N56</f>
        <v>0</v>
      </c>
      <c r="O49" s="63">
        <f>HARIAN!O54+HARIAN!O56</f>
        <v>0</v>
      </c>
      <c r="P49" s="63">
        <f>HARIAN!P54+HARIAN!P56</f>
        <v>31</v>
      </c>
      <c r="Q49" s="40">
        <f t="shared" si="2"/>
        <v>0.86111111111111116</v>
      </c>
      <c r="R49" s="40">
        <f t="shared" si="1"/>
        <v>0.91176470588235292</v>
      </c>
      <c r="S49" s="40">
        <f>VLOOKUP(C49,Sheet3!$A$19:$G$81,7,FALSE)</f>
        <v>1</v>
      </c>
      <c r="T49" s="10">
        <f t="shared" si="3"/>
        <v>0.86111111111111116</v>
      </c>
      <c r="U49" s="10">
        <f t="shared" si="4"/>
        <v>0.91176470588235292</v>
      </c>
    </row>
    <row r="50" spans="2:21" ht="15.75">
      <c r="B50" s="183"/>
      <c r="C50" s="91" t="s">
        <v>233</v>
      </c>
      <c r="D50" s="63">
        <f>HARIAN!D55</f>
        <v>59</v>
      </c>
      <c r="E50" s="63">
        <f>HARIAN!E55</f>
        <v>1</v>
      </c>
      <c r="F50" s="63">
        <f>HARIAN!F55</f>
        <v>2</v>
      </c>
      <c r="G50" s="63">
        <f>HARIAN!G55</f>
        <v>2</v>
      </c>
      <c r="H50" s="63">
        <f>HARIAN!H55</f>
        <v>0</v>
      </c>
      <c r="I50" s="63">
        <f>HARIAN!I55</f>
        <v>11</v>
      </c>
      <c r="J50" s="63">
        <f>HARIAN!J55</f>
        <v>3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5</v>
      </c>
      <c r="O50" s="63">
        <f>HARIAN!O55</f>
        <v>0</v>
      </c>
      <c r="P50" s="63">
        <f>HARIAN!P55</f>
        <v>35</v>
      </c>
      <c r="Q50" s="40">
        <f t="shared" si="2"/>
        <v>0.76086956521739135</v>
      </c>
      <c r="R50" s="40">
        <f t="shared" si="1"/>
        <v>0.875</v>
      </c>
      <c r="S50" s="40">
        <f>VLOOKUP(C50,Sheet3!$A$19:$G$81,7,FALSE)</f>
        <v>1</v>
      </c>
      <c r="T50" s="10">
        <f t="shared" si="3"/>
        <v>0.76086956521739135</v>
      </c>
      <c r="U50" s="10">
        <f t="shared" si="4"/>
        <v>0.875</v>
      </c>
    </row>
    <row r="51" spans="2:21" ht="15.75">
      <c r="B51" s="183"/>
      <c r="C51" s="91" t="s">
        <v>105</v>
      </c>
      <c r="D51" s="63">
        <f>HARIAN!D57+HARIAN!D59</f>
        <v>59</v>
      </c>
      <c r="E51" s="63">
        <f>HARIAN!E57+HARIAN!E59</f>
        <v>5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4</v>
      </c>
      <c r="J51" s="63">
        <f>HARIAN!J57+HARIAN!J59</f>
        <v>1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4</v>
      </c>
      <c r="O51" s="63">
        <f>HARIAN!O57+HARIAN!O59</f>
        <v>0</v>
      </c>
      <c r="P51" s="63">
        <f>HARIAN!P57+HARIAN!P59</f>
        <v>42</v>
      </c>
      <c r="Q51" s="40">
        <f t="shared" si="2"/>
        <v>0.77777777777777779</v>
      </c>
      <c r="R51" s="40">
        <f t="shared" si="1"/>
        <v>0.91304347826086951</v>
      </c>
      <c r="S51" s="40">
        <f>VLOOKUP(C51,Sheet3!$A$19:$G$81,7,FALSE)</f>
        <v>1</v>
      </c>
      <c r="T51" s="10">
        <f t="shared" si="3"/>
        <v>0.77777777777777779</v>
      </c>
      <c r="U51" s="10">
        <f t="shared" si="4"/>
        <v>0.91304347826086951</v>
      </c>
    </row>
    <row r="52" spans="2:21" ht="15.75">
      <c r="B52" s="183"/>
      <c r="C52" s="91" t="s">
        <v>106</v>
      </c>
      <c r="D52" s="63">
        <f>HARIAN!D60</f>
        <v>43</v>
      </c>
      <c r="E52" s="63">
        <f>HARIAN!E60</f>
        <v>2</v>
      </c>
      <c r="F52" s="63">
        <f>HARIAN!F60</f>
        <v>1</v>
      </c>
      <c r="G52" s="63">
        <f>HARIAN!G60</f>
        <v>3</v>
      </c>
      <c r="H52" s="63">
        <f>HARIAN!H60</f>
        <v>0</v>
      </c>
      <c r="I52" s="63">
        <f>HARIAN!I60</f>
        <v>1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2</v>
      </c>
      <c r="N52" s="63">
        <f>HARIAN!N60</f>
        <v>3</v>
      </c>
      <c r="O52" s="63">
        <f>HARIAN!O60</f>
        <v>1</v>
      </c>
      <c r="P52" s="63">
        <f>HARIAN!P60</f>
        <v>27</v>
      </c>
      <c r="Q52" s="40">
        <f t="shared" si="2"/>
        <v>0.65853658536585369</v>
      </c>
      <c r="R52" s="40">
        <f t="shared" si="1"/>
        <v>0.81818181818181823</v>
      </c>
      <c r="S52" s="40">
        <f>VLOOKUP(C52,Sheet3!$A$19:$G$81,7,FALSE)</f>
        <v>1</v>
      </c>
      <c r="T52" s="10">
        <f t="shared" si="3"/>
        <v>0.65853658536585369</v>
      </c>
      <c r="U52" s="10">
        <f t="shared" si="4"/>
        <v>0.81818181818181823</v>
      </c>
    </row>
    <row r="53" spans="2:21" ht="15.75">
      <c r="B53" s="183"/>
      <c r="C53" s="91" t="s">
        <v>107</v>
      </c>
      <c r="D53" s="63">
        <f>HARIAN!D61+HARIAN!D58</f>
        <v>25</v>
      </c>
      <c r="E53" s="63">
        <f>HARIAN!E61+HARIAN!E58</f>
        <v>1</v>
      </c>
      <c r="F53" s="63">
        <f>HARIAN!F61+HARIAN!F58</f>
        <v>1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19</v>
      </c>
      <c r="Q53" s="40">
        <f t="shared" si="2"/>
        <v>0.79166666666666663</v>
      </c>
      <c r="R53" s="40">
        <f t="shared" si="1"/>
        <v>0.95</v>
      </c>
      <c r="S53" s="40">
        <f>VLOOKUP(C53,Sheet3!$A$19:$G$81,7,FALSE)</f>
        <v>1</v>
      </c>
      <c r="T53" s="10">
        <f t="shared" si="3"/>
        <v>0.79166666666666663</v>
      </c>
      <c r="U53" s="10">
        <f t="shared" si="4"/>
        <v>0.95</v>
      </c>
    </row>
    <row r="54" spans="2:21" ht="15.75">
      <c r="B54" s="184" t="s">
        <v>70</v>
      </c>
      <c r="C54" s="92" t="s">
        <v>109</v>
      </c>
      <c r="D54" s="69">
        <f>HARIAN!D63</f>
        <v>2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0.5</v>
      </c>
      <c r="R54" s="40">
        <v>0</v>
      </c>
      <c r="S54" s="40">
        <f>VLOOKUP(C54,Sheet3!$A$19:$G$81,7,FALSE)</f>
        <v>1</v>
      </c>
      <c r="T54" s="10">
        <f t="shared" si="3"/>
        <v>0.5</v>
      </c>
      <c r="U54" s="10">
        <f t="shared" si="4"/>
        <v>1</v>
      </c>
    </row>
    <row r="55" spans="2:21" ht="15.75">
      <c r="B55" s="184"/>
      <c r="C55" s="92" t="s">
        <v>110</v>
      </c>
      <c r="D55" s="69">
        <f>HARIAN!D64</f>
        <v>29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10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0</v>
      </c>
      <c r="O55" s="69">
        <f>HARIAN!O64</f>
        <v>0</v>
      </c>
      <c r="P55" s="69">
        <f>HARIAN!P64</f>
        <v>13</v>
      </c>
      <c r="Q55" s="40">
        <f t="shared" si="2"/>
        <v>0.68421052631578949</v>
      </c>
      <c r="R55" s="40">
        <f t="shared" si="1"/>
        <v>0.8125</v>
      </c>
      <c r="S55" s="40">
        <f>VLOOKUP(C55,Sheet3!$A$19:$G$81,7,FALSE)</f>
        <v>0.92307692307692313</v>
      </c>
      <c r="T55" s="10">
        <f t="shared" si="3"/>
        <v>0.68421052631578949</v>
      </c>
      <c r="U55" s="10">
        <f t="shared" si="4"/>
        <v>0.8125</v>
      </c>
    </row>
    <row r="56" spans="2:21" ht="15.75">
      <c r="B56" s="184"/>
      <c r="C56" s="92" t="s">
        <v>111</v>
      </c>
      <c r="D56" s="69">
        <f>HARIAN!D65</f>
        <v>15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3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1</v>
      </c>
      <c r="O56" s="69">
        <f>HARIAN!O65</f>
        <v>3</v>
      </c>
      <c r="P56" s="69">
        <f>HARIAN!P65</f>
        <v>6</v>
      </c>
      <c r="Q56" s="40">
        <f t="shared" si="2"/>
        <v>0.4</v>
      </c>
      <c r="R56" s="40">
        <v>0</v>
      </c>
      <c r="S56" s="40">
        <f>VLOOKUP(C56,Sheet3!$A$19:$G$81,7,FALSE)</f>
        <v>0.66666666666666663</v>
      </c>
      <c r="T56" s="10">
        <f t="shared" si="3"/>
        <v>0.4</v>
      </c>
      <c r="U56" s="10">
        <f t="shared" si="4"/>
        <v>0.5</v>
      </c>
    </row>
    <row r="57" spans="2:21" ht="15.75">
      <c r="B57" s="184"/>
      <c r="C57" s="92" t="s">
        <v>211</v>
      </c>
      <c r="D57" s="69">
        <f>HARIAN!D66</f>
        <v>28</v>
      </c>
      <c r="E57" s="69">
        <f>HARIAN!E66</f>
        <v>1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2</v>
      </c>
      <c r="J57" s="69">
        <f>HARIAN!J66</f>
        <v>0</v>
      </c>
      <c r="K57" s="69">
        <f>HARIAN!K66</f>
        <v>1</v>
      </c>
      <c r="L57" s="69">
        <f>HARIAN!L66</f>
        <v>0</v>
      </c>
      <c r="M57" s="69">
        <f>HARIAN!M66</f>
        <v>1</v>
      </c>
      <c r="N57" s="69">
        <f>HARIAN!N66</f>
        <v>0</v>
      </c>
      <c r="O57" s="69">
        <f>HARIAN!O66</f>
        <v>0</v>
      </c>
      <c r="P57" s="69">
        <f>HARIAN!P66</f>
        <v>23</v>
      </c>
      <c r="Q57" s="40">
        <f t="shared" si="2"/>
        <v>0.92</v>
      </c>
      <c r="R57" s="40">
        <f t="shared" si="1"/>
        <v>0.95833333333333337</v>
      </c>
      <c r="S57" s="40">
        <f>VLOOKUP(C57,Sheet3!$A$19:$G$81,7,FALSE)</f>
        <v>1</v>
      </c>
      <c r="T57" s="10">
        <f t="shared" si="3"/>
        <v>0.92</v>
      </c>
      <c r="U57" s="10">
        <f t="shared" si="4"/>
        <v>0.95833333333333337</v>
      </c>
    </row>
    <row r="58" spans="2:21" ht="15.75">
      <c r="B58" s="184"/>
      <c r="C58" s="92" t="s">
        <v>113</v>
      </c>
      <c r="D58" s="69">
        <f>HARIAN!D67</f>
        <v>13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1</v>
      </c>
      <c r="I58" s="69">
        <f>HARIAN!I67</f>
        <v>0</v>
      </c>
      <c r="J58" s="69">
        <f>HARIAN!J67</f>
        <v>1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1</v>
      </c>
      <c r="O58" s="69">
        <f>HARIAN!O67</f>
        <v>0</v>
      </c>
      <c r="P58" s="69">
        <f>HARIAN!P67</f>
        <v>7</v>
      </c>
      <c r="Q58" s="40">
        <f t="shared" si="2"/>
        <v>0.58333333333333337</v>
      </c>
      <c r="R58" s="40">
        <f t="shared" si="1"/>
        <v>0.77777777777777779</v>
      </c>
      <c r="S58" s="40">
        <f>VLOOKUP(C58,Sheet3!$A$19:$G$81,7,FALSE)</f>
        <v>0.42857142857142855</v>
      </c>
      <c r="T58" s="10">
        <f t="shared" si="3"/>
        <v>0.58333333333333337</v>
      </c>
      <c r="U58" s="10">
        <f t="shared" si="4"/>
        <v>0.77777777777777779</v>
      </c>
    </row>
    <row r="59" spans="2:21" ht="15.75">
      <c r="B59" s="184"/>
      <c r="C59" s="92" t="s">
        <v>114</v>
      </c>
      <c r="D59" s="69">
        <f>HARIAN!D68</f>
        <v>12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1</v>
      </c>
      <c r="P59" s="69">
        <f>HARIAN!P68</f>
        <v>10</v>
      </c>
      <c r="Q59" s="40">
        <f t="shared" si="2"/>
        <v>0.83333333333333337</v>
      </c>
      <c r="R59" s="40">
        <f t="shared" si="1"/>
        <v>0.90909090909090906</v>
      </c>
      <c r="S59" s="40">
        <f>VLOOKUP(C59,Sheet3!$A$19:$G$81,7,FALSE)</f>
        <v>0.7</v>
      </c>
      <c r="T59" s="10">
        <f t="shared" si="3"/>
        <v>0.83333333333333337</v>
      </c>
      <c r="U59" s="10">
        <f t="shared" si="4"/>
        <v>0.90909090909090906</v>
      </c>
    </row>
    <row r="60" spans="2:21" ht="15.75">
      <c r="B60" s="184"/>
      <c r="C60" s="92" t="s">
        <v>870</v>
      </c>
      <c r="D60" s="69">
        <f>HARIAN!D69+HARIAN!D70</f>
        <v>51</v>
      </c>
      <c r="E60" s="69">
        <f>HARIAN!E69+HARIAN!E70</f>
        <v>1</v>
      </c>
      <c r="F60" s="69">
        <f>HARIAN!F69+HARIAN!F70</f>
        <v>1</v>
      </c>
      <c r="G60" s="69">
        <f>HARIAN!G69+HARIAN!G70</f>
        <v>2</v>
      </c>
      <c r="H60" s="69">
        <f>HARIAN!H69+HARIAN!H70</f>
        <v>2</v>
      </c>
      <c r="I60" s="69">
        <f>HARIAN!I69+HARIAN!I70</f>
        <v>5</v>
      </c>
      <c r="J60" s="69">
        <f>HARIAN!J69+HARIAN!J70</f>
        <v>2</v>
      </c>
      <c r="K60" s="69">
        <f>HARIAN!K69+HARIAN!K70</f>
        <v>2</v>
      </c>
      <c r="L60" s="69">
        <f>HARIAN!L69+HARIAN!L70</f>
        <v>0</v>
      </c>
      <c r="M60" s="69">
        <f>HARIAN!M69+HARIAN!M70</f>
        <v>5</v>
      </c>
      <c r="N60" s="69">
        <f>HARIAN!N69+HARIAN!N70</f>
        <v>0</v>
      </c>
      <c r="O60" s="69">
        <f>HARIAN!O69+HARIAN!O70</f>
        <v>1</v>
      </c>
      <c r="P60" s="69">
        <f>HARIAN!P69+HARIAN!P70</f>
        <v>31</v>
      </c>
      <c r="Q60" s="40">
        <f t="shared" si="2"/>
        <v>0.72093023255813948</v>
      </c>
      <c r="R60" s="40">
        <f t="shared" si="1"/>
        <v>0.83783783783783783</v>
      </c>
      <c r="S60" s="40">
        <f>VLOOKUP(C60,Sheet3!$A$19:$G$81,7,FALSE)</f>
        <v>1</v>
      </c>
      <c r="T60" s="10">
        <f t="shared" si="3"/>
        <v>0.72093023255813948</v>
      </c>
      <c r="U60" s="10">
        <f t="shared" si="4"/>
        <v>0.83783783783783783</v>
      </c>
    </row>
    <row r="61" spans="2:21" ht="15.75">
      <c r="B61" s="184"/>
      <c r="C61" s="92" t="s">
        <v>117</v>
      </c>
      <c r="D61" s="69">
        <f>HARIAN!D71</f>
        <v>8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2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1</v>
      </c>
      <c r="P61" s="69">
        <f>HARIAN!P71</f>
        <v>3</v>
      </c>
      <c r="Q61" s="40">
        <f t="shared" si="2"/>
        <v>0.5</v>
      </c>
      <c r="R61" s="40">
        <f t="shared" si="1"/>
        <v>0.6</v>
      </c>
      <c r="S61" s="40">
        <f>VLOOKUP(C61,Sheet3!$A$19:$G$81,7,FALSE)</f>
        <v>0</v>
      </c>
      <c r="T61" s="10">
        <f t="shared" si="3"/>
        <v>0.5</v>
      </c>
      <c r="U61" s="10">
        <f t="shared" si="4"/>
        <v>0.6</v>
      </c>
    </row>
    <row r="62" spans="2:21" ht="15.75">
      <c r="B62" s="184"/>
      <c r="C62" s="92" t="s">
        <v>118</v>
      </c>
      <c r="D62" s="69">
        <f>HARIAN!D72</f>
        <v>38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1</v>
      </c>
      <c r="I62" s="69">
        <f>HARIAN!I72</f>
        <v>9</v>
      </c>
      <c r="J62" s="69">
        <f>HARIAN!J72</f>
        <v>1</v>
      </c>
      <c r="K62" s="69">
        <f>HARIAN!K72</f>
        <v>1</v>
      </c>
      <c r="L62" s="69">
        <f>HARIAN!L72</f>
        <v>0</v>
      </c>
      <c r="M62" s="69">
        <f>HARIAN!M72</f>
        <v>4</v>
      </c>
      <c r="N62" s="69">
        <f>HARIAN!N72</f>
        <v>0</v>
      </c>
      <c r="O62" s="69">
        <f>HARIAN!O72</f>
        <v>1</v>
      </c>
      <c r="P62" s="69">
        <f>HARIAN!P72</f>
        <v>20</v>
      </c>
      <c r="Q62" s="40">
        <f t="shared" si="2"/>
        <v>0.7142857142857143</v>
      </c>
      <c r="R62" s="40">
        <f t="shared" si="1"/>
        <v>0.8</v>
      </c>
      <c r="S62" s="40">
        <f>VLOOKUP(C62,Sheet3!$A$19:$G$81,7,FALSE)</f>
        <v>0.95</v>
      </c>
      <c r="T62" s="10">
        <f t="shared" si="3"/>
        <v>0.7142857142857143</v>
      </c>
      <c r="U62" s="10">
        <f t="shared" si="4"/>
        <v>0.8</v>
      </c>
    </row>
    <row r="63" spans="2:21" ht="15.75">
      <c r="B63" s="184"/>
      <c r="C63" s="92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1</v>
      </c>
      <c r="R63" s="40">
        <f t="shared" si="1"/>
        <v>1</v>
      </c>
      <c r="S63" s="40">
        <f>VLOOKUP(C63,Sheet3!$A$19:$G$81,7,FALSE)</f>
        <v>1</v>
      </c>
      <c r="T63" s="10">
        <f t="shared" si="3"/>
        <v>1</v>
      </c>
      <c r="U63" s="10">
        <f t="shared" si="4"/>
        <v>1</v>
      </c>
    </row>
    <row r="64" spans="2:21" ht="15.75">
      <c r="B64" s="185" t="s">
        <v>55</v>
      </c>
      <c r="C64" s="93" t="s">
        <v>228</v>
      </c>
      <c r="D64" s="71">
        <f>HARIAN!D75+HARIAN!D81</f>
        <v>94</v>
      </c>
      <c r="E64" s="71">
        <f>HARIAN!E75+HARIAN!E81</f>
        <v>2</v>
      </c>
      <c r="F64" s="71">
        <f>HARIAN!F75+HARIAN!F81</f>
        <v>7</v>
      </c>
      <c r="G64" s="71">
        <f>HARIAN!G75+HARIAN!G81</f>
        <v>0</v>
      </c>
      <c r="H64" s="71">
        <f>HARIAN!H75+HARIAN!H81</f>
        <v>0</v>
      </c>
      <c r="I64" s="71">
        <f>HARIAN!I75+HARIAN!I81</f>
        <v>20</v>
      </c>
      <c r="J64" s="71">
        <f>HARIAN!J75+HARIAN!J81</f>
        <v>15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0</v>
      </c>
      <c r="P64" s="71">
        <f>HARIAN!P75+HARIAN!P81</f>
        <v>48</v>
      </c>
      <c r="Q64" s="40">
        <f t="shared" si="2"/>
        <v>0.71641791044776115</v>
      </c>
      <c r="R64" s="40">
        <f t="shared" si="1"/>
        <v>0.97959183673469385</v>
      </c>
      <c r="S64" s="40">
        <f>VLOOKUP(C64,Sheet3!$A$19:$G$81,7,FALSE)</f>
        <v>1</v>
      </c>
      <c r="T64" s="10">
        <f t="shared" si="3"/>
        <v>0.71641791044776115</v>
      </c>
      <c r="U64" s="10">
        <f t="shared" si="4"/>
        <v>0.97959183673469385</v>
      </c>
    </row>
    <row r="65" spans="2:21" ht="15.75">
      <c r="B65" s="185"/>
      <c r="C65" s="93" t="s">
        <v>122</v>
      </c>
      <c r="D65" s="71">
        <f>HARIAN!D76+HARIAN!D79</f>
        <v>80</v>
      </c>
      <c r="E65" s="71">
        <f>HARIAN!E76+HARIAN!E79</f>
        <v>3</v>
      </c>
      <c r="F65" s="71">
        <f>HARIAN!F76+HARIAN!F79</f>
        <v>3</v>
      </c>
      <c r="G65" s="71">
        <f>HARIAN!G76+HARIAN!G79</f>
        <v>0</v>
      </c>
      <c r="H65" s="71">
        <f>HARIAN!H76+HARIAN!H79</f>
        <v>0</v>
      </c>
      <c r="I65" s="71">
        <f>HARIAN!I76+HARIAN!I79</f>
        <v>12</v>
      </c>
      <c r="J65" s="71">
        <f>HARIAN!J76+HARIAN!J79</f>
        <v>9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7</v>
      </c>
      <c r="O65" s="71">
        <f>HARIAN!O76+HARIAN!O79</f>
        <v>0</v>
      </c>
      <c r="P65" s="71">
        <f>HARIAN!P76+HARIAN!P79</f>
        <v>46</v>
      </c>
      <c r="Q65" s="40">
        <f t="shared" si="2"/>
        <v>0.70769230769230773</v>
      </c>
      <c r="R65" s="40">
        <f t="shared" si="1"/>
        <v>0.86792452830188682</v>
      </c>
      <c r="S65" s="40">
        <f>VLOOKUP(C65,Sheet3!$A$19:$G$81,7,FALSE)</f>
        <v>1</v>
      </c>
      <c r="T65" s="10">
        <f t="shared" si="3"/>
        <v>0.70769230769230773</v>
      </c>
      <c r="U65" s="10">
        <f t="shared" si="4"/>
        <v>0.86792452830188682</v>
      </c>
    </row>
    <row r="66" spans="2:21" ht="15.75">
      <c r="B66" s="185"/>
      <c r="C66" s="93" t="s">
        <v>752</v>
      </c>
      <c r="D66" s="71">
        <f>HARIAN!D77+HARIAN!D82</f>
        <v>77</v>
      </c>
      <c r="E66" s="71">
        <f>HARIAN!E77+HARIAN!E82</f>
        <v>1</v>
      </c>
      <c r="F66" s="71">
        <f>HARIAN!F77+HARIAN!F82</f>
        <v>2</v>
      </c>
      <c r="G66" s="71">
        <f>HARIAN!G77+HARIAN!G82</f>
        <v>0</v>
      </c>
      <c r="H66" s="71">
        <f>HARIAN!H77+HARIAN!H82</f>
        <v>0</v>
      </c>
      <c r="I66" s="71">
        <f>HARIAN!I77+HARIAN!I82</f>
        <v>11</v>
      </c>
      <c r="J66" s="71">
        <f>HARIAN!J77+HARIAN!J82</f>
        <v>11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1</v>
      </c>
      <c r="P66" s="71">
        <f>HARIAN!P77+HARIAN!P82</f>
        <v>49</v>
      </c>
      <c r="Q66" s="40">
        <f t="shared" si="2"/>
        <v>0.765625</v>
      </c>
      <c r="R66" s="40">
        <f t="shared" si="1"/>
        <v>0.98</v>
      </c>
      <c r="S66" s="40">
        <f>VLOOKUP(C66,Sheet3!$A$19:$G$81,7,FALSE)</f>
        <v>0.96078431372549022</v>
      </c>
      <c r="T66" s="10">
        <f t="shared" si="3"/>
        <v>0.765625</v>
      </c>
      <c r="U66" s="10">
        <f t="shared" si="4"/>
        <v>0.98</v>
      </c>
    </row>
    <row r="67" spans="2:21" ht="15.75">
      <c r="B67" s="185"/>
      <c r="C67" s="93" t="s">
        <v>755</v>
      </c>
      <c r="D67" s="71">
        <f>HARIAN!D78+HARIAN!D80</f>
        <v>76</v>
      </c>
      <c r="E67" s="71">
        <f>HARIAN!E78+HARIAN!E80</f>
        <v>3</v>
      </c>
      <c r="F67" s="71">
        <f>HARIAN!F78+HARIAN!F80</f>
        <v>1</v>
      </c>
      <c r="G67" s="71">
        <f>HARIAN!G78+HARIAN!G80</f>
        <v>0</v>
      </c>
      <c r="H67" s="71">
        <f>HARIAN!H78+HARIAN!H80</f>
        <v>0</v>
      </c>
      <c r="I67" s="71">
        <f>HARIAN!I78+HARIAN!I80</f>
        <v>18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1</v>
      </c>
      <c r="O67" s="71">
        <f>HARIAN!O78+HARIAN!O80</f>
        <v>1</v>
      </c>
      <c r="P67" s="71">
        <f>HARIAN!P78+HARIAN!P80</f>
        <v>43</v>
      </c>
      <c r="Q67" s="40">
        <f t="shared" si="2"/>
        <v>0.75438596491228072</v>
      </c>
      <c r="R67" s="40">
        <f t="shared" si="1"/>
        <v>0.9555555555555556</v>
      </c>
      <c r="S67" s="40">
        <f>VLOOKUP(C67,Sheet3!$A$19:$G$81,7,FALSE)</f>
        <v>1</v>
      </c>
      <c r="T67" s="10">
        <f t="shared" si="3"/>
        <v>0.75438596491228072</v>
      </c>
      <c r="U67" s="10">
        <f t="shared" si="4"/>
        <v>0.9555555555555556</v>
      </c>
    </row>
    <row r="68" spans="2:21" ht="15.75">
      <c r="B68" s="150" t="s">
        <v>62</v>
      </c>
      <c r="C68" s="150"/>
      <c r="D68" s="26">
        <f t="shared" ref="D68:P68" si="5">SUM(D32:D67)</f>
        <v>1265</v>
      </c>
      <c r="E68" s="26">
        <f t="shared" si="5"/>
        <v>37</v>
      </c>
      <c r="F68" s="26">
        <f t="shared" si="5"/>
        <v>29</v>
      </c>
      <c r="G68" s="26">
        <f t="shared" si="5"/>
        <v>11</v>
      </c>
      <c r="H68" s="26">
        <f t="shared" si="5"/>
        <v>14</v>
      </c>
      <c r="I68" s="26">
        <f t="shared" si="5"/>
        <v>164</v>
      </c>
      <c r="J68" s="26">
        <f t="shared" si="5"/>
        <v>87</v>
      </c>
      <c r="K68" s="26">
        <f t="shared" si="5"/>
        <v>10</v>
      </c>
      <c r="L68" s="26">
        <f t="shared" si="5"/>
        <v>0</v>
      </c>
      <c r="M68" s="26">
        <f t="shared" si="5"/>
        <v>35</v>
      </c>
      <c r="N68" s="26">
        <f t="shared" si="5"/>
        <v>28</v>
      </c>
      <c r="O68" s="26">
        <f t="shared" si="5"/>
        <v>15</v>
      </c>
      <c r="P68" s="26">
        <f t="shared" si="5"/>
        <v>815</v>
      </c>
      <c r="Q68" s="41">
        <f>Q14</f>
        <v>0.77589453860640301</v>
      </c>
      <c r="R68" s="41">
        <f>R14</f>
        <v>0.91352549889135259</v>
      </c>
      <c r="S68" s="41">
        <f>S14</f>
        <v>0.96282973621103118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P5" sqref="P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4497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48" t="str">
        <f ca="1">LAPORAN!C2</f>
        <v xml:space="preserve">PERIODE ORDER &amp; PS : 2026-08-01 to  2026-08-13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</row>
    <row r="3" spans="2:13">
      <c r="C3" s="148" t="str">
        <f>LAPORAN!C3</f>
        <v>Last update proses : 14-08-2026 09:19:06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4496</v>
      </c>
      <c r="J5" s="75" t="s">
        <v>219</v>
      </c>
      <c r="K5" s="72" t="s">
        <v>130</v>
      </c>
      <c r="L5" s="72" t="s">
        <v>4494</v>
      </c>
      <c r="M5" s="72" t="s">
        <v>4495</v>
      </c>
    </row>
    <row r="6" spans="2:13" ht="15.75">
      <c r="C6" s="76" t="str">
        <f>[1]LAPORAN!C9</f>
        <v>BALI</v>
      </c>
      <c r="D6" s="95">
        <f>LAPORAN!J9</f>
        <v>5</v>
      </c>
      <c r="E6" s="95">
        <f>LAPORAN!K9</f>
        <v>2</v>
      </c>
      <c r="F6" s="95">
        <f>LAPORAN!L9</f>
        <v>0</v>
      </c>
      <c r="G6" s="95">
        <f>LAPORAN!M9</f>
        <v>6</v>
      </c>
      <c r="H6" s="95">
        <f>LAPORAN!N9</f>
        <v>3</v>
      </c>
      <c r="I6" s="95">
        <f>LAPORAN!O9</f>
        <v>3</v>
      </c>
      <c r="J6" s="95">
        <f>LAPORAN!P9</f>
        <v>78</v>
      </c>
      <c r="K6" s="40">
        <f>LAPORAN!Q9</f>
        <v>0.6964285714285714</v>
      </c>
      <c r="L6" s="40">
        <f>LAPORAN!R9</f>
        <v>0.8666666666666667</v>
      </c>
      <c r="M6" s="40">
        <f>LAPORAN!S9</f>
        <v>0.83750000000000002</v>
      </c>
    </row>
    <row r="7" spans="2:13" ht="15.75">
      <c r="C7" s="76" t="str">
        <f>[1]LAPORAN!C10</f>
        <v>JATIM BARAT</v>
      </c>
      <c r="D7" s="95">
        <f>LAPORAN!J10</f>
        <v>18</v>
      </c>
      <c r="E7" s="95">
        <f>LAPORAN!K10</f>
        <v>2</v>
      </c>
      <c r="F7" s="95">
        <f>LAPORAN!L10</f>
        <v>0</v>
      </c>
      <c r="G7" s="95">
        <f>LAPORAN!M10</f>
        <v>6</v>
      </c>
      <c r="H7" s="95">
        <f>LAPORAN!N10</f>
        <v>1</v>
      </c>
      <c r="I7" s="95">
        <f>LAPORAN!O10</f>
        <v>1</v>
      </c>
      <c r="J7" s="95">
        <f>LAPORAN!P10</f>
        <v>263</v>
      </c>
      <c r="K7" s="40">
        <f>LAPORAN!Q10</f>
        <v>0.87959866220735783</v>
      </c>
      <c r="L7" s="40">
        <f>LAPORAN!R10</f>
        <v>0.97047970479704793</v>
      </c>
      <c r="M7" s="40">
        <f>LAPORAN!S10</f>
        <v>0.99242424242424243</v>
      </c>
    </row>
    <row r="8" spans="2:13" ht="15.75">
      <c r="C8" s="76" t="str">
        <f>[1]LAPORAN!C11</f>
        <v>JATIM TIMUR</v>
      </c>
      <c r="D8" s="95">
        <f>LAPORAN!J11</f>
        <v>12</v>
      </c>
      <c r="E8" s="95">
        <f>LAPORAN!K11</f>
        <v>0</v>
      </c>
      <c r="F8" s="95">
        <f>LAPORAN!L11</f>
        <v>0</v>
      </c>
      <c r="G8" s="95">
        <f>LAPORAN!M11</f>
        <v>6</v>
      </c>
      <c r="H8" s="95">
        <f>LAPORAN!N11</f>
        <v>13</v>
      </c>
      <c r="I8" s="95">
        <f>LAPORAN!O11</f>
        <v>2</v>
      </c>
      <c r="J8" s="95">
        <f>LAPORAN!P11</f>
        <v>180</v>
      </c>
      <c r="K8" s="40">
        <f>LAPORAN!Q11</f>
        <v>0.77253218884120167</v>
      </c>
      <c r="L8" s="40">
        <f>LAPORAN!R11</f>
        <v>0.89552238805970152</v>
      </c>
      <c r="M8" s="40">
        <f>LAPORAN!S11</f>
        <v>1</v>
      </c>
    </row>
    <row r="9" spans="2:13" ht="15.75">
      <c r="C9" s="76" t="str">
        <f>[1]LAPORAN!C12</f>
        <v>NUSA TENGGARA</v>
      </c>
      <c r="D9" s="95">
        <f>LAPORAN!J12</f>
        <v>11</v>
      </c>
      <c r="E9" s="95">
        <f>LAPORAN!K12</f>
        <v>6</v>
      </c>
      <c r="F9" s="95">
        <f>LAPORAN!L12</f>
        <v>0</v>
      </c>
      <c r="G9" s="95">
        <f>LAPORAN!M12</f>
        <v>17</v>
      </c>
      <c r="H9" s="95">
        <f>LAPORAN!N12</f>
        <v>2</v>
      </c>
      <c r="I9" s="95">
        <f>LAPORAN!O12</f>
        <v>7</v>
      </c>
      <c r="J9" s="95">
        <f>LAPORAN!P12</f>
        <v>117</v>
      </c>
      <c r="K9" s="40">
        <f>LAPORAN!Q12</f>
        <v>0.70909090909090911</v>
      </c>
      <c r="L9" s="40">
        <f>LAPORAN!R12</f>
        <v>0.81818181818181823</v>
      </c>
      <c r="M9" s="40">
        <f>LAPORAN!S12</f>
        <v>0.88034188034188032</v>
      </c>
    </row>
    <row r="10" spans="2:13" ht="15.75">
      <c r="C10" s="76" t="str">
        <f>[1]LAPORAN!C13</f>
        <v>SURAMADU</v>
      </c>
      <c r="D10" s="95">
        <f>LAPORAN!J13</f>
        <v>41</v>
      </c>
      <c r="E10" s="95">
        <f>LAPORAN!K13</f>
        <v>0</v>
      </c>
      <c r="F10" s="95">
        <f>LAPORAN!L13</f>
        <v>0</v>
      </c>
      <c r="G10" s="95">
        <f>LAPORAN!M13</f>
        <v>0</v>
      </c>
      <c r="H10" s="95">
        <f>LAPORAN!N13</f>
        <v>9</v>
      </c>
      <c r="I10" s="95">
        <f>LAPORAN!O13</f>
        <v>2</v>
      </c>
      <c r="J10" s="95">
        <f>LAPORAN!P13</f>
        <v>186</v>
      </c>
      <c r="K10" s="40">
        <f>LAPORAN!Q13</f>
        <v>0.7351778656126482</v>
      </c>
      <c r="L10" s="40">
        <f>LAPORAN!R13</f>
        <v>0.9441624365482234</v>
      </c>
      <c r="M10" s="40">
        <f>LAPORAN!S13</f>
        <v>0.98958333333333337</v>
      </c>
    </row>
    <row r="11" spans="2:13" ht="15.75">
      <c r="C11" s="96" t="str">
        <f>[1]LAPORAN!C14</f>
        <v>TOTAL</v>
      </c>
      <c r="D11" s="97">
        <f>LAPORAN!J14</f>
        <v>87</v>
      </c>
      <c r="E11" s="97">
        <f>LAPORAN!K14</f>
        <v>10</v>
      </c>
      <c r="F11" s="97">
        <f>LAPORAN!L14</f>
        <v>0</v>
      </c>
      <c r="G11" s="97">
        <f>LAPORAN!M14</f>
        <v>35</v>
      </c>
      <c r="H11" s="97">
        <f>LAPORAN!N14</f>
        <v>28</v>
      </c>
      <c r="I11" s="97">
        <f>LAPORAN!O14</f>
        <v>15</v>
      </c>
      <c r="J11" s="97">
        <f>LAPORAN!P14</f>
        <v>824</v>
      </c>
      <c r="K11" s="98">
        <f>LAPORAN!Q14</f>
        <v>0.77589453860640301</v>
      </c>
      <c r="L11" s="98">
        <f>LAPORAN!R14</f>
        <v>0.91352549889135259</v>
      </c>
      <c r="M11" s="98">
        <f>LAPORAN!S14</f>
        <v>0.96282973621103118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 ca="1">C2</f>
        <v xml:space="preserve">PERIODE ORDER &amp; PS : 2026-08-01 to  2026-08-13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48" t="str">
        <f>C3</f>
        <v>Last update proses : 14-08-2026 09:19:06 WIB (Source: ETL XPRO)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</row>
    <row r="18" spans="2:13">
      <c r="G18" s="61"/>
    </row>
    <row r="19" spans="2:13">
      <c r="G19" s="61"/>
    </row>
    <row r="20" spans="2:13" ht="15" customHeight="1">
      <c r="B20" s="156" t="s">
        <v>1</v>
      </c>
      <c r="C20" s="156" t="s">
        <v>78</v>
      </c>
      <c r="D20" s="144" t="s">
        <v>8</v>
      </c>
      <c r="E20" s="144" t="s">
        <v>9</v>
      </c>
      <c r="F20" s="144" t="s">
        <v>10</v>
      </c>
      <c r="G20" s="144"/>
      <c r="H20" s="144"/>
      <c r="I20" s="144"/>
      <c r="J20" s="147" t="s">
        <v>11</v>
      </c>
      <c r="K20" s="125" t="s">
        <v>130</v>
      </c>
      <c r="L20" s="125" t="s">
        <v>4494</v>
      </c>
      <c r="M20" s="125" t="s">
        <v>4495</v>
      </c>
    </row>
    <row r="21" spans="2:13" ht="15" customHeight="1">
      <c r="B21" s="156"/>
      <c r="C21" s="156"/>
      <c r="D21" s="144"/>
      <c r="E21" s="144"/>
      <c r="F21" s="144"/>
      <c r="G21" s="144"/>
      <c r="H21" s="144"/>
      <c r="I21" s="144"/>
      <c r="J21" s="147"/>
      <c r="K21" s="125"/>
      <c r="L21" s="125"/>
      <c r="M21" s="125"/>
    </row>
    <row r="22" spans="2:13" ht="15" customHeight="1">
      <c r="B22" s="156"/>
      <c r="C22" s="156"/>
      <c r="D22" s="144"/>
      <c r="E22" s="144"/>
      <c r="F22" s="144"/>
      <c r="G22" s="144"/>
      <c r="H22" s="144"/>
      <c r="I22" s="144"/>
      <c r="J22" s="147"/>
      <c r="K22" s="125"/>
      <c r="L22" s="125"/>
      <c r="M22" s="125"/>
    </row>
    <row r="23" spans="2:13" ht="47.25">
      <c r="B23" s="156"/>
      <c r="C23" s="156"/>
      <c r="D23" s="144"/>
      <c r="E23" s="144"/>
      <c r="F23" s="37" t="s">
        <v>2</v>
      </c>
      <c r="G23" s="37" t="s">
        <v>18</v>
      </c>
      <c r="H23" s="37" t="s">
        <v>20</v>
      </c>
      <c r="I23" s="37" t="s">
        <v>22</v>
      </c>
      <c r="J23" s="147"/>
      <c r="K23" s="125"/>
      <c r="L23" s="125"/>
      <c r="M23" s="125"/>
    </row>
    <row r="24" spans="2:13" ht="15.75">
      <c r="B24" s="181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1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1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1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1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1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1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2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2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2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2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2"/>
      <c r="C35" s="90" t="s">
        <v>251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2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2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2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2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3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3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3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3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3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3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4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4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4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4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4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4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4"/>
      <c r="C52" s="92" t="s">
        <v>870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4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4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4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5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5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5"/>
      <c r="C58" s="93" t="s">
        <v>752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5"/>
      <c r="C59" s="93" t="s">
        <v>755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15:M15"/>
    <mergeCell ref="B16:M16"/>
    <mergeCell ref="C1:M1"/>
    <mergeCell ref="C2:M2"/>
    <mergeCell ref="C3:M3"/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33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1</v>
      </c>
      <c r="Z7">
        <f>IFERROR(VLOOKUP(C7,'COPY DATA XPRO'!$C$7:$AI$58,24,FALSE),0)</f>
        <v>24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81.819999999999993</v>
      </c>
      <c r="AH7">
        <f>IFERROR(VLOOKUP(C7,'COPY DATA XPRO'!$C$7:$AI$58,32,FALSE),0)</f>
        <v>85.71</v>
      </c>
      <c r="AI7">
        <f>IFERROR(VLOOKUP(C7,'COPY DATA XPRO'!$C$7:$AI$58,33,FALSE),0)</f>
        <v>88.89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3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1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66.67</v>
      </c>
      <c r="AI8">
        <f>IFERROR(VLOOKUP(C8,'COPY DATA XPRO'!$C$7:$AI$58,33,FALSE),0)</f>
        <v>66.67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21</v>
      </c>
      <c r="F9">
        <f>IFERROR(VLOOKUP(C9,'COPY DATA XPRO'!$C$7:$AI$58,4,FALSE),0)</f>
        <v>0</v>
      </c>
      <c r="G9">
        <f>IFERROR(VLOOKUP(C9,'COPY DATA XPRO'!$C$7:$AI$58,5,FALSE),0)</f>
        <v>2</v>
      </c>
      <c r="H9">
        <f>IFERROR(VLOOKUP(C9,'COPY DATA XPRO'!$C$7:$AI$58,6,FALSE),0)</f>
        <v>0</v>
      </c>
      <c r="I9">
        <f>IFERROR(VLOOKUP(C9,'COPY DATA XPRO'!$C$7:$AI$58,7,FALSE),0)</f>
        <v>2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1</v>
      </c>
      <c r="Z9">
        <f>IFERROR(VLOOKUP(C9,'COPY DATA XPRO'!$C$7:$AI$58,24,FALSE),0)</f>
        <v>10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5</v>
      </c>
      <c r="AG9">
        <f>IFERROR(VLOOKUP(C9,'COPY DATA XPRO'!$C$7:$AI$58,31,FALSE),0)</f>
        <v>52.38</v>
      </c>
      <c r="AH9">
        <f>IFERROR(VLOOKUP(C9,'COPY DATA XPRO'!$C$7:$AI$58,32,FALSE),0)</f>
        <v>71.430000000000007</v>
      </c>
      <c r="AI9">
        <f>IFERROR(VLOOKUP(C9,'COPY DATA XPRO'!$C$7:$AI$58,33,FALSE),0)</f>
        <v>90.91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26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4</v>
      </c>
      <c r="I10">
        <f>IFERROR(VLOOKUP(C10,'COPY DATA XPRO'!$C$7:$AI$58,7,FALSE),0)</f>
        <v>2</v>
      </c>
      <c r="J10">
        <f>IFERROR(VLOOKUP(C10,'COPY DATA XPRO'!$C$7:$AI$58,8,FALSE),0)</f>
        <v>4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2</v>
      </c>
      <c r="O10">
        <f>IFERROR(VLOOKUP(C10,'COPY DATA XPRO'!$C$7:$AI$58,13,FALSE),0)</f>
        <v>0</v>
      </c>
      <c r="P10">
        <f>IFERROR(VLOOKUP(C10,'COPY DATA XPRO'!$C$7:$AI$58,14,FALSE),0)</f>
        <v>2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7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3</v>
      </c>
      <c r="AG10">
        <f>IFERROR(VLOOKUP(C10,'COPY DATA XPRO'!$C$7:$AI$58,31,FALSE),0)</f>
        <v>42.31</v>
      </c>
      <c r="AH10">
        <f>IFERROR(VLOOKUP(C10,'COPY DATA XPRO'!$C$7:$AI$58,32,FALSE),0)</f>
        <v>35</v>
      </c>
      <c r="AI10">
        <f>IFERROR(VLOOKUP(C10,'COPY DATA XPRO'!$C$7:$AI$58,33,FALSE),0)</f>
        <v>70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22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12</v>
      </c>
      <c r="AA11">
        <f>IFERROR(VLOOKUP(C11,'COPY DATA XPRO'!$C$7:$AI$58,25,FALSE),0)</f>
        <v>1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1</v>
      </c>
      <c r="AF11">
        <f>IFERROR(VLOOKUP(C11,'COPY DATA XPRO'!$C$7:$AI$58,30,FALSE),0)</f>
        <v>6</v>
      </c>
      <c r="AG11">
        <f>IFERROR(VLOOKUP(C11,'COPY DATA XPRO'!$C$7:$AI$58,31,FALSE),0)</f>
        <v>59.09</v>
      </c>
      <c r="AH11">
        <f>IFERROR(VLOOKUP(C11,'COPY DATA XPRO'!$C$7:$AI$58,32,FALSE),0)</f>
        <v>80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21</v>
      </c>
      <c r="F12">
        <f>IFERROR(VLOOKUP(C12,'COPY DATA XPRO'!$C$7:$AI$58,4,FALSE),0)</f>
        <v>0</v>
      </c>
      <c r="G12">
        <f>IFERROR(VLOOKUP(C12,'COPY DATA XPRO'!$C$7:$AI$58,5,FALSE),0)</f>
        <v>1</v>
      </c>
      <c r="H12">
        <f>IFERROR(VLOOKUP(C12,'COPY DATA XPRO'!$C$7:$AI$58,6,FALSE),0)</f>
        <v>0</v>
      </c>
      <c r="I12">
        <f>IFERROR(VLOOKUP(C12,'COPY DATA XPRO'!$C$7:$AI$58,7,FALSE),0)</f>
        <v>1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1</v>
      </c>
      <c r="Y12">
        <f>IFERROR(VLOOKUP(C12,'COPY DATA XPRO'!$C$7:$AI$58,23,FALSE),0)</f>
        <v>0</v>
      </c>
      <c r="Z12">
        <f>IFERROR(VLOOKUP(C12,'COPY DATA XPRO'!$C$7:$AI$58,24,FALSE),0)</f>
        <v>10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5</v>
      </c>
      <c r="AG12">
        <f>IFERROR(VLOOKUP(C12,'COPY DATA XPRO'!$C$7:$AI$58,31,FALSE),0)</f>
        <v>61.9</v>
      </c>
      <c r="AH12">
        <f>IFERROR(VLOOKUP(C12,'COPY DATA XPRO'!$C$7:$AI$58,32,FALSE),0)</f>
        <v>71.430000000000007</v>
      </c>
      <c r="AI12">
        <f>IFERROR(VLOOKUP(C12,'COPY DATA XPRO'!$C$7:$AI$58,33,FALSE),0)</f>
        <v>83.33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12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6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1</v>
      </c>
      <c r="AE13">
        <f>IFERROR(VLOOKUP(C13,'COPY DATA XPRO'!$C$7:$AI$58,29,FALSE),0)</f>
        <v>1</v>
      </c>
      <c r="AF13">
        <f>IFERROR(VLOOKUP(C13,'COPY DATA XPRO'!$C$7:$AI$58,30,FALSE),0)</f>
        <v>4</v>
      </c>
      <c r="AG13">
        <f>IFERROR(VLOOKUP(C13,'COPY DATA XPRO'!$C$7:$AI$58,31,FALSE),0)</f>
        <v>58.33</v>
      </c>
      <c r="AH13">
        <f>IFERROR(VLOOKUP(C13,'COPY DATA XPRO'!$C$7:$AI$58,32,FALSE),0)</f>
        <v>75</v>
      </c>
      <c r="AI13">
        <f>IFERROR(VLOOKUP(C13,'COPY DATA XPRO'!$C$7:$AI$58,33,FALSE),0)</f>
        <v>100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14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1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7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3</v>
      </c>
      <c r="AG14">
        <f>IFERROR(VLOOKUP(C14,'COPY DATA XPRO'!$C$7:$AI$58,31,FALSE),0)</f>
        <v>64.290000000000006</v>
      </c>
      <c r="AH14">
        <f>IFERROR(VLOOKUP(C14,'COPY DATA XPRO'!$C$7:$AI$58,32,FALSE),0)</f>
        <v>70</v>
      </c>
      <c r="AI14">
        <f>IFERROR(VLOOKUP(C14,'COPY DATA XPRO'!$C$7:$AI$58,33,FALSE),0)</f>
        <v>77.78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38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2</v>
      </c>
      <c r="O15">
        <f>IFERROR(VLOOKUP(C15,'COPY DATA XPRO'!$C$7:$AI$58,13,FALSE),0)</f>
        <v>0</v>
      </c>
      <c r="P15">
        <f>IFERROR(VLOOKUP(C15,'COPY DATA XPRO'!$C$7:$AI$58,14,FALSE),0)</f>
        <v>2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24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6</v>
      </c>
      <c r="AG15">
        <f>IFERROR(VLOOKUP(C15,'COPY DATA XPRO'!$C$7:$AI$58,31,FALSE),0)</f>
        <v>68.42</v>
      </c>
      <c r="AH15">
        <f>IFERROR(VLOOKUP(C15,'COPY DATA XPRO'!$C$7:$AI$58,32,FALSE),0)</f>
        <v>75</v>
      </c>
      <c r="AI15">
        <f>IFERROR(VLOOKUP(C15,'COPY DATA XPRO'!$C$7:$AI$58,33,FALSE),0)</f>
        <v>92.31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19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2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15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0</v>
      </c>
      <c r="AG17">
        <f>IFERROR(VLOOKUP(C17,'COPY DATA XPRO'!$C$7:$AI$58,31,FALSE),0)</f>
        <v>84.21</v>
      </c>
      <c r="AH17">
        <f>IFERROR(VLOOKUP(C17,'COPY DATA XPRO'!$C$7:$AI$58,32,FALSE),0)</f>
        <v>83.33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49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1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2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2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1</v>
      </c>
      <c r="Z18">
        <f>IFERROR(VLOOKUP(C18,'COPY DATA XPRO'!$C$7:$AI$58,24,FALSE),0)</f>
        <v>41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0</v>
      </c>
      <c r="AG18">
        <f>IFERROR(VLOOKUP(C18,'COPY DATA XPRO'!$C$7:$AI$58,31,FALSE),0)</f>
        <v>93.88</v>
      </c>
      <c r="AH18">
        <f>IFERROR(VLOOKUP(C18,'COPY DATA XPRO'!$C$7:$AI$58,32,FALSE),0)</f>
        <v>87.23</v>
      </c>
      <c r="AI18">
        <f>IFERROR(VLOOKUP(C18,'COPY DATA XPRO'!$C$7:$AI$58,33,FALSE),0)</f>
        <v>93.18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1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40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7</v>
      </c>
      <c r="AG19">
        <f>IFERROR(VLOOKUP(C19,'COPY DATA XPRO'!$C$7:$AI$58,31,FALSE),0)</f>
        <v>76.36</v>
      </c>
      <c r="AH19">
        <f>IFERROR(VLOOKUP(C19,'COPY DATA XPRO'!$C$7:$AI$58,32,FALSE),0)</f>
        <v>83.33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31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21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10</v>
      </c>
      <c r="AG20">
        <f>IFERROR(VLOOKUP(C20,'COPY DATA XPRO'!$C$7:$AI$58,31,FALSE),0)</f>
        <v>67.739999999999995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1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27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2</v>
      </c>
      <c r="AG21">
        <f>IFERROR(VLOOKUP(C21,'COPY DATA XPRO'!$C$7:$AI$58,31,FALSE),0)</f>
        <v>93.33</v>
      </c>
      <c r="AH21">
        <f>IFERROR(VLOOKUP(C21,'COPY DATA XPRO'!$C$7:$AI$58,32,FALSE),0)</f>
        <v>96.43</v>
      </c>
      <c r="AI21">
        <f>IFERROR(VLOOKUP(C21,'COPY DATA XPRO'!$C$7:$AI$58,33,FALSE),0)</f>
        <v>96.43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24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23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95.83</v>
      </c>
      <c r="AH22">
        <f>IFERROR(VLOOKUP(C22,'COPY DATA XPRO'!$C$7:$AI$58,32,FALSE),0)</f>
        <v>95.83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19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2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1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16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89.47</v>
      </c>
      <c r="AH23">
        <f>IFERROR(VLOOKUP(C23,'COPY DATA XPRO'!$C$7:$AI$58,32,FALSE),0)</f>
        <v>84.21</v>
      </c>
      <c r="AI23">
        <f>IFERROR(VLOOKUP(C23,'COPY DATA XPRO'!$C$7:$AI$58,33,FALSE),0)</f>
        <v>94.12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12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12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15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1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11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93.33</v>
      </c>
      <c r="AH25">
        <f>IFERROR(VLOOKUP(C25,'COPY DATA XPRO'!$C$7:$AI$58,32,FALSE),0)</f>
        <v>78.569999999999993</v>
      </c>
      <c r="AI25">
        <f>IFERROR(VLOOKUP(C25,'COPY DATA XPRO'!$C$7:$AI$58,33,FALSE),0)</f>
        <v>91.67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29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23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3</v>
      </c>
      <c r="AG26">
        <f>IFERROR(VLOOKUP(C26,'COPY DATA XPRO'!$C$7:$AI$58,31,FALSE),0)</f>
        <v>79.31</v>
      </c>
      <c r="AH26">
        <f>IFERROR(VLOOKUP(C26,'COPY DATA XPRO'!$C$7:$AI$58,32,FALSE),0)</f>
        <v>88.46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2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16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1</v>
      </c>
      <c r="AE27">
        <f>IFERROR(VLOOKUP(C27,'COPY DATA XPRO'!$C$7:$AI$58,29,FALSE),0)</f>
        <v>1</v>
      </c>
      <c r="AF27">
        <f>IFERROR(VLOOKUP(C27,'COPY DATA XPRO'!$C$7:$AI$58,30,FALSE),0)</f>
        <v>0</v>
      </c>
      <c r="AG27">
        <f>IFERROR(VLOOKUP(C27,'COPY DATA XPRO'!$C$7:$AI$58,31,FALSE),0)</f>
        <v>89.47</v>
      </c>
      <c r="AH27">
        <f>IFERROR(VLOOKUP(C27,'COPY DATA XPRO'!$C$7:$AI$58,32,FALSE),0)</f>
        <v>84.21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19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1</v>
      </c>
      <c r="N28">
        <f>IFERROR(VLOOKUP(C28,'COPY DATA XPRO'!$C$7:$AI$58,12,FALSE),0)</f>
        <v>2</v>
      </c>
      <c r="O28">
        <f>IFERROR(VLOOKUP(C28,'COPY DATA XPRO'!$C$7:$AI$58,13,FALSE),0)</f>
        <v>0</v>
      </c>
      <c r="P28">
        <f>IFERROR(VLOOKUP(C28,'COPY DATA XPRO'!$C$7:$AI$58,14,FALSE),0)</f>
        <v>3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15</v>
      </c>
      <c r="AA28">
        <f>IFERROR(VLOOKUP(C28,'COPY DATA XPRO'!$C$7:$AI$58,25,FALSE),0)</f>
        <v>1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78.95</v>
      </c>
      <c r="AI28">
        <f>IFERROR(VLOOKUP(C28,'COPY DATA XPRO'!$C$7:$AI$58,33,FALSE),0)</f>
        <v>83.33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59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0</v>
      </c>
      <c r="I29">
        <f>IFERROR(VLOOKUP(C29,'COPY DATA XPRO'!$C$7:$AI$58,7,FALSE),0)</f>
        <v>2</v>
      </c>
      <c r="J29">
        <f>IFERROR(VLOOKUP(C29,'COPY DATA XPRO'!$C$7:$AI$58,8,FALSE),0)</f>
        <v>3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3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2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5</v>
      </c>
      <c r="Y29">
        <f>IFERROR(VLOOKUP(C29,'COPY DATA XPRO'!$C$7:$AI$58,23,FALSE),0)</f>
        <v>0</v>
      </c>
      <c r="Z29">
        <f>IFERROR(VLOOKUP(C29,'COPY DATA XPRO'!$C$7:$AI$58,24,FALSE),0)</f>
        <v>35</v>
      </c>
      <c r="AA29">
        <f>IFERROR(VLOOKUP(C29,'COPY DATA XPRO'!$C$7:$AI$58,25,FALSE),0)</f>
        <v>2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2</v>
      </c>
      <c r="AF29">
        <f>IFERROR(VLOOKUP(C29,'COPY DATA XPRO'!$C$7:$AI$58,30,FALSE),0)</f>
        <v>11</v>
      </c>
      <c r="AG29">
        <f>IFERROR(VLOOKUP(C29,'COPY DATA XPRO'!$C$7:$AI$58,31,FALSE),0)</f>
        <v>71.19</v>
      </c>
      <c r="AH29">
        <f>IFERROR(VLOOKUP(C29,'COPY DATA XPRO'!$C$7:$AI$58,32,FALSE),0)</f>
        <v>76.09</v>
      </c>
      <c r="AI29">
        <f>IFERROR(VLOOKUP(C29,'COPY DATA XPRO'!$C$7:$AI$58,33,FALSE),0)</f>
        <v>87.5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19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16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2</v>
      </c>
      <c r="AG30">
        <f>IFERROR(VLOOKUP(C30,'COPY DATA XPRO'!$C$7:$AI$58,31,FALSE),0)</f>
        <v>84.21</v>
      </c>
      <c r="AH30">
        <f>IFERROR(VLOOKUP(C30,'COPY DATA XPRO'!$C$7:$AI$58,32,FALSE),0)</f>
        <v>94.12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100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9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9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39</v>
      </c>
      <c r="F33">
        <f>IFERROR(VLOOKUP(C33,'COPY DATA XPRO'!$C$7:$AI$58,4,FALSE),0)</f>
        <v>1</v>
      </c>
      <c r="G33">
        <f>IFERROR(VLOOKUP(C33,'COPY DATA XPRO'!$C$7:$AI$58,5,FALSE),0)</f>
        <v>2</v>
      </c>
      <c r="H33">
        <f>IFERROR(VLOOKUP(C33,'COPY DATA XPRO'!$C$7:$AI$58,6,FALSE),0)</f>
        <v>2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3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4</v>
      </c>
      <c r="Y33">
        <f>IFERROR(VLOOKUP(C33,'COPY DATA XPRO'!$C$7:$AI$58,23,FALSE),0)</f>
        <v>0</v>
      </c>
      <c r="Z33">
        <f>IFERROR(VLOOKUP(C33,'COPY DATA XPRO'!$C$7:$AI$58,24,FALSE),0)</f>
        <v>22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4</v>
      </c>
      <c r="AG33">
        <f>IFERROR(VLOOKUP(C33,'COPY DATA XPRO'!$C$7:$AI$58,31,FALSE),0)</f>
        <v>69.23</v>
      </c>
      <c r="AH33">
        <f>IFERROR(VLOOKUP(C33,'COPY DATA XPRO'!$C$7:$AI$58,32,FALSE),0)</f>
        <v>64.709999999999994</v>
      </c>
      <c r="AI33">
        <f>IFERROR(VLOOKUP(C33,'COPY DATA XPRO'!$C$7:$AI$58,33,FALSE),0)</f>
        <v>84.62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43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2</v>
      </c>
      <c r="I34">
        <f>IFERROR(VLOOKUP(C34,'COPY DATA XPRO'!$C$7:$AI$58,7,FALSE),0)</f>
        <v>1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2</v>
      </c>
      <c r="Q34">
        <f>IFERROR(VLOOKUP(C34,'COPY DATA XPRO'!$C$7:$AI$58,15,FALSE),0)</f>
        <v>1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1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3</v>
      </c>
      <c r="Y34">
        <f>IFERROR(VLOOKUP(C34,'COPY DATA XPRO'!$C$7:$AI$58,23,FALSE),0)</f>
        <v>1</v>
      </c>
      <c r="Z34">
        <f>IFERROR(VLOOKUP(C34,'COPY DATA XPRO'!$C$7:$AI$58,24,FALSE),0)</f>
        <v>27</v>
      </c>
      <c r="AA34">
        <f>IFERROR(VLOOKUP(C34,'COPY DATA XPRO'!$C$7:$AI$58,25,FALSE),0)</f>
        <v>3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3</v>
      </c>
      <c r="AF34">
        <f>IFERROR(VLOOKUP(C34,'COPY DATA XPRO'!$C$7:$AI$58,30,FALSE),0)</f>
        <v>1</v>
      </c>
      <c r="AG34">
        <f>IFERROR(VLOOKUP(C34,'COPY DATA XPRO'!$C$7:$AI$58,31,FALSE),0)</f>
        <v>83.72</v>
      </c>
      <c r="AH34">
        <f>IFERROR(VLOOKUP(C34,'COPY DATA XPRO'!$C$7:$AI$58,32,FALSE),0)</f>
        <v>65.849999999999994</v>
      </c>
      <c r="AI34">
        <f>IFERROR(VLOOKUP(C34,'COPY DATA XPRO'!$C$7:$AI$58,33,FALSE),0)</f>
        <v>81.819999999999993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16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1</v>
      </c>
      <c r="I35">
        <f>IFERROR(VLOOKUP(C35,'COPY DATA XPRO'!$C$7:$AI$58,7,FALSE),0)</f>
        <v>1</v>
      </c>
      <c r="J35">
        <f>IFERROR(VLOOKUP(C35,'COPY DATA XPRO'!$C$7:$AI$58,8,FALSE),0)</f>
        <v>3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10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68.75</v>
      </c>
      <c r="AH35">
        <f>IFERROR(VLOOKUP(C35,'COPY DATA XPRO'!$C$7:$AI$58,32,FALSE),0)</f>
        <v>66.67</v>
      </c>
      <c r="AI35">
        <f>IFERROR(VLOOKUP(C35,'COPY DATA XPRO'!$C$7:$AI$58,33,FALSE),0)</f>
        <v>90.91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13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1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1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1</v>
      </c>
      <c r="Z36">
        <f>IFERROR(VLOOKUP(C36,'COPY DATA XPRO'!$C$7:$AI$58,24,FALSE),0)</f>
        <v>10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92.31</v>
      </c>
      <c r="AH36">
        <f>IFERROR(VLOOKUP(C36,'COPY DATA XPRO'!$C$7:$AI$58,32,FALSE),0)</f>
        <v>76.92</v>
      </c>
      <c r="AI36">
        <f>IFERROR(VLOOKUP(C36,'COPY DATA XPRO'!$C$7:$AI$58,33,FALSE),0)</f>
        <v>83.33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2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50</v>
      </c>
      <c r="AH37">
        <f>IFERROR(VLOOKUP(C37,'COPY DATA XPRO'!$C$7:$AI$58,32,FALSE),0)</f>
        <v>50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29</v>
      </c>
      <c r="F38">
        <f>IFERROR(VLOOKUP(C38,'COPY DATA XPRO'!$C$7:$AI$58,4,FALSE),0)</f>
        <v>0</v>
      </c>
      <c r="G38">
        <f>IFERROR(VLOOKUP(C38,'COPY DATA XPRO'!$C$7:$AI$58,5,FALSE),0)</f>
        <v>1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2</v>
      </c>
      <c r="O38">
        <f>IFERROR(VLOOKUP(C38,'COPY DATA XPRO'!$C$7:$AI$58,13,FALSE),0)</f>
        <v>0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13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10</v>
      </c>
      <c r="AG38">
        <f>IFERROR(VLOOKUP(C38,'COPY DATA XPRO'!$C$7:$AI$58,31,FALSE),0)</f>
        <v>55.17</v>
      </c>
      <c r="AH38">
        <f>IFERROR(VLOOKUP(C38,'COPY DATA XPRO'!$C$7:$AI$58,32,FALSE),0)</f>
        <v>68.42</v>
      </c>
      <c r="AI38">
        <f>IFERROR(VLOOKUP(C38,'COPY DATA XPRO'!$C$7:$AI$58,33,FALSE),0)</f>
        <v>81.25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15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3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2</v>
      </c>
      <c r="O39">
        <f>IFERROR(VLOOKUP(C39,'COPY DATA XPRO'!$C$7:$AI$58,13,FALSE),0)</f>
        <v>0</v>
      </c>
      <c r="P39">
        <f>IFERROR(VLOOKUP(C39,'COPY DATA XPRO'!$C$7:$AI$58,14,FALSE),0)</f>
        <v>2</v>
      </c>
      <c r="Q39">
        <f>IFERROR(VLOOKUP(C39,'COPY DATA XPRO'!$C$7:$AI$58,15,FALSE),0)</f>
        <v>1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1</v>
      </c>
      <c r="Y39">
        <f>IFERROR(VLOOKUP(C39,'COPY DATA XPRO'!$C$7:$AI$58,23,FALSE),0)</f>
        <v>3</v>
      </c>
      <c r="Z39">
        <f>IFERROR(VLOOKUP(C39,'COPY DATA XPRO'!$C$7:$AI$58,24,FALSE),0)</f>
        <v>6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80</v>
      </c>
      <c r="AH39">
        <f>IFERROR(VLOOKUP(C39,'COPY DATA XPRO'!$C$7:$AI$58,32,FALSE),0)</f>
        <v>40</v>
      </c>
      <c r="AI39">
        <f>IFERROR(VLOOKUP(C39,'COPY DATA XPRO'!$C$7:$AI$58,33,FALSE),0)</f>
        <v>50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28</v>
      </c>
      <c r="F40">
        <f>IFERROR(VLOOKUP(C40,'COPY DATA XPRO'!$C$7:$AI$58,4,FALSE),0)</f>
        <v>0</v>
      </c>
      <c r="G40">
        <f>IFERROR(VLOOKUP(C40,'COPY DATA XPRO'!$C$7:$AI$58,5,FALSE),0)</f>
        <v>1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0</v>
      </c>
      <c r="P40">
        <f>IFERROR(VLOOKUP(C40,'COPY DATA XPRO'!$C$7:$AI$58,14,FALSE),0)</f>
        <v>1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23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2</v>
      </c>
      <c r="AG40">
        <f>IFERROR(VLOOKUP(C40,'COPY DATA XPRO'!$C$7:$AI$58,31,FALSE),0)</f>
        <v>85.71</v>
      </c>
      <c r="AH40">
        <f>IFERROR(VLOOKUP(C40,'COPY DATA XPRO'!$C$7:$AI$58,32,FALSE),0)</f>
        <v>92</v>
      </c>
      <c r="AI40">
        <f>IFERROR(VLOOKUP(C40,'COPY DATA XPRO'!$C$7:$AI$58,33,FALSE),0)</f>
        <v>95.83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13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1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0</v>
      </c>
      <c r="Z41">
        <f>IFERROR(VLOOKUP(C41,'COPY DATA XPRO'!$C$7:$AI$58,24,FALSE),0)</f>
        <v>7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1</v>
      </c>
      <c r="AE41">
        <f>IFERROR(VLOOKUP(C41,'COPY DATA XPRO'!$C$7:$AI$58,29,FALSE),0)</f>
        <v>1</v>
      </c>
      <c r="AF41">
        <f>IFERROR(VLOOKUP(C41,'COPY DATA XPRO'!$C$7:$AI$58,30,FALSE),0)</f>
        <v>0</v>
      </c>
      <c r="AG41">
        <f>IFERROR(VLOOKUP(C41,'COPY DATA XPRO'!$C$7:$AI$58,31,FALSE),0)</f>
        <v>76.92</v>
      </c>
      <c r="AH41">
        <f>IFERROR(VLOOKUP(C41,'COPY DATA XPRO'!$C$7:$AI$58,32,FALSE),0)</f>
        <v>58.33</v>
      </c>
      <c r="AI41">
        <f>IFERROR(VLOOKUP(C41,'COPY DATA XPRO'!$C$7:$AI$58,33,FALSE),0)</f>
        <v>77.78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12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1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91.67</v>
      </c>
      <c r="AH42">
        <f>IFERROR(VLOOKUP(C42,'COPY DATA XPRO'!$C$7:$AI$58,32,FALSE),0)</f>
        <v>83.33</v>
      </c>
      <c r="AI42">
        <f>IFERROR(VLOOKUP(C42,'COPY DATA XPRO'!$C$7:$AI$58,33,FALSE),0)</f>
        <v>90.91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28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0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2</v>
      </c>
      <c r="O43">
        <f>IFERROR(VLOOKUP(C43,'COPY DATA XPRO'!$C$7:$AI$58,13,FALSE),0)</f>
        <v>0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17</v>
      </c>
      <c r="AA43">
        <f>IFERROR(VLOOKUP(C43,'COPY DATA XPRO'!$C$7:$AI$58,25,FALSE),0)</f>
        <v>2</v>
      </c>
      <c r="AB43">
        <f>IFERROR(VLOOKUP(C43,'COPY DATA XPRO'!$C$7:$AI$58,26,FALSE),0)</f>
        <v>2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4</v>
      </c>
      <c r="AF43">
        <f>IFERROR(VLOOKUP(C43,'COPY DATA XPRO'!$C$7:$AI$58,30,FALSE),0)</f>
        <v>2</v>
      </c>
      <c r="AG43">
        <f>IFERROR(VLOOKUP(C43,'COPY DATA XPRO'!$C$7:$AI$58,31,FALSE),0)</f>
        <v>85.71</v>
      </c>
      <c r="AH43">
        <f>IFERROR(VLOOKUP(C43,'COPY DATA XPRO'!$C$7:$AI$58,32,FALSE),0)</f>
        <v>73.91</v>
      </c>
      <c r="AI43">
        <f>IFERROR(VLOOKUP(C43,'COPY DATA XPRO'!$C$7:$AI$58,33,FALSE),0)</f>
        <v>85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23</v>
      </c>
      <c r="F44">
        <f>IFERROR(VLOOKUP(C44,'COPY DATA XPRO'!$C$7:$AI$58,4,FALSE),0)</f>
        <v>0</v>
      </c>
      <c r="G44">
        <f>IFERROR(VLOOKUP(C44,'COPY DATA XPRO'!$C$7:$AI$58,5,FALSE),0)</f>
        <v>1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2</v>
      </c>
      <c r="O44">
        <f>IFERROR(VLOOKUP(C44,'COPY DATA XPRO'!$C$7:$AI$58,13,FALSE),0)</f>
        <v>0</v>
      </c>
      <c r="P44">
        <f>IFERROR(VLOOKUP(C44,'COPY DATA XPRO'!$C$7:$AI$58,14,FALSE),0)</f>
        <v>2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14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3</v>
      </c>
      <c r="AG44">
        <f>IFERROR(VLOOKUP(C44,'COPY DATA XPRO'!$C$7:$AI$58,31,FALSE),0)</f>
        <v>73.91</v>
      </c>
      <c r="AH44">
        <f>IFERROR(VLOOKUP(C44,'COPY DATA XPRO'!$C$7:$AI$58,32,FALSE),0)</f>
        <v>70</v>
      </c>
      <c r="AI44">
        <f>IFERROR(VLOOKUP(C44,'COPY DATA XPRO'!$C$7:$AI$58,33,FALSE),0)</f>
        <v>82.35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8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3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62.5</v>
      </c>
      <c r="AH45">
        <f>IFERROR(VLOOKUP(C45,'COPY DATA XPRO'!$C$7:$AI$58,32,FALSE),0)</f>
        <v>50</v>
      </c>
      <c r="AI45">
        <f>IFERROR(VLOOKUP(C45,'COPY DATA XPRO'!$C$7:$AI$58,33,FALSE),0)</f>
        <v>60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38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1</v>
      </c>
      <c r="K46">
        <f>IFERROR(VLOOKUP(C46,'COPY DATA XPRO'!$C$7:$AI$58,9,FALSE),0)</f>
        <v>1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4</v>
      </c>
      <c r="O46">
        <f>IFERROR(VLOOKUP(C46,'COPY DATA XPRO'!$C$7:$AI$58,13,FALSE),0)</f>
        <v>0</v>
      </c>
      <c r="P46">
        <f>IFERROR(VLOOKUP(C46,'COPY DATA XPRO'!$C$7:$AI$58,14,FALSE),0)</f>
        <v>4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1</v>
      </c>
      <c r="Z46">
        <f>IFERROR(VLOOKUP(C46,'COPY DATA XPRO'!$C$7:$AI$58,24,FALSE),0)</f>
        <v>20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9</v>
      </c>
      <c r="AG46">
        <f>IFERROR(VLOOKUP(C46,'COPY DATA XPRO'!$C$7:$AI$58,31,FALSE),0)</f>
        <v>68.42</v>
      </c>
      <c r="AH46">
        <f>IFERROR(VLOOKUP(C46,'COPY DATA XPRO'!$C$7:$AI$58,32,FALSE),0)</f>
        <v>71.430000000000007</v>
      </c>
      <c r="AI46">
        <f>IFERROR(VLOOKUP(C46,'COPY DATA XPRO'!$C$7:$AI$58,33,FALSE),0)</f>
        <v>80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3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59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2</v>
      </c>
      <c r="I49">
        <f>IFERROR(VLOOKUP(C49,'COPY DATA XPRO'!$C$7:$AI$58,7,FALSE),0)</f>
        <v>5</v>
      </c>
      <c r="J49">
        <f>IFERROR(VLOOKUP(C49,'COPY DATA XPRO'!$C$7:$AI$58,8,FALSE),0)</f>
        <v>10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28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13</v>
      </c>
      <c r="AG49">
        <f>IFERROR(VLOOKUP(C49,'COPY DATA XPRO'!$C$7:$AI$58,31,FALSE),0)</f>
        <v>49.15</v>
      </c>
      <c r="AH49">
        <f>IFERROR(VLOOKUP(C49,'COPY DATA XPRO'!$C$7:$AI$58,32,FALSE),0)</f>
        <v>68.290000000000006</v>
      </c>
      <c r="AI49">
        <f>IFERROR(VLOOKUP(C49,'COPY DATA XPRO'!$C$7:$AI$58,33,FALSE),0)</f>
        <v>96.55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48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3</v>
      </c>
      <c r="I50">
        <f>IFERROR(VLOOKUP(C50,'COPY DATA XPRO'!$C$7:$AI$58,7,FALSE),0)</f>
        <v>2</v>
      </c>
      <c r="J50">
        <f>IFERROR(VLOOKUP(C50,'COPY DATA XPRO'!$C$7:$AI$58,8,FALSE),0)</f>
        <v>6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3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5</v>
      </c>
      <c r="Y50">
        <f>IFERROR(VLOOKUP(C50,'COPY DATA XPRO'!$C$7:$AI$58,23,FALSE),0)</f>
        <v>0</v>
      </c>
      <c r="Z50">
        <f>IFERROR(VLOOKUP(C50,'COPY DATA XPRO'!$C$7:$AI$58,24,FALSE),0)</f>
        <v>25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7</v>
      </c>
      <c r="AG50">
        <f>IFERROR(VLOOKUP(C50,'COPY DATA XPRO'!$C$7:$AI$58,31,FALSE),0)</f>
        <v>62.5</v>
      </c>
      <c r="AH50">
        <f>IFERROR(VLOOKUP(C50,'COPY DATA XPRO'!$C$7:$AI$58,32,FALSE),0)</f>
        <v>64.099999999999994</v>
      </c>
      <c r="AI50">
        <f>IFERROR(VLOOKUP(C50,'COPY DATA XPRO'!$C$7:$AI$58,33,FALSE),0)</f>
        <v>83.33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17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0</v>
      </c>
      <c r="J51">
        <f>IFERROR(VLOOKUP(C51,'COPY DATA XPRO'!$C$7:$AI$58,8,FALSE),0)</f>
        <v>3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2</v>
      </c>
      <c r="AG51">
        <f>IFERROR(VLOOKUP(C51,'COPY DATA XPRO'!$C$7:$AI$58,31,FALSE),0)</f>
        <v>64.709999999999994</v>
      </c>
      <c r="AH51">
        <f>IFERROR(VLOOKUP(C51,'COPY DATA XPRO'!$C$7:$AI$58,32,FALSE),0)</f>
        <v>73.33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4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1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20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5</v>
      </c>
      <c r="AG52">
        <f>IFERROR(VLOOKUP(C52,'COPY DATA XPRO'!$C$7:$AI$58,31,FALSE),0)</f>
        <v>70</v>
      </c>
      <c r="AH52">
        <f>IFERROR(VLOOKUP(C52,'COPY DATA XPRO'!$C$7:$AI$58,32,FALSE),0)</f>
        <v>80</v>
      </c>
      <c r="AI52">
        <f>IFERROR(VLOOKUP(C52,'COPY DATA XPRO'!$C$7:$AI$58,33,FALSE),0)</f>
        <v>95.24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32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3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1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2</v>
      </c>
      <c r="Y53">
        <f>IFERROR(VLOOKUP(C53,'COPY DATA XPRO'!$C$7:$AI$58,23,FALSE),0)</f>
        <v>0</v>
      </c>
      <c r="Z53">
        <f>IFERROR(VLOOKUP(C53,'COPY DATA XPRO'!$C$7:$AI$58,24,FALSE),0)</f>
        <v>21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5</v>
      </c>
      <c r="AG53">
        <f>IFERROR(VLOOKUP(C53,'COPY DATA XPRO'!$C$7:$AI$58,31,FALSE),0)</f>
        <v>71.88</v>
      </c>
      <c r="AH53">
        <f>IFERROR(VLOOKUP(C53,'COPY DATA XPRO'!$C$7:$AI$58,32,FALSE),0)</f>
        <v>80.77</v>
      </c>
      <c r="AI53">
        <f>IFERROR(VLOOKUP(C53,'COPY DATA XPRO'!$C$7:$AI$58,33,FALSE),0)</f>
        <v>91.3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46</v>
      </c>
      <c r="F54">
        <f>IFERROR(VLOOKUP(C54,'COPY DATA XPRO'!$C$7:$AI$58,4,FALSE),0)</f>
        <v>1</v>
      </c>
      <c r="G54">
        <f>IFERROR(VLOOKUP(C54,'COPY DATA XPRO'!$C$7:$AI$58,5,FALSE),0)</f>
        <v>2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2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1</v>
      </c>
      <c r="Z54">
        <f>IFERROR(VLOOKUP(C54,'COPY DATA XPRO'!$C$7:$AI$58,24,FALSE),0)</f>
        <v>23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13</v>
      </c>
      <c r="AG54">
        <f>IFERROR(VLOOKUP(C54,'COPY DATA XPRO'!$C$7:$AI$58,31,FALSE),0)</f>
        <v>52.17</v>
      </c>
      <c r="AH54">
        <f>IFERROR(VLOOKUP(C54,'COPY DATA XPRO'!$C$7:$AI$58,32,FALSE),0)</f>
        <v>71.88</v>
      </c>
      <c r="AI54">
        <f>IFERROR(VLOOKUP(C54,'COPY DATA XPRO'!$C$7:$AI$58,33,FALSE),0)</f>
        <v>95.83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35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20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7</v>
      </c>
      <c r="AG55">
        <f>IFERROR(VLOOKUP(C55,'COPY DATA XPRO'!$C$7:$AI$58,31,FALSE),0)</f>
        <v>57.14</v>
      </c>
      <c r="AH55">
        <f>IFERROR(VLOOKUP(C55,'COPY DATA XPRO'!$C$7:$AI$58,32,FALSE),0)</f>
        <v>76.92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60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2</v>
      </c>
      <c r="J56">
        <f>IFERROR(VLOOKUP(C56,'COPY DATA XPRO'!$C$7:$AI$58,8,FALSE),0)</f>
        <v>8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1</v>
      </c>
      <c r="Z56">
        <f>IFERROR(VLOOKUP(C56,'COPY DATA XPRO'!$C$7:$AI$58,24,FALSE),0)</f>
        <v>38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9</v>
      </c>
      <c r="AG56">
        <f>IFERROR(VLOOKUP(C56,'COPY DATA XPRO'!$C$7:$AI$58,31,FALSE),0)</f>
        <v>65</v>
      </c>
      <c r="AH56">
        <f>IFERROR(VLOOKUP(C56,'COPY DATA XPRO'!$C$7:$AI$58,32,FALSE),0)</f>
        <v>77.55</v>
      </c>
      <c r="AI56">
        <f>IFERROR(VLOOKUP(C56,'COPY DATA XPRO'!$C$7:$AI$58,33,FALSE),0)</f>
        <v>97.44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33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24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81.819999999999993</v>
      </c>
      <c r="AH7">
        <v>85.71</v>
      </c>
      <c r="AI7">
        <v>88.89</v>
      </c>
    </row>
    <row r="8" spans="2:35">
      <c r="C8" t="s">
        <v>80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66.67</v>
      </c>
      <c r="AI8">
        <v>66.67</v>
      </c>
    </row>
    <row r="9" spans="2:35">
      <c r="C9" t="s">
        <v>81</v>
      </c>
      <c r="D9">
        <v>0</v>
      </c>
      <c r="E9">
        <v>21</v>
      </c>
      <c r="F9">
        <v>0</v>
      </c>
      <c r="G9">
        <v>2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10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52.38</v>
      </c>
      <c r="AH9">
        <v>71.430000000000007</v>
      </c>
      <c r="AI9">
        <v>90.91</v>
      </c>
    </row>
    <row r="10" spans="2:35">
      <c r="C10" t="s">
        <v>82</v>
      </c>
      <c r="D10">
        <v>0</v>
      </c>
      <c r="E10">
        <v>26</v>
      </c>
      <c r="F10">
        <v>0</v>
      </c>
      <c r="G10">
        <v>1</v>
      </c>
      <c r="H10">
        <v>4</v>
      </c>
      <c r="I10">
        <v>2</v>
      </c>
      <c r="J10">
        <v>4</v>
      </c>
      <c r="K10">
        <v>1</v>
      </c>
      <c r="L10">
        <v>0</v>
      </c>
      <c r="M10">
        <v>0</v>
      </c>
      <c r="N10">
        <v>2</v>
      </c>
      <c r="O10">
        <v>0</v>
      </c>
      <c r="P10">
        <v>2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7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3</v>
      </c>
      <c r="AG10">
        <v>42.31</v>
      </c>
      <c r="AH10">
        <v>35</v>
      </c>
      <c r="AI10">
        <v>70</v>
      </c>
    </row>
    <row r="11" spans="2:35">
      <c r="C11" t="s">
        <v>83</v>
      </c>
      <c r="D11">
        <v>0</v>
      </c>
      <c r="E11">
        <v>22</v>
      </c>
      <c r="F11">
        <v>1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12</v>
      </c>
      <c r="AA11">
        <v>1</v>
      </c>
      <c r="AB11">
        <v>0</v>
      </c>
      <c r="AC11">
        <v>0</v>
      </c>
      <c r="AD11">
        <v>0</v>
      </c>
      <c r="AE11">
        <v>1</v>
      </c>
      <c r="AF11">
        <v>6</v>
      </c>
      <c r="AG11">
        <v>59.09</v>
      </c>
      <c r="AH11">
        <v>80</v>
      </c>
      <c r="AI11">
        <v>100</v>
      </c>
    </row>
    <row r="12" spans="2:35">
      <c r="C12" t="s">
        <v>84</v>
      </c>
      <c r="D12">
        <v>0</v>
      </c>
      <c r="E12">
        <v>21</v>
      </c>
      <c r="F12">
        <v>0</v>
      </c>
      <c r="G12">
        <v>1</v>
      </c>
      <c r="H12">
        <v>0</v>
      </c>
      <c r="I12">
        <v>1</v>
      </c>
      <c r="J12">
        <v>0</v>
      </c>
      <c r="K12">
        <v>1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10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5</v>
      </c>
      <c r="AG12">
        <v>61.9</v>
      </c>
      <c r="AH12">
        <v>71.430000000000007</v>
      </c>
      <c r="AI12">
        <v>83.33</v>
      </c>
    </row>
    <row r="13" spans="2:35">
      <c r="C13" t="s">
        <v>85</v>
      </c>
      <c r="D13">
        <v>0</v>
      </c>
      <c r="E13">
        <v>12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6</v>
      </c>
      <c r="AA13">
        <v>0</v>
      </c>
      <c r="AB13">
        <v>0</v>
      </c>
      <c r="AC13">
        <v>0</v>
      </c>
      <c r="AD13">
        <v>1</v>
      </c>
      <c r="AE13">
        <v>1</v>
      </c>
      <c r="AF13">
        <v>4</v>
      </c>
      <c r="AG13">
        <v>58.33</v>
      </c>
      <c r="AH13">
        <v>75</v>
      </c>
      <c r="AI13">
        <v>100</v>
      </c>
    </row>
    <row r="14" spans="2:35">
      <c r="C14" t="s">
        <v>86</v>
      </c>
      <c r="D14">
        <v>0</v>
      </c>
      <c r="E14">
        <v>14</v>
      </c>
      <c r="F14">
        <v>1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1</v>
      </c>
      <c r="N14">
        <v>1</v>
      </c>
      <c r="O14">
        <v>0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7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3</v>
      </c>
      <c r="AG14">
        <v>64.290000000000006</v>
      </c>
      <c r="AH14">
        <v>70</v>
      </c>
      <c r="AI14">
        <v>77.78</v>
      </c>
    </row>
    <row r="16" spans="2:35">
      <c r="B16" t="s">
        <v>38</v>
      </c>
      <c r="C16" t="s">
        <v>87</v>
      </c>
      <c r="D16">
        <v>0</v>
      </c>
      <c r="E16">
        <v>38</v>
      </c>
      <c r="F16">
        <v>0</v>
      </c>
      <c r="G16">
        <v>0</v>
      </c>
      <c r="H16">
        <v>0</v>
      </c>
      <c r="I16">
        <v>0</v>
      </c>
      <c r="J16">
        <v>6</v>
      </c>
      <c r="K16">
        <v>0</v>
      </c>
      <c r="L16">
        <v>0</v>
      </c>
      <c r="M16">
        <v>0</v>
      </c>
      <c r="N16">
        <v>2</v>
      </c>
      <c r="O16">
        <v>0</v>
      </c>
      <c r="P16">
        <v>2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24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6</v>
      </c>
      <c r="AG16">
        <v>68.42</v>
      </c>
      <c r="AH16">
        <v>75</v>
      </c>
      <c r="AI16">
        <v>92.31</v>
      </c>
    </row>
    <row r="17" spans="2:35">
      <c r="C17" t="s">
        <v>88</v>
      </c>
      <c r="D17">
        <v>0</v>
      </c>
      <c r="E17">
        <v>10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19</v>
      </c>
      <c r="F18">
        <v>0</v>
      </c>
      <c r="G18">
        <v>0</v>
      </c>
      <c r="H18">
        <v>0</v>
      </c>
      <c r="I18">
        <v>0</v>
      </c>
      <c r="J18">
        <v>2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15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0</v>
      </c>
      <c r="AG18">
        <v>84.21</v>
      </c>
      <c r="AH18">
        <v>83.33</v>
      </c>
      <c r="AI18">
        <v>100</v>
      </c>
    </row>
    <row r="19" spans="2:35">
      <c r="C19" t="s">
        <v>90</v>
      </c>
      <c r="D19">
        <v>0</v>
      </c>
      <c r="E19">
        <v>49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0</v>
      </c>
      <c r="M19">
        <v>2</v>
      </c>
      <c r="N19">
        <v>0</v>
      </c>
      <c r="O19">
        <v>0</v>
      </c>
      <c r="P19">
        <v>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41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0</v>
      </c>
      <c r="AG19">
        <v>93.88</v>
      </c>
      <c r="AH19">
        <v>87.23</v>
      </c>
      <c r="AI19">
        <v>93.18</v>
      </c>
    </row>
    <row r="20" spans="2:35">
      <c r="C20" t="s">
        <v>91</v>
      </c>
      <c r="D20">
        <v>0</v>
      </c>
      <c r="E20">
        <v>55</v>
      </c>
      <c r="F20">
        <v>0</v>
      </c>
      <c r="G20">
        <v>0</v>
      </c>
      <c r="H20">
        <v>1</v>
      </c>
      <c r="I20">
        <v>0</v>
      </c>
      <c r="J20">
        <v>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40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7</v>
      </c>
      <c r="AG20">
        <v>76.36</v>
      </c>
      <c r="AH20">
        <v>83.33</v>
      </c>
      <c r="AI20">
        <v>100</v>
      </c>
    </row>
    <row r="21" spans="2:35">
      <c r="C21" t="s">
        <v>92</v>
      </c>
      <c r="D21">
        <v>0</v>
      </c>
      <c r="E21">
        <v>31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10</v>
      </c>
      <c r="AG21">
        <v>67.739999999999995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30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27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2</v>
      </c>
      <c r="AG22">
        <v>93.33</v>
      </c>
      <c r="AH22">
        <v>96.43</v>
      </c>
      <c r="AI22">
        <v>96.43</v>
      </c>
    </row>
    <row r="23" spans="2:35">
      <c r="C23" t="s">
        <v>94</v>
      </c>
      <c r="D23">
        <v>0</v>
      </c>
      <c r="E23">
        <v>24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95.83</v>
      </c>
      <c r="AH23">
        <v>95.83</v>
      </c>
      <c r="AI23">
        <v>100</v>
      </c>
    </row>
    <row r="24" spans="2:35">
      <c r="C24" t="s">
        <v>95</v>
      </c>
      <c r="D24">
        <v>0</v>
      </c>
      <c r="E24">
        <v>19</v>
      </c>
      <c r="F24">
        <v>0</v>
      </c>
      <c r="G24">
        <v>0</v>
      </c>
      <c r="H24">
        <v>0</v>
      </c>
      <c r="I24">
        <v>0</v>
      </c>
      <c r="J24">
        <v>2</v>
      </c>
      <c r="K24">
        <v>0</v>
      </c>
      <c r="L24">
        <v>0</v>
      </c>
      <c r="M24">
        <v>1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16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89.47</v>
      </c>
      <c r="AH24">
        <v>84.21</v>
      </c>
      <c r="AI24">
        <v>94.12</v>
      </c>
    </row>
    <row r="25" spans="2:35">
      <c r="C25" t="s">
        <v>96</v>
      </c>
      <c r="D25">
        <v>0</v>
      </c>
      <c r="E25">
        <v>12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12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15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11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93.33</v>
      </c>
      <c r="AH26">
        <v>78.569999999999993</v>
      </c>
      <c r="AI26">
        <v>91.67</v>
      </c>
    </row>
    <row r="27" spans="2:35">
      <c r="C27" t="s">
        <v>98</v>
      </c>
      <c r="D27">
        <v>0</v>
      </c>
      <c r="E27">
        <v>29</v>
      </c>
      <c r="F27">
        <v>0</v>
      </c>
      <c r="G27">
        <v>1</v>
      </c>
      <c r="H27">
        <v>0</v>
      </c>
      <c r="I27">
        <v>0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23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3</v>
      </c>
      <c r="AG27">
        <v>79.31</v>
      </c>
      <c r="AH27">
        <v>88.46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19</v>
      </c>
      <c r="F28">
        <v>0</v>
      </c>
      <c r="G28">
        <v>0</v>
      </c>
      <c r="H28">
        <v>0</v>
      </c>
      <c r="I28">
        <v>0</v>
      </c>
      <c r="J28">
        <v>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16</v>
      </c>
      <c r="AA28">
        <v>0</v>
      </c>
      <c r="AB28">
        <v>0</v>
      </c>
      <c r="AC28">
        <v>0</v>
      </c>
      <c r="AD28">
        <v>1</v>
      </c>
      <c r="AE28">
        <v>1</v>
      </c>
      <c r="AF28">
        <v>0</v>
      </c>
      <c r="AG28">
        <v>89.47</v>
      </c>
      <c r="AH28">
        <v>84.21</v>
      </c>
      <c r="AI28">
        <v>100</v>
      </c>
    </row>
    <row r="29" spans="2:35">
      <c r="C29" t="s">
        <v>100</v>
      </c>
      <c r="D29">
        <v>0</v>
      </c>
      <c r="E29">
        <v>19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2</v>
      </c>
      <c r="O29">
        <v>0</v>
      </c>
      <c r="P29">
        <v>3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15</v>
      </c>
      <c r="AA29">
        <v>1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100</v>
      </c>
      <c r="AH29">
        <v>78.95</v>
      </c>
      <c r="AI29">
        <v>83.33</v>
      </c>
    </row>
    <row r="30" spans="2:35">
      <c r="C30" t="s">
        <v>101</v>
      </c>
      <c r="D30">
        <v>0</v>
      </c>
      <c r="E30">
        <v>59</v>
      </c>
      <c r="F30">
        <v>0</v>
      </c>
      <c r="G30">
        <v>1</v>
      </c>
      <c r="H30">
        <v>0</v>
      </c>
      <c r="I30">
        <v>2</v>
      </c>
      <c r="J30">
        <v>3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0</v>
      </c>
      <c r="S30">
        <v>0</v>
      </c>
      <c r="T30">
        <v>2</v>
      </c>
      <c r="U30">
        <v>0</v>
      </c>
      <c r="V30">
        <v>0</v>
      </c>
      <c r="W30">
        <v>0</v>
      </c>
      <c r="X30">
        <v>5</v>
      </c>
      <c r="Y30">
        <v>0</v>
      </c>
      <c r="Z30">
        <v>35</v>
      </c>
      <c r="AA30">
        <v>2</v>
      </c>
      <c r="AB30">
        <v>0</v>
      </c>
      <c r="AC30">
        <v>0</v>
      </c>
      <c r="AD30">
        <v>0</v>
      </c>
      <c r="AE30">
        <v>2</v>
      </c>
      <c r="AF30">
        <v>11</v>
      </c>
      <c r="AG30">
        <v>71.19</v>
      </c>
      <c r="AH30">
        <v>76.09</v>
      </c>
      <c r="AI30">
        <v>87.5</v>
      </c>
    </row>
    <row r="31" spans="2:35">
      <c r="C31" t="s">
        <v>102</v>
      </c>
      <c r="D31">
        <v>0</v>
      </c>
      <c r="E31">
        <v>19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</v>
      </c>
      <c r="AG31">
        <v>84.21</v>
      </c>
      <c r="AH31">
        <v>94.12</v>
      </c>
      <c r="AI31">
        <v>100</v>
      </c>
    </row>
    <row r="32" spans="2:35">
      <c r="C32" t="s">
        <v>103</v>
      </c>
      <c r="D32">
        <v>0</v>
      </c>
      <c r="E32">
        <v>20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3" spans="2:35">
      <c r="C33" t="s">
        <v>104</v>
      </c>
      <c r="D33">
        <v>0</v>
      </c>
      <c r="E33">
        <v>9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9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39</v>
      </c>
      <c r="F34">
        <v>1</v>
      </c>
      <c r="G34">
        <v>2</v>
      </c>
      <c r="H34">
        <v>2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3</v>
      </c>
      <c r="U34">
        <v>0</v>
      </c>
      <c r="V34">
        <v>0</v>
      </c>
      <c r="W34">
        <v>0</v>
      </c>
      <c r="X34">
        <v>4</v>
      </c>
      <c r="Y34">
        <v>0</v>
      </c>
      <c r="Z34">
        <v>22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4</v>
      </c>
      <c r="AG34">
        <v>69.23</v>
      </c>
      <c r="AH34">
        <v>64.709999999999994</v>
      </c>
      <c r="AI34">
        <v>84.62</v>
      </c>
    </row>
    <row r="35" spans="2:35">
      <c r="C35" t="s">
        <v>106</v>
      </c>
      <c r="D35">
        <v>0</v>
      </c>
      <c r="E35">
        <v>43</v>
      </c>
      <c r="F35">
        <v>0</v>
      </c>
      <c r="G35">
        <v>0</v>
      </c>
      <c r="H35">
        <v>2</v>
      </c>
      <c r="I35">
        <v>1</v>
      </c>
      <c r="J35">
        <v>2</v>
      </c>
      <c r="K35">
        <v>0</v>
      </c>
      <c r="L35">
        <v>0</v>
      </c>
      <c r="M35">
        <v>1</v>
      </c>
      <c r="N35">
        <v>1</v>
      </c>
      <c r="O35">
        <v>0</v>
      </c>
      <c r="P35">
        <v>2</v>
      </c>
      <c r="Q35">
        <v>1</v>
      </c>
      <c r="R35">
        <v>1</v>
      </c>
      <c r="S35">
        <v>0</v>
      </c>
      <c r="T35">
        <v>1</v>
      </c>
      <c r="U35">
        <v>0</v>
      </c>
      <c r="V35">
        <v>0</v>
      </c>
      <c r="W35">
        <v>0</v>
      </c>
      <c r="X35">
        <v>3</v>
      </c>
      <c r="Y35">
        <v>1</v>
      </c>
      <c r="Z35">
        <v>27</v>
      </c>
      <c r="AA35">
        <v>3</v>
      </c>
      <c r="AB35">
        <v>0</v>
      </c>
      <c r="AC35">
        <v>0</v>
      </c>
      <c r="AD35">
        <v>0</v>
      </c>
      <c r="AE35">
        <v>3</v>
      </c>
      <c r="AF35">
        <v>1</v>
      </c>
      <c r="AG35">
        <v>83.72</v>
      </c>
      <c r="AH35">
        <v>65.849999999999994</v>
      </c>
      <c r="AI35">
        <v>81.819999999999993</v>
      </c>
    </row>
    <row r="36" spans="2:35">
      <c r="C36" t="s">
        <v>107</v>
      </c>
      <c r="D36">
        <v>0</v>
      </c>
      <c r="E36">
        <v>16</v>
      </c>
      <c r="F36">
        <v>0</v>
      </c>
      <c r="G36">
        <v>0</v>
      </c>
      <c r="H36">
        <v>1</v>
      </c>
      <c r="I36">
        <v>1</v>
      </c>
      <c r="J36">
        <v>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68.75</v>
      </c>
      <c r="AH36">
        <v>66.67</v>
      </c>
      <c r="AI36">
        <v>90.91</v>
      </c>
    </row>
    <row r="37" spans="2:35">
      <c r="C37" t="s">
        <v>108</v>
      </c>
      <c r="D37">
        <v>0</v>
      </c>
      <c r="E37">
        <v>13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0</v>
      </c>
      <c r="O37">
        <v>0</v>
      </c>
      <c r="P37"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10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92.31</v>
      </c>
      <c r="AH37">
        <v>76.92</v>
      </c>
      <c r="AI37">
        <v>83.33</v>
      </c>
    </row>
    <row r="38" spans="2:35">
      <c r="B38" t="s">
        <v>70</v>
      </c>
      <c r="C38" t="s">
        <v>109</v>
      </c>
      <c r="D38">
        <v>0</v>
      </c>
      <c r="E38">
        <v>2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50</v>
      </c>
      <c r="AH38">
        <v>50</v>
      </c>
      <c r="AI38">
        <v>100</v>
      </c>
    </row>
    <row r="39" spans="2:35">
      <c r="C39" t="s">
        <v>110</v>
      </c>
      <c r="D39">
        <v>0</v>
      </c>
      <c r="E39">
        <v>29</v>
      </c>
      <c r="F39">
        <v>0</v>
      </c>
      <c r="G39">
        <v>1</v>
      </c>
      <c r="H39">
        <v>0</v>
      </c>
      <c r="I39">
        <v>0</v>
      </c>
      <c r="J39">
        <v>2</v>
      </c>
      <c r="K39">
        <v>0</v>
      </c>
      <c r="L39">
        <v>0</v>
      </c>
      <c r="M39">
        <v>1</v>
      </c>
      <c r="N39">
        <v>2</v>
      </c>
      <c r="O39">
        <v>0</v>
      </c>
      <c r="P39">
        <v>3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10</v>
      </c>
      <c r="AG39">
        <v>55.17</v>
      </c>
      <c r="AH39">
        <v>68.42</v>
      </c>
      <c r="AI39">
        <v>81.25</v>
      </c>
    </row>
    <row r="40" spans="2:35">
      <c r="C40" t="s">
        <v>111</v>
      </c>
      <c r="D40">
        <v>0</v>
      </c>
      <c r="E40">
        <v>15</v>
      </c>
      <c r="F40">
        <v>0</v>
      </c>
      <c r="G40">
        <v>0</v>
      </c>
      <c r="H40">
        <v>0</v>
      </c>
      <c r="I40">
        <v>0</v>
      </c>
      <c r="J40">
        <v>3</v>
      </c>
      <c r="K40">
        <v>0</v>
      </c>
      <c r="L40">
        <v>0</v>
      </c>
      <c r="M40">
        <v>0</v>
      </c>
      <c r="N40">
        <v>2</v>
      </c>
      <c r="O40">
        <v>0</v>
      </c>
      <c r="P40">
        <v>2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3</v>
      </c>
      <c r="Z40">
        <v>6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80</v>
      </c>
      <c r="AH40">
        <v>40</v>
      </c>
      <c r="AI40">
        <v>50</v>
      </c>
    </row>
    <row r="41" spans="2:35">
      <c r="C41" t="s">
        <v>112</v>
      </c>
      <c r="D41">
        <v>0</v>
      </c>
      <c r="E41">
        <v>28</v>
      </c>
      <c r="F41">
        <v>0</v>
      </c>
      <c r="G41">
        <v>1</v>
      </c>
      <c r="H41">
        <v>0</v>
      </c>
      <c r="I41">
        <v>0</v>
      </c>
      <c r="J41">
        <v>0</v>
      </c>
      <c r="K41">
        <v>1</v>
      </c>
      <c r="L41">
        <v>0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23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2</v>
      </c>
      <c r="AG41">
        <v>85.71</v>
      </c>
      <c r="AH41">
        <v>92</v>
      </c>
      <c r="AI41">
        <v>95.83</v>
      </c>
    </row>
    <row r="42" spans="2:35">
      <c r="C42" t="s">
        <v>113</v>
      </c>
      <c r="D42">
        <v>0</v>
      </c>
      <c r="E42">
        <v>13</v>
      </c>
      <c r="F42">
        <v>0</v>
      </c>
      <c r="G42">
        <v>0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7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76.92</v>
      </c>
      <c r="AH42">
        <v>58.33</v>
      </c>
      <c r="AI42">
        <v>77.78</v>
      </c>
    </row>
    <row r="43" spans="2:35">
      <c r="C43" t="s">
        <v>114</v>
      </c>
      <c r="D43">
        <v>0</v>
      </c>
      <c r="E43">
        <v>12</v>
      </c>
      <c r="F43">
        <v>0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91.67</v>
      </c>
      <c r="AH43">
        <v>83.33</v>
      </c>
      <c r="AI43">
        <v>90.91</v>
      </c>
    </row>
    <row r="44" spans="2:35">
      <c r="C44" t="s">
        <v>115</v>
      </c>
      <c r="D44">
        <v>0</v>
      </c>
      <c r="E44">
        <v>28</v>
      </c>
      <c r="F44">
        <v>0</v>
      </c>
      <c r="G44">
        <v>0</v>
      </c>
      <c r="H44">
        <v>0</v>
      </c>
      <c r="I44">
        <v>1</v>
      </c>
      <c r="J44">
        <v>0</v>
      </c>
      <c r="K44">
        <v>2</v>
      </c>
      <c r="L44">
        <v>0</v>
      </c>
      <c r="M44">
        <v>1</v>
      </c>
      <c r="N44">
        <v>2</v>
      </c>
      <c r="O44">
        <v>0</v>
      </c>
      <c r="P44">
        <v>3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17</v>
      </c>
      <c r="AA44">
        <v>2</v>
      </c>
      <c r="AB44">
        <v>2</v>
      </c>
      <c r="AC44">
        <v>0</v>
      </c>
      <c r="AD44">
        <v>0</v>
      </c>
      <c r="AE44">
        <v>4</v>
      </c>
      <c r="AF44">
        <v>2</v>
      </c>
      <c r="AG44">
        <v>85.71</v>
      </c>
      <c r="AH44">
        <v>73.91</v>
      </c>
      <c r="AI44">
        <v>85</v>
      </c>
    </row>
    <row r="45" spans="2:35">
      <c r="C45" t="s">
        <v>116</v>
      </c>
      <c r="D45">
        <v>0</v>
      </c>
      <c r="E45">
        <v>23</v>
      </c>
      <c r="F45">
        <v>0</v>
      </c>
      <c r="G45">
        <v>1</v>
      </c>
      <c r="H45"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2</v>
      </c>
      <c r="O45">
        <v>0</v>
      </c>
      <c r="P45">
        <v>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14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73.91</v>
      </c>
      <c r="AH45">
        <v>70</v>
      </c>
      <c r="AI45">
        <v>82.35</v>
      </c>
    </row>
    <row r="46" spans="2:35">
      <c r="C46" t="s">
        <v>117</v>
      </c>
      <c r="D46">
        <v>0</v>
      </c>
      <c r="E46">
        <v>8</v>
      </c>
      <c r="F46">
        <v>0</v>
      </c>
      <c r="G46">
        <v>0</v>
      </c>
      <c r="H46">
        <v>0</v>
      </c>
      <c r="I46">
        <v>0</v>
      </c>
      <c r="J46">
        <v>1</v>
      </c>
      <c r="K46">
        <v>2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3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62.5</v>
      </c>
      <c r="AH46">
        <v>50</v>
      </c>
      <c r="AI46">
        <v>60</v>
      </c>
    </row>
    <row r="47" spans="2:35">
      <c r="C47" t="s">
        <v>118</v>
      </c>
      <c r="D47">
        <v>0</v>
      </c>
      <c r="E47">
        <v>38</v>
      </c>
      <c r="F47">
        <v>0</v>
      </c>
      <c r="G47">
        <v>0</v>
      </c>
      <c r="H47">
        <v>1</v>
      </c>
      <c r="I47">
        <v>0</v>
      </c>
      <c r="J47">
        <v>1</v>
      </c>
      <c r="K47">
        <v>1</v>
      </c>
      <c r="L47">
        <v>0</v>
      </c>
      <c r="M47">
        <v>0</v>
      </c>
      <c r="N47">
        <v>4</v>
      </c>
      <c r="O47">
        <v>0</v>
      </c>
      <c r="P47">
        <v>4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20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9</v>
      </c>
      <c r="AG47">
        <v>68.42</v>
      </c>
      <c r="AH47">
        <v>71.430000000000007</v>
      </c>
      <c r="AI47">
        <v>80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3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100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59</v>
      </c>
      <c r="F50">
        <v>0</v>
      </c>
      <c r="G50">
        <v>0</v>
      </c>
      <c r="H50">
        <v>2</v>
      </c>
      <c r="I50">
        <v>5</v>
      </c>
      <c r="J50">
        <v>10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28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13</v>
      </c>
      <c r="AG50">
        <v>49.15</v>
      </c>
      <c r="AH50">
        <v>68.290000000000006</v>
      </c>
      <c r="AI50">
        <v>96.55</v>
      </c>
    </row>
    <row r="51" spans="2:35">
      <c r="C51" t="s">
        <v>122</v>
      </c>
      <c r="D51">
        <v>0</v>
      </c>
      <c r="E51">
        <v>48</v>
      </c>
      <c r="F51">
        <v>0</v>
      </c>
      <c r="G51">
        <v>0</v>
      </c>
      <c r="H51">
        <v>3</v>
      </c>
      <c r="I51">
        <v>2</v>
      </c>
      <c r="J51">
        <v>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3</v>
      </c>
      <c r="R51">
        <v>1</v>
      </c>
      <c r="S51">
        <v>0</v>
      </c>
      <c r="T51">
        <v>1</v>
      </c>
      <c r="U51">
        <v>0</v>
      </c>
      <c r="V51">
        <v>0</v>
      </c>
      <c r="W51">
        <v>0</v>
      </c>
      <c r="X51">
        <v>5</v>
      </c>
      <c r="Y51">
        <v>0</v>
      </c>
      <c r="Z51">
        <v>25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7</v>
      </c>
      <c r="AG51">
        <v>62.5</v>
      </c>
      <c r="AH51">
        <v>64.099999999999994</v>
      </c>
      <c r="AI51">
        <v>83.33</v>
      </c>
    </row>
    <row r="52" spans="2:35">
      <c r="C52" t="s">
        <v>123</v>
      </c>
      <c r="D52">
        <v>0</v>
      </c>
      <c r="E52">
        <v>17</v>
      </c>
      <c r="F52">
        <v>0</v>
      </c>
      <c r="G52">
        <v>0</v>
      </c>
      <c r="H52">
        <v>1</v>
      </c>
      <c r="I52">
        <v>0</v>
      </c>
      <c r="J52">
        <v>3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2</v>
      </c>
      <c r="AG52">
        <v>64.709999999999994</v>
      </c>
      <c r="AH52">
        <v>73.33</v>
      </c>
      <c r="AI52">
        <v>100</v>
      </c>
    </row>
    <row r="53" spans="2:35">
      <c r="C53" t="s">
        <v>124</v>
      </c>
      <c r="D53">
        <v>0</v>
      </c>
      <c r="E53">
        <v>30</v>
      </c>
      <c r="F53">
        <v>0</v>
      </c>
      <c r="G53">
        <v>0</v>
      </c>
      <c r="H53">
        <v>0</v>
      </c>
      <c r="I53">
        <v>0</v>
      </c>
      <c r="J53">
        <v>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70</v>
      </c>
      <c r="AH53">
        <v>80</v>
      </c>
      <c r="AI53">
        <v>95.24</v>
      </c>
    </row>
    <row r="54" spans="2:35">
      <c r="C54" t="s">
        <v>125</v>
      </c>
      <c r="D54">
        <v>0</v>
      </c>
      <c r="E54">
        <v>32</v>
      </c>
      <c r="F54">
        <v>0</v>
      </c>
      <c r="G54">
        <v>0</v>
      </c>
      <c r="H54">
        <v>0</v>
      </c>
      <c r="I54">
        <v>1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2</v>
      </c>
      <c r="Y54">
        <v>0</v>
      </c>
      <c r="Z54">
        <v>21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5</v>
      </c>
      <c r="AG54">
        <v>71.88</v>
      </c>
      <c r="AH54">
        <v>80.77</v>
      </c>
      <c r="AI54">
        <v>91.3</v>
      </c>
    </row>
    <row r="55" spans="2:35">
      <c r="C55" t="s">
        <v>126</v>
      </c>
      <c r="D55">
        <v>0</v>
      </c>
      <c r="E55">
        <v>46</v>
      </c>
      <c r="F55">
        <v>1</v>
      </c>
      <c r="G55">
        <v>2</v>
      </c>
      <c r="H55">
        <v>0</v>
      </c>
      <c r="I55">
        <v>1</v>
      </c>
      <c r="J55">
        <v>2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23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13</v>
      </c>
      <c r="AG55">
        <v>52.17</v>
      </c>
      <c r="AH55">
        <v>71.88</v>
      </c>
      <c r="AI55">
        <v>95.83</v>
      </c>
    </row>
    <row r="56" spans="2:35">
      <c r="C56" t="s">
        <v>127</v>
      </c>
      <c r="D56">
        <v>0</v>
      </c>
      <c r="E56">
        <v>35</v>
      </c>
      <c r="F56">
        <v>0</v>
      </c>
      <c r="G56">
        <v>0</v>
      </c>
      <c r="H56">
        <v>0</v>
      </c>
      <c r="I56">
        <v>2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20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7</v>
      </c>
      <c r="AG56">
        <v>57.14</v>
      </c>
      <c r="AH56">
        <v>76.92</v>
      </c>
      <c r="AI56">
        <v>100</v>
      </c>
    </row>
    <row r="57" spans="2:35">
      <c r="C57" t="s">
        <v>128</v>
      </c>
      <c r="D57">
        <v>0</v>
      </c>
      <c r="E57">
        <v>60</v>
      </c>
      <c r="F57">
        <v>0</v>
      </c>
      <c r="G57">
        <v>0</v>
      </c>
      <c r="H57">
        <v>0</v>
      </c>
      <c r="I57">
        <v>2</v>
      </c>
      <c r="J57">
        <v>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38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9</v>
      </c>
      <c r="AG57">
        <v>65</v>
      </c>
      <c r="AH57">
        <v>77.55</v>
      </c>
      <c r="AI57">
        <v>97.44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152</v>
      </c>
      <c r="F63" s="12">
        <v>3</v>
      </c>
      <c r="G63" s="12">
        <v>4</v>
      </c>
      <c r="H63" s="12">
        <v>4</v>
      </c>
      <c r="I63" s="12">
        <v>8</v>
      </c>
      <c r="J63" s="12">
        <v>5</v>
      </c>
      <c r="K63" s="12">
        <v>2</v>
      </c>
      <c r="L63" s="12">
        <v>0</v>
      </c>
      <c r="M63" s="12">
        <v>2</v>
      </c>
      <c r="N63" s="12">
        <v>4</v>
      </c>
      <c r="O63" s="12">
        <v>0</v>
      </c>
      <c r="P63" s="12">
        <v>6</v>
      </c>
      <c r="Q63" s="12">
        <v>1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3</v>
      </c>
      <c r="Z63" s="12">
        <v>78</v>
      </c>
      <c r="AA63" s="12">
        <v>1</v>
      </c>
      <c r="AB63" s="12">
        <v>2</v>
      </c>
      <c r="AC63" s="12">
        <v>0</v>
      </c>
      <c r="AD63" s="12">
        <v>1</v>
      </c>
      <c r="AE63" s="12">
        <v>4</v>
      </c>
      <c r="AF63" s="12">
        <v>30</v>
      </c>
      <c r="AG63" s="12">
        <v>61.84</v>
      </c>
      <c r="AH63" s="12">
        <v>69.64</v>
      </c>
      <c r="AI63" s="12">
        <v>86.67</v>
      </c>
    </row>
    <row r="64" spans="2:35" ht="21" thickBot="1">
      <c r="C64" s="11" t="s">
        <v>38</v>
      </c>
      <c r="D64" s="12">
        <v>0</v>
      </c>
      <c r="E64" s="12">
        <v>331</v>
      </c>
      <c r="F64" s="12">
        <v>0</v>
      </c>
      <c r="G64" s="12">
        <v>1</v>
      </c>
      <c r="H64" s="12">
        <v>1</v>
      </c>
      <c r="I64" s="12">
        <v>1</v>
      </c>
      <c r="J64" s="12">
        <v>18</v>
      </c>
      <c r="K64" s="12">
        <v>2</v>
      </c>
      <c r="L64" s="12">
        <v>0</v>
      </c>
      <c r="M64" s="12">
        <v>4</v>
      </c>
      <c r="N64" s="12">
        <v>2</v>
      </c>
      <c r="O64" s="12">
        <v>0</v>
      </c>
      <c r="P64" s="12">
        <v>6</v>
      </c>
      <c r="Q64" s="12">
        <v>0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1</v>
      </c>
      <c r="Y64" s="12">
        <v>1</v>
      </c>
      <c r="Z64" s="12">
        <v>263</v>
      </c>
      <c r="AA64" s="12">
        <v>2</v>
      </c>
      <c r="AB64" s="12">
        <v>2</v>
      </c>
      <c r="AC64" s="12">
        <v>0</v>
      </c>
      <c r="AD64" s="12">
        <v>3</v>
      </c>
      <c r="AE64" s="12">
        <v>7</v>
      </c>
      <c r="AF64" s="12">
        <v>29</v>
      </c>
      <c r="AG64" s="14">
        <v>83.99</v>
      </c>
      <c r="AH64" s="14">
        <v>87.96</v>
      </c>
      <c r="AI64" s="14">
        <v>97.05</v>
      </c>
    </row>
    <row r="65" spans="3:35" ht="21" thickBot="1">
      <c r="C65" s="11" t="s">
        <v>42</v>
      </c>
      <c r="D65" s="12">
        <v>0</v>
      </c>
      <c r="E65" s="12">
        <v>256</v>
      </c>
      <c r="F65" s="12">
        <v>1</v>
      </c>
      <c r="G65" s="12">
        <v>3</v>
      </c>
      <c r="H65" s="12">
        <v>5</v>
      </c>
      <c r="I65" s="12">
        <v>5</v>
      </c>
      <c r="J65" s="12">
        <v>12</v>
      </c>
      <c r="K65" s="12">
        <v>0</v>
      </c>
      <c r="L65" s="12">
        <v>0</v>
      </c>
      <c r="M65" s="12">
        <v>3</v>
      </c>
      <c r="N65" s="12">
        <v>3</v>
      </c>
      <c r="O65" s="12">
        <v>0</v>
      </c>
      <c r="P65" s="12">
        <v>6</v>
      </c>
      <c r="Q65" s="12">
        <v>5</v>
      </c>
      <c r="R65" s="12">
        <v>2</v>
      </c>
      <c r="S65" s="12">
        <v>0</v>
      </c>
      <c r="T65" s="12">
        <v>6</v>
      </c>
      <c r="U65" s="12">
        <v>0</v>
      </c>
      <c r="V65" s="12">
        <v>0</v>
      </c>
      <c r="W65" s="12">
        <v>0</v>
      </c>
      <c r="X65" s="12">
        <v>13</v>
      </c>
      <c r="Y65" s="12">
        <v>2</v>
      </c>
      <c r="Z65" s="12">
        <v>180</v>
      </c>
      <c r="AA65" s="12">
        <v>6</v>
      </c>
      <c r="AB65" s="12">
        <v>1</v>
      </c>
      <c r="AC65" s="12">
        <v>0</v>
      </c>
      <c r="AD65" s="12">
        <v>1</v>
      </c>
      <c r="AE65" s="12">
        <v>8</v>
      </c>
      <c r="AF65" s="12">
        <v>18</v>
      </c>
      <c r="AG65" s="14">
        <v>81.64</v>
      </c>
      <c r="AH65" s="14">
        <v>77.25</v>
      </c>
      <c r="AI65" s="14">
        <v>89.55</v>
      </c>
    </row>
    <row r="66" spans="3:35" ht="21" thickBot="1">
      <c r="C66" s="11" t="s">
        <v>45</v>
      </c>
      <c r="D66" s="12">
        <v>0</v>
      </c>
      <c r="E66" s="12">
        <v>199</v>
      </c>
      <c r="F66" s="12">
        <v>0</v>
      </c>
      <c r="G66" s="12">
        <v>3</v>
      </c>
      <c r="H66" s="12">
        <v>3</v>
      </c>
      <c r="I66" s="12">
        <v>2</v>
      </c>
      <c r="J66" s="12">
        <v>11</v>
      </c>
      <c r="K66" s="12">
        <v>6</v>
      </c>
      <c r="L66" s="12">
        <v>0</v>
      </c>
      <c r="M66" s="12">
        <v>2</v>
      </c>
      <c r="N66" s="12">
        <v>14</v>
      </c>
      <c r="O66" s="12">
        <v>1</v>
      </c>
      <c r="P66" s="12">
        <v>17</v>
      </c>
      <c r="Q66" s="12">
        <v>1</v>
      </c>
      <c r="R66" s="12">
        <v>1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2</v>
      </c>
      <c r="Y66" s="12">
        <v>7</v>
      </c>
      <c r="Z66" s="12">
        <v>117</v>
      </c>
      <c r="AA66" s="12">
        <v>2</v>
      </c>
      <c r="AB66" s="12">
        <v>3</v>
      </c>
      <c r="AC66" s="12">
        <v>0</v>
      </c>
      <c r="AD66" s="12">
        <v>1</v>
      </c>
      <c r="AE66" s="12">
        <v>6</v>
      </c>
      <c r="AF66" s="12">
        <v>26</v>
      </c>
      <c r="AG66" s="14">
        <v>74.87</v>
      </c>
      <c r="AH66" s="14">
        <v>70.91</v>
      </c>
      <c r="AI66" s="14">
        <v>81.819999999999993</v>
      </c>
    </row>
    <row r="67" spans="3:35" ht="21" thickBot="1">
      <c r="C67" s="11" t="s">
        <v>49</v>
      </c>
      <c r="D67" s="12">
        <v>0</v>
      </c>
      <c r="E67" s="12">
        <v>247</v>
      </c>
      <c r="F67" s="12">
        <v>4</v>
      </c>
      <c r="G67" s="12">
        <v>4</v>
      </c>
      <c r="H67" s="12">
        <v>3</v>
      </c>
      <c r="I67" s="12">
        <v>5</v>
      </c>
      <c r="J67" s="12">
        <v>17</v>
      </c>
      <c r="K67" s="12">
        <v>2</v>
      </c>
      <c r="L67" s="12">
        <v>0</v>
      </c>
      <c r="M67" s="12">
        <v>9</v>
      </c>
      <c r="N67" s="12">
        <v>4</v>
      </c>
      <c r="O67" s="12">
        <v>1</v>
      </c>
      <c r="P67" s="12">
        <v>14</v>
      </c>
      <c r="Q67" s="12">
        <v>0</v>
      </c>
      <c r="R67" s="12">
        <v>1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2</v>
      </c>
      <c r="Y67" s="12">
        <v>1</v>
      </c>
      <c r="Z67" s="12">
        <v>148</v>
      </c>
      <c r="AA67" s="12">
        <v>7</v>
      </c>
      <c r="AB67" s="12">
        <v>1</v>
      </c>
      <c r="AC67" s="12">
        <v>0</v>
      </c>
      <c r="AD67" s="12">
        <v>1</v>
      </c>
      <c r="AE67" s="12">
        <v>9</v>
      </c>
      <c r="AF67" s="12">
        <v>37</v>
      </c>
      <c r="AG67" s="14">
        <v>70.45</v>
      </c>
      <c r="AH67" s="14">
        <v>72.91</v>
      </c>
      <c r="AI67" s="14">
        <v>89.7</v>
      </c>
    </row>
    <row r="68" spans="3:35" ht="21" thickBot="1">
      <c r="C68" s="11" t="s">
        <v>51</v>
      </c>
      <c r="D68" s="12">
        <v>0</v>
      </c>
      <c r="E68" s="12">
        <v>176</v>
      </c>
      <c r="F68" s="12">
        <v>0</v>
      </c>
      <c r="G68" s="12">
        <v>3</v>
      </c>
      <c r="H68" s="12">
        <v>2</v>
      </c>
      <c r="I68" s="12">
        <v>3</v>
      </c>
      <c r="J68" s="12">
        <v>10</v>
      </c>
      <c r="K68" s="12">
        <v>3</v>
      </c>
      <c r="L68" s="12">
        <v>0</v>
      </c>
      <c r="M68" s="12">
        <v>6</v>
      </c>
      <c r="N68" s="12">
        <v>6</v>
      </c>
      <c r="O68" s="12">
        <v>0</v>
      </c>
      <c r="P68" s="12">
        <v>12</v>
      </c>
      <c r="Q68" s="12">
        <v>2</v>
      </c>
      <c r="R68" s="12">
        <v>1</v>
      </c>
      <c r="S68" s="12">
        <v>0</v>
      </c>
      <c r="T68" s="12">
        <v>1</v>
      </c>
      <c r="U68" s="12">
        <v>0</v>
      </c>
      <c r="V68" s="12">
        <v>0</v>
      </c>
      <c r="W68" s="12">
        <v>0</v>
      </c>
      <c r="X68" s="12">
        <v>4</v>
      </c>
      <c r="Y68" s="12">
        <v>1</v>
      </c>
      <c r="Z68" s="12">
        <v>102</v>
      </c>
      <c r="AA68" s="12">
        <v>4</v>
      </c>
      <c r="AB68" s="12">
        <v>3</v>
      </c>
      <c r="AC68" s="12">
        <v>0</v>
      </c>
      <c r="AD68" s="12">
        <v>6</v>
      </c>
      <c r="AE68" s="12">
        <v>13</v>
      </c>
      <c r="AF68" s="12">
        <v>16</v>
      </c>
      <c r="AG68" s="14">
        <v>75</v>
      </c>
      <c r="AH68" s="14">
        <v>66.23</v>
      </c>
      <c r="AI68" s="14">
        <v>85.71</v>
      </c>
    </row>
    <row r="69" spans="3:35" ht="21" thickBot="1">
      <c r="C69" s="11" t="s">
        <v>55</v>
      </c>
      <c r="D69" s="12">
        <v>0</v>
      </c>
      <c r="E69" s="12">
        <v>327</v>
      </c>
      <c r="F69" s="12">
        <v>1</v>
      </c>
      <c r="G69" s="12">
        <v>2</v>
      </c>
      <c r="H69" s="12">
        <v>6</v>
      </c>
      <c r="I69" s="12">
        <v>13</v>
      </c>
      <c r="J69" s="12">
        <v>41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6</v>
      </c>
      <c r="R69" s="12">
        <v>2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9</v>
      </c>
      <c r="Y69" s="12">
        <v>2</v>
      </c>
      <c r="Z69" s="12">
        <v>186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61</v>
      </c>
      <c r="AG69" s="14">
        <v>60.24</v>
      </c>
      <c r="AH69" s="14">
        <v>73.52</v>
      </c>
      <c r="AI69" s="14">
        <v>94.42</v>
      </c>
    </row>
    <row r="70" spans="3:35" ht="21" thickBot="1">
      <c r="C70" s="11" t="s">
        <v>59</v>
      </c>
      <c r="D70" s="12">
        <v>0</v>
      </c>
      <c r="E70" s="12">
        <v>287</v>
      </c>
      <c r="F70" s="12">
        <v>2</v>
      </c>
      <c r="G70" s="12">
        <v>3</v>
      </c>
      <c r="H70" s="12">
        <v>31</v>
      </c>
      <c r="I70" s="12">
        <v>9</v>
      </c>
      <c r="J70" s="12">
        <v>20</v>
      </c>
      <c r="K70" s="12">
        <v>3</v>
      </c>
      <c r="L70" s="12">
        <v>0</v>
      </c>
      <c r="M70" s="12">
        <v>1</v>
      </c>
      <c r="N70" s="12">
        <v>3</v>
      </c>
      <c r="O70" s="12">
        <v>0</v>
      </c>
      <c r="P70" s="12">
        <v>4</v>
      </c>
      <c r="Q70" s="12">
        <v>3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1</v>
      </c>
      <c r="Z70" s="12">
        <v>158</v>
      </c>
      <c r="AA70" s="12">
        <v>6</v>
      </c>
      <c r="AB70" s="12">
        <v>3</v>
      </c>
      <c r="AC70" s="12">
        <v>0</v>
      </c>
      <c r="AD70" s="12">
        <v>0</v>
      </c>
      <c r="AE70" s="12">
        <v>9</v>
      </c>
      <c r="AF70" s="12">
        <v>32</v>
      </c>
      <c r="AG70" s="14">
        <v>61.32</v>
      </c>
      <c r="AH70" s="14">
        <v>65.02</v>
      </c>
      <c r="AI70" s="14">
        <v>94.61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913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548</v>
      </c>
      <c r="BD3" t="s">
        <v>549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310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692</v>
      </c>
      <c r="U4" t="s">
        <v>693</v>
      </c>
      <c r="V4" t="s">
        <v>694</v>
      </c>
      <c r="Z4">
        <v>111.51595399999999</v>
      </c>
      <c r="AA4">
        <v>-7.6272869999999999</v>
      </c>
      <c r="AB4" t="s">
        <v>695</v>
      </c>
      <c r="AC4" t="s">
        <v>237</v>
      </c>
      <c r="AL4" t="s">
        <v>218</v>
      </c>
      <c r="AM4" t="s">
        <v>696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653</v>
      </c>
      <c r="AX4" t="s">
        <v>223</v>
      </c>
      <c r="BA4" s="6">
        <v>46083</v>
      </c>
      <c r="BB4" t="s">
        <v>696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639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310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672</v>
      </c>
      <c r="U5" t="s">
        <v>685</v>
      </c>
      <c r="V5" t="s">
        <v>686</v>
      </c>
      <c r="Z5">
        <v>111.52430590242101</v>
      </c>
      <c r="AA5">
        <v>-7.6342319451212903</v>
      </c>
      <c r="AB5" t="s">
        <v>687</v>
      </c>
      <c r="AC5" t="s">
        <v>217</v>
      </c>
      <c r="AL5" t="s">
        <v>218</v>
      </c>
      <c r="AM5" t="s">
        <v>584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677</v>
      </c>
      <c r="AX5" t="s">
        <v>223</v>
      </c>
      <c r="BA5" s="6">
        <v>46085</v>
      </c>
      <c r="BB5" t="s">
        <v>584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639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595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674</v>
      </c>
      <c r="U6" t="s">
        <v>688</v>
      </c>
      <c r="V6" t="s">
        <v>689</v>
      </c>
      <c r="Z6">
        <v>115.25489709999999</v>
      </c>
      <c r="AA6">
        <v>-8.6194537999999898</v>
      </c>
      <c r="AB6" t="s">
        <v>690</v>
      </c>
      <c r="AC6" t="s">
        <v>217</v>
      </c>
      <c r="AL6" t="s">
        <v>218</v>
      </c>
      <c r="AM6" t="s">
        <v>691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648</v>
      </c>
      <c r="AT6" t="s">
        <v>231</v>
      </c>
      <c r="AU6">
        <v>20260305</v>
      </c>
      <c r="AV6" t="s">
        <v>222</v>
      </c>
      <c r="AW6" t="s">
        <v>554</v>
      </c>
      <c r="AX6" t="s">
        <v>223</v>
      </c>
      <c r="BA6" s="6">
        <v>46084</v>
      </c>
      <c r="BB6" t="s">
        <v>691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639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580</v>
      </c>
      <c r="G7" t="s">
        <v>85</v>
      </c>
      <c r="H7" t="s">
        <v>367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675</v>
      </c>
      <c r="U7" t="s">
        <v>676</v>
      </c>
      <c r="V7" t="s">
        <v>678</v>
      </c>
      <c r="Z7">
        <v>115.0850882</v>
      </c>
      <c r="AA7">
        <v>-8.2615295999999994</v>
      </c>
      <c r="AB7" t="s">
        <v>679</v>
      </c>
      <c r="AC7" t="s">
        <v>230</v>
      </c>
      <c r="AL7" t="s">
        <v>218</v>
      </c>
      <c r="AM7" t="s">
        <v>680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574</v>
      </c>
      <c r="AX7" t="s">
        <v>223</v>
      </c>
      <c r="BA7" s="6">
        <v>46084</v>
      </c>
      <c r="BB7" t="s">
        <v>680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639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580</v>
      </c>
      <c r="G8" t="s">
        <v>85</v>
      </c>
      <c r="H8" t="s">
        <v>367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681</v>
      </c>
      <c r="U8" t="s">
        <v>682</v>
      </c>
      <c r="V8" t="s">
        <v>683</v>
      </c>
      <c r="Z8">
        <v>115.158757531235</v>
      </c>
      <c r="AA8">
        <v>-8.3020522195355202</v>
      </c>
      <c r="AB8" t="s">
        <v>684</v>
      </c>
      <c r="AC8" t="s">
        <v>230</v>
      </c>
      <c r="AL8" t="s">
        <v>218</v>
      </c>
      <c r="AM8" t="s">
        <v>660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655</v>
      </c>
      <c r="AX8" t="s">
        <v>223</v>
      </c>
      <c r="BA8" s="6">
        <v>46083</v>
      </c>
      <c r="BB8" t="s">
        <v>660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639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639</v>
      </c>
      <c r="D4" t="s">
        <v>542</v>
      </c>
      <c r="E4" t="s">
        <v>154</v>
      </c>
    </row>
    <row r="5" spans="1:7">
      <c r="A5" s="7" t="s">
        <v>34</v>
      </c>
      <c r="B5" s="192">
        <v>67</v>
      </c>
      <c r="C5" s="192">
        <v>13</v>
      </c>
      <c r="D5" s="192">
        <v>72</v>
      </c>
      <c r="E5" s="192">
        <v>152</v>
      </c>
      <c r="G5" s="8">
        <f t="shared" ref="G5:G10" si="0">B5/(B5+C5)</f>
        <v>0.83750000000000002</v>
      </c>
    </row>
    <row r="6" spans="1:7">
      <c r="A6" s="7" t="s">
        <v>38</v>
      </c>
      <c r="B6" s="192">
        <v>262</v>
      </c>
      <c r="C6" s="192">
        <v>2</v>
      </c>
      <c r="D6" s="192">
        <v>67</v>
      </c>
      <c r="E6" s="192">
        <v>331</v>
      </c>
      <c r="G6" s="8">
        <f t="shared" si="0"/>
        <v>0.99242424242424243</v>
      </c>
    </row>
    <row r="7" spans="1:7">
      <c r="A7" s="7" t="s">
        <v>42</v>
      </c>
      <c r="B7" s="192">
        <v>181</v>
      </c>
      <c r="C7" s="192"/>
      <c r="D7" s="192">
        <v>75</v>
      </c>
      <c r="E7" s="192">
        <v>256</v>
      </c>
      <c r="G7" s="8">
        <f t="shared" si="0"/>
        <v>1</v>
      </c>
    </row>
    <row r="8" spans="1:7">
      <c r="A8" s="7" t="s">
        <v>45</v>
      </c>
      <c r="B8" s="192">
        <v>103</v>
      </c>
      <c r="C8" s="192">
        <v>14</v>
      </c>
      <c r="D8" s="192">
        <v>82</v>
      </c>
      <c r="E8" s="192">
        <v>199</v>
      </c>
      <c r="G8" s="8">
        <f t="shared" si="0"/>
        <v>0.88034188034188032</v>
      </c>
    </row>
    <row r="9" spans="1:7">
      <c r="A9" s="7" t="s">
        <v>55</v>
      </c>
      <c r="B9" s="192">
        <v>190</v>
      </c>
      <c r="C9" s="192">
        <v>2</v>
      </c>
      <c r="D9" s="192">
        <v>135</v>
      </c>
      <c r="E9" s="192">
        <v>327</v>
      </c>
      <c r="G9" s="8">
        <f t="shared" si="0"/>
        <v>0.98958333333333337</v>
      </c>
    </row>
    <row r="10" spans="1:7">
      <c r="A10" s="7" t="s">
        <v>154</v>
      </c>
      <c r="B10" s="192">
        <v>803</v>
      </c>
      <c r="C10" s="192">
        <v>31</v>
      </c>
      <c r="D10" s="192">
        <v>431</v>
      </c>
      <c r="E10" s="192">
        <v>1265</v>
      </c>
      <c r="G10" s="8">
        <f t="shared" si="0"/>
        <v>0.96282973621103118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639</v>
      </c>
      <c r="D18" t="s">
        <v>542</v>
      </c>
      <c r="E18" t="s">
        <v>154</v>
      </c>
    </row>
    <row r="19" spans="1:7">
      <c r="A19" s="7" t="s">
        <v>34</v>
      </c>
      <c r="B19" s="192">
        <v>67</v>
      </c>
      <c r="C19" s="192">
        <v>13</v>
      </c>
      <c r="D19" s="192">
        <v>72</v>
      </c>
      <c r="E19" s="192">
        <v>152</v>
      </c>
      <c r="G19" s="8">
        <f>B19/(B19+C19)</f>
        <v>0.83750000000000002</v>
      </c>
    </row>
    <row r="20" spans="1:7">
      <c r="A20" s="9" t="s">
        <v>81</v>
      </c>
      <c r="B20" s="192">
        <v>9</v>
      </c>
      <c r="C20" s="192">
        <v>2</v>
      </c>
      <c r="D20" s="192">
        <v>10</v>
      </c>
      <c r="E20" s="192">
        <v>21</v>
      </c>
      <c r="G20" s="8">
        <f t="shared" ref="G20:G78" si="1">B20/(B20+C20)</f>
        <v>0.81818181818181823</v>
      </c>
    </row>
    <row r="21" spans="1:7">
      <c r="A21" s="9" t="s">
        <v>79</v>
      </c>
      <c r="B21" s="192">
        <v>20</v>
      </c>
      <c r="C21" s="192">
        <v>5</v>
      </c>
      <c r="D21" s="192">
        <v>8</v>
      </c>
      <c r="E21" s="192">
        <v>33</v>
      </c>
      <c r="G21" s="8">
        <f t="shared" si="1"/>
        <v>0.8</v>
      </c>
    </row>
    <row r="22" spans="1:7">
      <c r="A22" s="9" t="s">
        <v>86</v>
      </c>
      <c r="B22" s="192">
        <v>6</v>
      </c>
      <c r="C22" s="192">
        <v>1</v>
      </c>
      <c r="D22" s="192">
        <v>7</v>
      </c>
      <c r="E22" s="192">
        <v>14</v>
      </c>
      <c r="G22" s="8">
        <f t="shared" si="1"/>
        <v>0.8571428571428571</v>
      </c>
    </row>
    <row r="23" spans="1:7">
      <c r="A23" s="9" t="s">
        <v>82</v>
      </c>
      <c r="B23" s="192">
        <v>7</v>
      </c>
      <c r="C23" s="192"/>
      <c r="D23" s="192">
        <v>19</v>
      </c>
      <c r="E23" s="192">
        <v>26</v>
      </c>
      <c r="G23" s="8">
        <f t="shared" si="1"/>
        <v>1</v>
      </c>
    </row>
    <row r="24" spans="1:7">
      <c r="A24" s="9" t="s">
        <v>84</v>
      </c>
      <c r="B24" s="192">
        <v>10</v>
      </c>
      <c r="C24" s="192"/>
      <c r="D24" s="192">
        <v>11</v>
      </c>
      <c r="E24" s="192">
        <v>21</v>
      </c>
      <c r="G24" s="8">
        <f t="shared" si="1"/>
        <v>1</v>
      </c>
    </row>
    <row r="25" spans="1:7">
      <c r="A25" s="9" t="s">
        <v>83</v>
      </c>
      <c r="B25" s="192">
        <v>10</v>
      </c>
      <c r="C25" s="192">
        <v>2</v>
      </c>
      <c r="D25" s="192">
        <v>10</v>
      </c>
      <c r="E25" s="192">
        <v>22</v>
      </c>
      <c r="G25" s="8">
        <f t="shared" si="1"/>
        <v>0.83333333333333337</v>
      </c>
    </row>
    <row r="26" spans="1:7">
      <c r="A26" s="9" t="s">
        <v>85</v>
      </c>
      <c r="B26" s="192">
        <v>5</v>
      </c>
      <c r="C26" s="192">
        <v>3</v>
      </c>
      <c r="D26" s="192">
        <v>7</v>
      </c>
      <c r="E26" s="192">
        <v>15</v>
      </c>
      <c r="G26" s="8">
        <f t="shared" si="1"/>
        <v>0.625</v>
      </c>
    </row>
    <row r="27" spans="1:7">
      <c r="A27" s="7" t="s">
        <v>38</v>
      </c>
      <c r="B27" s="192">
        <v>262</v>
      </c>
      <c r="C27" s="192">
        <v>2</v>
      </c>
      <c r="D27" s="192">
        <v>67</v>
      </c>
      <c r="E27" s="192">
        <v>331</v>
      </c>
      <c r="G27" s="8">
        <f t="shared" si="1"/>
        <v>0.99242424242424243</v>
      </c>
    </row>
    <row r="28" spans="1:7">
      <c r="A28" s="9" t="s">
        <v>93</v>
      </c>
      <c r="B28" s="192">
        <v>27</v>
      </c>
      <c r="C28" s="192"/>
      <c r="D28" s="192">
        <v>3</v>
      </c>
      <c r="E28" s="192">
        <v>30</v>
      </c>
      <c r="G28" s="8">
        <f t="shared" si="1"/>
        <v>1</v>
      </c>
    </row>
    <row r="29" spans="1:7">
      <c r="A29" s="9" t="s">
        <v>87</v>
      </c>
      <c r="B29" s="192">
        <v>24</v>
      </c>
      <c r="C29" s="192"/>
      <c r="D29" s="192">
        <v>14</v>
      </c>
      <c r="E29" s="192">
        <v>38</v>
      </c>
      <c r="G29" s="8">
        <f t="shared" si="1"/>
        <v>1</v>
      </c>
    </row>
    <row r="30" spans="1:7">
      <c r="A30" s="9" t="s">
        <v>89</v>
      </c>
      <c r="B30" s="192">
        <v>26</v>
      </c>
      <c r="C30" s="192"/>
      <c r="D30" s="192">
        <v>8</v>
      </c>
      <c r="E30" s="192">
        <v>34</v>
      </c>
      <c r="G30" s="8">
        <f t="shared" si="1"/>
        <v>1</v>
      </c>
    </row>
    <row r="31" spans="1:7">
      <c r="A31" s="9" t="s">
        <v>90</v>
      </c>
      <c r="B31" s="192">
        <v>41</v>
      </c>
      <c r="C31" s="192"/>
      <c r="D31" s="192">
        <v>8</v>
      </c>
      <c r="E31" s="192">
        <v>49</v>
      </c>
      <c r="G31" s="8">
        <f t="shared" si="1"/>
        <v>1</v>
      </c>
    </row>
    <row r="32" spans="1:7">
      <c r="A32" s="9" t="s">
        <v>92</v>
      </c>
      <c r="B32" s="192">
        <v>42</v>
      </c>
      <c r="C32" s="192">
        <v>2</v>
      </c>
      <c r="D32" s="192">
        <v>11</v>
      </c>
      <c r="E32" s="192">
        <v>55</v>
      </c>
      <c r="G32" s="8">
        <f t="shared" si="1"/>
        <v>0.95454545454545459</v>
      </c>
    </row>
    <row r="33" spans="1:7">
      <c r="A33" s="9" t="s">
        <v>88</v>
      </c>
      <c r="B33" s="192">
        <v>33</v>
      </c>
      <c r="C33" s="192"/>
      <c r="D33" s="192">
        <v>6</v>
      </c>
      <c r="E33" s="192">
        <v>39</v>
      </c>
      <c r="G33" s="8">
        <f t="shared" si="1"/>
        <v>1</v>
      </c>
    </row>
    <row r="34" spans="1:7">
      <c r="A34" s="9" t="s">
        <v>95</v>
      </c>
      <c r="B34" s="192">
        <v>28</v>
      </c>
      <c r="C34" s="192"/>
      <c r="D34" s="192">
        <v>3</v>
      </c>
      <c r="E34" s="192">
        <v>31</v>
      </c>
      <c r="G34" s="8">
        <f t="shared" si="1"/>
        <v>1</v>
      </c>
    </row>
    <row r="35" spans="1:7">
      <c r="A35" s="9" t="s">
        <v>251</v>
      </c>
      <c r="B35" s="192">
        <v>41</v>
      </c>
      <c r="C35" s="192"/>
      <c r="D35" s="192">
        <v>14</v>
      </c>
      <c r="E35" s="192">
        <v>55</v>
      </c>
      <c r="G35" s="8">
        <f t="shared" si="1"/>
        <v>1</v>
      </c>
    </row>
    <row r="36" spans="1:7">
      <c r="A36" s="7" t="s">
        <v>42</v>
      </c>
      <c r="B36" s="192">
        <v>181</v>
      </c>
      <c r="C36" s="192"/>
      <c r="D36" s="192">
        <v>75</v>
      </c>
      <c r="E36" s="192">
        <v>256</v>
      </c>
      <c r="G36" s="8">
        <f t="shared" si="1"/>
        <v>1</v>
      </c>
    </row>
    <row r="37" spans="1:7">
      <c r="A37" s="9" t="s">
        <v>107</v>
      </c>
      <c r="B37" s="192">
        <v>19</v>
      </c>
      <c r="C37" s="192"/>
      <c r="D37" s="192">
        <v>6</v>
      </c>
      <c r="E37" s="192">
        <v>25</v>
      </c>
      <c r="G37" s="8">
        <f t="shared" si="1"/>
        <v>1</v>
      </c>
    </row>
    <row r="38" spans="1:7">
      <c r="A38" s="9" t="s">
        <v>106</v>
      </c>
      <c r="B38" s="192">
        <v>28</v>
      </c>
      <c r="C38" s="192"/>
      <c r="D38" s="192">
        <v>15</v>
      </c>
      <c r="E38" s="192">
        <v>43</v>
      </c>
      <c r="G38" s="8">
        <f t="shared" si="1"/>
        <v>1</v>
      </c>
    </row>
    <row r="39" spans="1:7">
      <c r="A39" s="9" t="s">
        <v>102</v>
      </c>
      <c r="B39" s="192">
        <v>31</v>
      </c>
      <c r="C39" s="192"/>
      <c r="D39" s="192">
        <v>7</v>
      </c>
      <c r="E39" s="192">
        <v>38</v>
      </c>
      <c r="G39" s="8">
        <f t="shared" si="1"/>
        <v>1</v>
      </c>
    </row>
    <row r="40" spans="1:7">
      <c r="A40" s="9" t="s">
        <v>105</v>
      </c>
      <c r="B40" s="192">
        <v>42</v>
      </c>
      <c r="C40" s="192"/>
      <c r="D40" s="192">
        <v>17</v>
      </c>
      <c r="E40" s="192">
        <v>59</v>
      </c>
      <c r="G40" s="8">
        <f t="shared" si="1"/>
        <v>1</v>
      </c>
    </row>
    <row r="41" spans="1:7">
      <c r="A41" s="9" t="s">
        <v>99</v>
      </c>
      <c r="B41" s="192">
        <v>26</v>
      </c>
      <c r="C41" s="192"/>
      <c r="D41" s="192">
        <v>6</v>
      </c>
      <c r="E41" s="192">
        <v>32</v>
      </c>
      <c r="G41" s="8">
        <f t="shared" si="1"/>
        <v>1</v>
      </c>
    </row>
    <row r="42" spans="1:7">
      <c r="A42" s="9" t="s">
        <v>233</v>
      </c>
      <c r="B42" s="192">
        <v>35</v>
      </c>
      <c r="C42" s="192"/>
      <c r="D42" s="192">
        <v>24</v>
      </c>
      <c r="E42" s="192">
        <v>59</v>
      </c>
      <c r="G42" s="8">
        <f t="shared" si="1"/>
        <v>1</v>
      </c>
    </row>
    <row r="43" spans="1:7">
      <c r="A43" s="7" t="s">
        <v>45</v>
      </c>
      <c r="B43" s="192">
        <v>103</v>
      </c>
      <c r="C43" s="192">
        <v>14</v>
      </c>
      <c r="D43" s="192">
        <v>82</v>
      </c>
      <c r="E43" s="192">
        <v>199</v>
      </c>
      <c r="G43" s="8">
        <f t="shared" si="1"/>
        <v>0.88034188034188032</v>
      </c>
    </row>
    <row r="44" spans="1:7">
      <c r="A44" s="9" t="s">
        <v>118</v>
      </c>
      <c r="B44" s="192">
        <v>19</v>
      </c>
      <c r="C44" s="192">
        <v>1</v>
      </c>
      <c r="D44" s="192">
        <v>18</v>
      </c>
      <c r="E44" s="192">
        <v>38</v>
      </c>
      <c r="G44" s="8">
        <f t="shared" si="1"/>
        <v>0.95</v>
      </c>
    </row>
    <row r="45" spans="1:7">
      <c r="A45" s="9" t="s">
        <v>110</v>
      </c>
      <c r="B45" s="192">
        <v>12</v>
      </c>
      <c r="C45" s="192">
        <v>1</v>
      </c>
      <c r="D45" s="192">
        <v>16</v>
      </c>
      <c r="E45" s="192">
        <v>29</v>
      </c>
      <c r="G45" s="8">
        <f t="shared" si="1"/>
        <v>0.92307692307692313</v>
      </c>
    </row>
    <row r="46" spans="1:7">
      <c r="A46" s="9" t="s">
        <v>111</v>
      </c>
      <c r="B46" s="192">
        <v>4</v>
      </c>
      <c r="C46" s="192">
        <v>2</v>
      </c>
      <c r="D46" s="192">
        <v>9</v>
      </c>
      <c r="E46" s="192">
        <v>15</v>
      </c>
      <c r="G46" s="8">
        <f t="shared" si="1"/>
        <v>0.66666666666666663</v>
      </c>
    </row>
    <row r="47" spans="1:7">
      <c r="A47" s="9" t="s">
        <v>109</v>
      </c>
      <c r="B47" s="192">
        <v>1</v>
      </c>
      <c r="C47" s="192"/>
      <c r="D47" s="192">
        <v>1</v>
      </c>
      <c r="E47" s="192">
        <v>2</v>
      </c>
      <c r="G47" s="8">
        <f t="shared" si="1"/>
        <v>1</v>
      </c>
    </row>
    <row r="48" spans="1:7">
      <c r="A48" s="9" t="s">
        <v>113</v>
      </c>
      <c r="B48" s="192">
        <v>3</v>
      </c>
      <c r="C48" s="192">
        <v>4</v>
      </c>
      <c r="D48" s="192">
        <v>6</v>
      </c>
      <c r="E48" s="192">
        <v>13</v>
      </c>
      <c r="G48" s="8">
        <f t="shared" si="1"/>
        <v>0.42857142857142855</v>
      </c>
    </row>
    <row r="49" spans="1:7">
      <c r="A49" s="9" t="s">
        <v>117</v>
      </c>
      <c r="B49" s="192"/>
      <c r="C49" s="192">
        <v>3</v>
      </c>
      <c r="D49" s="192">
        <v>5</v>
      </c>
      <c r="E49" s="192">
        <v>8</v>
      </c>
      <c r="G49" s="8">
        <f t="shared" si="1"/>
        <v>0</v>
      </c>
    </row>
    <row r="50" spans="1:7">
      <c r="A50" s="9" t="s">
        <v>120</v>
      </c>
      <c r="B50" s="192">
        <v>3</v>
      </c>
      <c r="C50" s="192"/>
      <c r="D50" s="192"/>
      <c r="E50" s="192">
        <v>3</v>
      </c>
      <c r="G50" s="8">
        <f t="shared" si="1"/>
        <v>1</v>
      </c>
    </row>
    <row r="51" spans="1:7">
      <c r="A51" s="9" t="s">
        <v>114</v>
      </c>
      <c r="B51" s="192">
        <v>7</v>
      </c>
      <c r="C51" s="192">
        <v>3</v>
      </c>
      <c r="D51" s="192">
        <v>2</v>
      </c>
      <c r="E51" s="192">
        <v>12</v>
      </c>
      <c r="G51" s="8">
        <f t="shared" si="1"/>
        <v>0.7</v>
      </c>
    </row>
    <row r="52" spans="1:7">
      <c r="A52" s="9" t="s">
        <v>870</v>
      </c>
      <c r="B52" s="192">
        <v>31</v>
      </c>
      <c r="C52" s="192"/>
      <c r="D52" s="192">
        <v>20</v>
      </c>
      <c r="E52" s="192">
        <v>51</v>
      </c>
      <c r="G52" s="8">
        <f t="shared" si="1"/>
        <v>1</v>
      </c>
    </row>
    <row r="53" spans="1:7">
      <c r="A53" s="9" t="s">
        <v>211</v>
      </c>
      <c r="B53" s="192">
        <v>23</v>
      </c>
      <c r="C53" s="192"/>
      <c r="D53" s="192">
        <v>5</v>
      </c>
      <c r="E53" s="192">
        <v>28</v>
      </c>
      <c r="G53" s="8">
        <f t="shared" si="1"/>
        <v>1</v>
      </c>
    </row>
    <row r="54" spans="1:7">
      <c r="A54" s="7" t="s">
        <v>55</v>
      </c>
      <c r="B54" s="192">
        <v>190</v>
      </c>
      <c r="C54" s="192">
        <v>2</v>
      </c>
      <c r="D54" s="192">
        <v>135</v>
      </c>
      <c r="E54" s="192">
        <v>327</v>
      </c>
      <c r="G54" s="8">
        <f t="shared" si="1"/>
        <v>0.98958333333333337</v>
      </c>
    </row>
    <row r="55" spans="1:7">
      <c r="A55" s="9" t="s">
        <v>122</v>
      </c>
      <c r="B55" s="192">
        <v>46</v>
      </c>
      <c r="C55" s="192"/>
      <c r="D55" s="192">
        <v>34</v>
      </c>
      <c r="E55" s="192">
        <v>80</v>
      </c>
      <c r="G55" s="8">
        <f t="shared" si="1"/>
        <v>1</v>
      </c>
    </row>
    <row r="56" spans="1:7">
      <c r="A56" s="9" t="s">
        <v>228</v>
      </c>
      <c r="B56" s="192">
        <v>49</v>
      </c>
      <c r="C56" s="192"/>
      <c r="D56" s="192">
        <v>45</v>
      </c>
      <c r="E56" s="192">
        <v>94</v>
      </c>
      <c r="G56" s="8">
        <f t="shared" si="1"/>
        <v>1</v>
      </c>
    </row>
    <row r="57" spans="1:7">
      <c r="A57" s="9" t="s">
        <v>755</v>
      </c>
      <c r="B57" s="192">
        <v>46</v>
      </c>
      <c r="C57" s="192"/>
      <c r="D57" s="192">
        <v>30</v>
      </c>
      <c r="E57" s="192">
        <v>76</v>
      </c>
      <c r="G57" s="8">
        <f t="shared" si="1"/>
        <v>1</v>
      </c>
    </row>
    <row r="58" spans="1:7">
      <c r="A58" s="9" t="s">
        <v>752</v>
      </c>
      <c r="B58" s="192">
        <v>49</v>
      </c>
      <c r="C58" s="192">
        <v>2</v>
      </c>
      <c r="D58" s="192">
        <v>26</v>
      </c>
      <c r="E58" s="192">
        <v>77</v>
      </c>
      <c r="G58" s="8">
        <f t="shared" si="1"/>
        <v>0.96078431372549022</v>
      </c>
    </row>
    <row r="59" spans="1:7">
      <c r="A59" s="7" t="s">
        <v>154</v>
      </c>
      <c r="B59" s="192">
        <v>803</v>
      </c>
      <c r="C59" s="192">
        <v>31</v>
      </c>
      <c r="D59" s="192">
        <v>431</v>
      </c>
      <c r="E59" s="192">
        <v>1265</v>
      </c>
      <c r="G59" s="8">
        <f t="shared" si="1"/>
        <v>0.96282973621103118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P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548</v>
      </c>
      <c r="BD1" s="191" t="s">
        <v>549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1002521730</v>
      </c>
      <c r="C2">
        <v>3</v>
      </c>
      <c r="D2" t="s">
        <v>45</v>
      </c>
      <c r="E2">
        <v>5</v>
      </c>
      <c r="F2" t="s">
        <v>211</v>
      </c>
      <c r="G2" t="s">
        <v>118</v>
      </c>
      <c r="H2" t="s">
        <v>212</v>
      </c>
      <c r="I2" t="s">
        <v>213</v>
      </c>
      <c r="J2" t="s">
        <v>214</v>
      </c>
      <c r="K2" t="s">
        <v>149</v>
      </c>
      <c r="L2" t="s">
        <v>215</v>
      </c>
      <c r="M2" t="s">
        <v>76</v>
      </c>
      <c r="N2" t="s">
        <v>216</v>
      </c>
      <c r="O2" s="57">
        <v>46246.468009259261</v>
      </c>
      <c r="P2" s="57">
        <v>46247.574270833335</v>
      </c>
      <c r="Q2">
        <v>69364041</v>
      </c>
      <c r="S2">
        <v>172606792157</v>
      </c>
      <c r="T2" t="s">
        <v>7984</v>
      </c>
      <c r="U2" t="s">
        <v>7985</v>
      </c>
      <c r="V2" t="s">
        <v>7986</v>
      </c>
      <c r="Z2">
        <v>117.379958108067</v>
      </c>
      <c r="AA2">
        <v>-8.4718363890345696</v>
      </c>
      <c r="AB2" t="s">
        <v>7987</v>
      </c>
      <c r="AC2" t="s">
        <v>217</v>
      </c>
      <c r="AL2" t="s">
        <v>218</v>
      </c>
      <c r="AM2" t="s">
        <v>7988</v>
      </c>
      <c r="AN2" t="s">
        <v>6</v>
      </c>
      <c r="AO2" s="57">
        <v>46364.486018518517</v>
      </c>
      <c r="AP2" s="57">
        <v>46247.333333333336</v>
      </c>
      <c r="AR2" t="s">
        <v>219</v>
      </c>
      <c r="AS2" t="s">
        <v>220</v>
      </c>
      <c r="AT2" t="s">
        <v>231</v>
      </c>
      <c r="AU2">
        <v>20260813</v>
      </c>
      <c r="AV2" t="s">
        <v>222</v>
      </c>
      <c r="AW2" t="s">
        <v>1057</v>
      </c>
      <c r="AX2" t="s">
        <v>223</v>
      </c>
      <c r="BA2" s="57">
        <v>46247.333333333336</v>
      </c>
      <c r="BB2" t="s">
        <v>7988</v>
      </c>
      <c r="BC2">
        <v>2026</v>
      </c>
      <c r="BD2">
        <v>8</v>
      </c>
      <c r="BE2">
        <v>13</v>
      </c>
      <c r="BF2" s="6">
        <f>DATE(BC2,BD2,BE2)</f>
        <v>46247</v>
      </c>
      <c r="BG2">
        <f>BF2-BA2</f>
        <v>-0.33333333333575865</v>
      </c>
      <c r="BH2" t="str">
        <f>IF(BG2=1,"COMPLY",IF(BG2&lt;1,"COMPLY","NOT COMPLY"))</f>
        <v>COMPLY</v>
      </c>
      <c r="BI2" t="str">
        <f>VLOOKUP(H2,Sheet2!$A$1:$B$270,2,FALSE)</f>
        <v>SUMBAWA</v>
      </c>
    </row>
    <row r="3" spans="1:61">
      <c r="A3">
        <v>2</v>
      </c>
      <c r="B3">
        <v>1002518863</v>
      </c>
      <c r="C3">
        <v>3</v>
      </c>
      <c r="D3" t="s">
        <v>55</v>
      </c>
      <c r="E3">
        <v>5</v>
      </c>
      <c r="F3" t="s">
        <v>228</v>
      </c>
      <c r="G3" t="s">
        <v>121</v>
      </c>
      <c r="H3" t="s">
        <v>389</v>
      </c>
      <c r="I3" t="s">
        <v>213</v>
      </c>
      <c r="J3" t="s">
        <v>214</v>
      </c>
      <c r="K3" t="s">
        <v>149</v>
      </c>
      <c r="M3" t="s">
        <v>288</v>
      </c>
      <c r="N3" t="s">
        <v>216</v>
      </c>
      <c r="O3" s="57">
        <v>46245.358611111114</v>
      </c>
      <c r="P3" s="57">
        <v>46246.809618055559</v>
      </c>
      <c r="Q3">
        <v>69362884</v>
      </c>
      <c r="S3">
        <v>152435222711</v>
      </c>
      <c r="T3" t="s">
        <v>7007</v>
      </c>
      <c r="U3" t="s">
        <v>7008</v>
      </c>
      <c r="V3" t="s">
        <v>7989</v>
      </c>
      <c r="Z3">
        <v>112.72248449999999</v>
      </c>
      <c r="AA3">
        <v>-7.1712109000000002</v>
      </c>
      <c r="AB3" t="s">
        <v>7009</v>
      </c>
      <c r="AC3" t="s">
        <v>230</v>
      </c>
      <c r="AL3" t="s">
        <v>218</v>
      </c>
      <c r="AM3" t="s">
        <v>7990</v>
      </c>
      <c r="AN3" t="s">
        <v>6</v>
      </c>
      <c r="AO3" s="57">
        <v>46334.361238425925</v>
      </c>
      <c r="AP3" s="57">
        <v>46247.333333333336</v>
      </c>
      <c r="AR3" t="s">
        <v>241</v>
      </c>
      <c r="AS3" t="s">
        <v>220</v>
      </c>
      <c r="AT3" t="s">
        <v>231</v>
      </c>
      <c r="AV3" t="s">
        <v>931</v>
      </c>
      <c r="AW3" t="s">
        <v>566</v>
      </c>
      <c r="AX3" t="s">
        <v>223</v>
      </c>
      <c r="BA3" s="57">
        <v>46247.333333333336</v>
      </c>
      <c r="BB3" t="s">
        <v>7990</v>
      </c>
      <c r="BF3" s="6" t="e">
        <f t="shared" ref="BF3:BF66" si="0">DATE(BC3,BD3,BE3)</f>
        <v>#NUM!</v>
      </c>
      <c r="BG3" t="e">
        <f t="shared" ref="BG3:BG66" si="1">BF3-BA3</f>
        <v>#NUM!</v>
      </c>
      <c r="BH3" t="e">
        <f t="shared" ref="BH3:BH66" si="2">IF(BG3=1,"COMPLY",IF(BG3&lt;1,"COMPLY","NOT COMPLY"))</f>
        <v>#NUM!</v>
      </c>
      <c r="BI3" t="str">
        <f>VLOOKUP(H3,Sheet2!$A$1:$B$270,2,FALSE)</f>
        <v>MADURA</v>
      </c>
    </row>
    <row r="4" spans="1:61">
      <c r="A4">
        <v>3</v>
      </c>
      <c r="B4">
        <v>1002511325</v>
      </c>
      <c r="C4">
        <v>3</v>
      </c>
      <c r="D4" t="s">
        <v>38</v>
      </c>
      <c r="E4">
        <v>5</v>
      </c>
      <c r="F4" t="s">
        <v>90</v>
      </c>
      <c r="G4" t="s">
        <v>96</v>
      </c>
      <c r="H4" t="s">
        <v>491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46239.782592592594</v>
      </c>
      <c r="P4" s="57">
        <v>46240.656319444446</v>
      </c>
      <c r="Q4">
        <v>69359485</v>
      </c>
      <c r="S4">
        <v>152638204277</v>
      </c>
      <c r="T4" t="s">
        <v>1246</v>
      </c>
      <c r="U4" t="s">
        <v>1247</v>
      </c>
      <c r="V4" t="s">
        <v>1248</v>
      </c>
      <c r="Z4">
        <v>111.763418474533</v>
      </c>
      <c r="AA4">
        <v>-8.1063936560634104</v>
      </c>
      <c r="AB4" t="s">
        <v>1249</v>
      </c>
      <c r="AC4" t="s">
        <v>237</v>
      </c>
      <c r="AL4" t="s">
        <v>218</v>
      </c>
      <c r="AM4" t="s">
        <v>1250</v>
      </c>
      <c r="AN4" t="s">
        <v>6</v>
      </c>
      <c r="AO4" s="57">
        <v>46150.788159722222</v>
      </c>
      <c r="AP4" s="57">
        <v>46240.625</v>
      </c>
      <c r="AR4" t="s">
        <v>219</v>
      </c>
      <c r="AS4" t="s">
        <v>96</v>
      </c>
      <c r="AT4" t="s">
        <v>231</v>
      </c>
      <c r="AU4">
        <v>20260806</v>
      </c>
      <c r="AV4" t="s">
        <v>222</v>
      </c>
      <c r="AW4" t="s">
        <v>1055</v>
      </c>
      <c r="AX4" t="s">
        <v>223</v>
      </c>
      <c r="BA4" s="57">
        <v>46240.625</v>
      </c>
      <c r="BB4" t="s">
        <v>1250</v>
      </c>
      <c r="BC4">
        <v>2026</v>
      </c>
      <c r="BD4">
        <v>8</v>
      </c>
      <c r="BE4">
        <v>6</v>
      </c>
      <c r="BF4" s="6">
        <f t="shared" si="0"/>
        <v>46240</v>
      </c>
      <c r="BG4">
        <f t="shared" si="1"/>
        <v>-0.625</v>
      </c>
      <c r="BH4" t="str">
        <f t="shared" si="2"/>
        <v>COMPLY</v>
      </c>
      <c r="BI4" t="str">
        <f>VLOOKUP(H4,Sheet2!$A$1:$B$270,2,FALSE)</f>
        <v>PONOROGO</v>
      </c>
    </row>
    <row r="5" spans="1:61">
      <c r="A5">
        <v>4</v>
      </c>
      <c r="B5">
        <v>1002506693</v>
      </c>
      <c r="C5">
        <v>3</v>
      </c>
      <c r="D5" t="s">
        <v>59</v>
      </c>
      <c r="E5">
        <v>4</v>
      </c>
      <c r="F5" t="s">
        <v>224</v>
      </c>
      <c r="G5" t="s">
        <v>621</v>
      </c>
      <c r="H5" t="s">
        <v>944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46238.31453703704</v>
      </c>
      <c r="P5" s="57">
        <v>46238.546435185184</v>
      </c>
      <c r="Q5">
        <v>69357861</v>
      </c>
      <c r="S5">
        <v>143385101104</v>
      </c>
      <c r="T5" t="s">
        <v>1251</v>
      </c>
      <c r="U5" t="s">
        <v>1252</v>
      </c>
      <c r="V5" t="s">
        <v>1253</v>
      </c>
      <c r="Z5">
        <v>109.313632</v>
      </c>
      <c r="AA5">
        <v>-7.6915800000000001</v>
      </c>
      <c r="AB5" t="s">
        <v>1254</v>
      </c>
      <c r="AC5" t="s">
        <v>237</v>
      </c>
      <c r="AL5" t="s">
        <v>218</v>
      </c>
      <c r="AM5" t="s">
        <v>1255</v>
      </c>
      <c r="AN5" t="s">
        <v>6</v>
      </c>
      <c r="AO5" s="57">
        <v>46120.319537037038</v>
      </c>
      <c r="AP5" s="57">
        <v>46239.333333333336</v>
      </c>
      <c r="AR5" t="s">
        <v>219</v>
      </c>
      <c r="AS5" t="s">
        <v>641</v>
      </c>
      <c r="AT5" t="s">
        <v>231</v>
      </c>
      <c r="AU5">
        <v>20260804</v>
      </c>
      <c r="AV5" t="s">
        <v>222</v>
      </c>
      <c r="AW5" t="s">
        <v>1055</v>
      </c>
      <c r="AX5" t="s">
        <v>223</v>
      </c>
      <c r="BA5" s="57">
        <v>46239.333333333336</v>
      </c>
      <c r="BB5" t="s">
        <v>1255</v>
      </c>
      <c r="BC5">
        <v>2026</v>
      </c>
      <c r="BD5">
        <v>8</v>
      </c>
      <c r="BE5">
        <v>4</v>
      </c>
      <c r="BF5" s="6">
        <f t="shared" si="0"/>
        <v>46238</v>
      </c>
      <c r="BG5">
        <f t="shared" si="1"/>
        <v>-1.3333333333357587</v>
      </c>
      <c r="BH5" t="str">
        <f t="shared" si="2"/>
        <v>COMPLY</v>
      </c>
      <c r="BI5" t="e">
        <f>VLOOKUP(H5,Sheet2!$A$1:$B$270,2,FALSE)</f>
        <v>#N/A</v>
      </c>
    </row>
    <row r="6" spans="1:61">
      <c r="A6">
        <v>5</v>
      </c>
      <c r="B6">
        <v>1002512289</v>
      </c>
      <c r="C6">
        <v>3</v>
      </c>
      <c r="D6" t="s">
        <v>49</v>
      </c>
      <c r="E6">
        <v>4</v>
      </c>
      <c r="F6" t="s">
        <v>253</v>
      </c>
      <c r="G6" t="s">
        <v>556</v>
      </c>
      <c r="H6" t="s">
        <v>1011</v>
      </c>
      <c r="I6" t="s">
        <v>213</v>
      </c>
      <c r="J6" t="s">
        <v>214</v>
      </c>
      <c r="K6" t="s">
        <v>149</v>
      </c>
      <c r="M6" t="s">
        <v>76</v>
      </c>
      <c r="N6" t="s">
        <v>216</v>
      </c>
      <c r="O6" s="57">
        <v>46240.538576388892</v>
      </c>
      <c r="P6" s="57">
        <v>46240.590405092589</v>
      </c>
      <c r="Q6">
        <v>69357257</v>
      </c>
      <c r="S6">
        <v>146284106910</v>
      </c>
      <c r="T6" t="s">
        <v>1256</v>
      </c>
      <c r="U6" t="s">
        <v>1257</v>
      </c>
      <c r="V6" t="s">
        <v>1258</v>
      </c>
      <c r="Z6">
        <v>109.04882600000001</v>
      </c>
      <c r="AA6">
        <v>-6.857437</v>
      </c>
      <c r="AB6" t="s">
        <v>1259</v>
      </c>
      <c r="AC6" t="s">
        <v>226</v>
      </c>
      <c r="AL6" t="s">
        <v>218</v>
      </c>
      <c r="AM6" t="s">
        <v>1260</v>
      </c>
      <c r="AN6" t="s">
        <v>6</v>
      </c>
      <c r="AO6" s="57">
        <v>46181.549212962964</v>
      </c>
      <c r="AR6" t="s">
        <v>219</v>
      </c>
      <c r="AS6" t="s">
        <v>220</v>
      </c>
      <c r="AT6" t="s">
        <v>231</v>
      </c>
      <c r="AU6">
        <v>20260806</v>
      </c>
      <c r="AV6" t="s">
        <v>222</v>
      </c>
      <c r="AW6" t="s">
        <v>565</v>
      </c>
      <c r="AX6" t="s">
        <v>223</v>
      </c>
      <c r="BA6" s="57">
        <v>46240.291666666664</v>
      </c>
      <c r="BB6" t="s">
        <v>1260</v>
      </c>
      <c r="BC6">
        <v>2026</v>
      </c>
      <c r="BD6">
        <v>8</v>
      </c>
      <c r="BE6">
        <v>6</v>
      </c>
      <c r="BF6" s="6">
        <f t="shared" si="0"/>
        <v>46240</v>
      </c>
      <c r="BG6">
        <f t="shared" si="1"/>
        <v>-0.29166666666424135</v>
      </c>
      <c r="BH6" t="str">
        <f t="shared" si="2"/>
        <v>COMPLY</v>
      </c>
      <c r="BI6" t="e">
        <f>VLOOKUP(H6,Sheet2!$A$1:$B$270,2,FALSE)</f>
        <v>#N/A</v>
      </c>
    </row>
    <row r="7" spans="1:61">
      <c r="A7">
        <v>6</v>
      </c>
      <c r="B7">
        <v>1002504852</v>
      </c>
      <c r="C7">
        <v>3</v>
      </c>
      <c r="D7" t="s">
        <v>45</v>
      </c>
      <c r="E7">
        <v>5</v>
      </c>
      <c r="F7" t="s">
        <v>211</v>
      </c>
      <c r="G7" t="s">
        <v>118</v>
      </c>
      <c r="H7" t="s">
        <v>212</v>
      </c>
      <c r="I7" t="s">
        <v>213</v>
      </c>
      <c r="J7" t="s">
        <v>214</v>
      </c>
      <c r="K7" t="s">
        <v>149</v>
      </c>
      <c r="L7" t="s">
        <v>215</v>
      </c>
      <c r="M7" t="s">
        <v>582</v>
      </c>
      <c r="N7" t="s">
        <v>216</v>
      </c>
      <c r="O7" s="57">
        <v>46235.711759259262</v>
      </c>
      <c r="P7" s="57">
        <v>46237.666296296295</v>
      </c>
      <c r="Q7">
        <v>69356869</v>
      </c>
      <c r="S7">
        <v>172606791709</v>
      </c>
      <c r="T7" t="s">
        <v>1261</v>
      </c>
      <c r="U7" t="s">
        <v>1262</v>
      </c>
      <c r="V7" t="s">
        <v>1263</v>
      </c>
      <c r="Z7">
        <v>117.4378584</v>
      </c>
      <c r="AA7">
        <v>-8.6448596000000002</v>
      </c>
      <c r="AB7" t="s">
        <v>1264</v>
      </c>
      <c r="AC7" t="s">
        <v>237</v>
      </c>
      <c r="AL7" t="s">
        <v>218</v>
      </c>
      <c r="AM7" t="s">
        <v>1265</v>
      </c>
      <c r="AN7" t="s">
        <v>6</v>
      </c>
      <c r="AO7" s="57">
        <v>46030.715254629627</v>
      </c>
      <c r="AP7" s="57">
        <v>46236.625</v>
      </c>
      <c r="AQ7" t="s">
        <v>929</v>
      </c>
      <c r="AR7" t="s">
        <v>14</v>
      </c>
      <c r="AS7" t="s">
        <v>220</v>
      </c>
      <c r="AT7" t="s">
        <v>231</v>
      </c>
      <c r="AV7" t="s">
        <v>1266</v>
      </c>
      <c r="AW7" t="s">
        <v>1055</v>
      </c>
      <c r="AX7" t="s">
        <v>223</v>
      </c>
      <c r="BA7" s="57">
        <v>46236.625</v>
      </c>
      <c r="BB7" t="s">
        <v>1265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SUMBAWA</v>
      </c>
    </row>
    <row r="8" spans="1:61">
      <c r="A8">
        <v>7</v>
      </c>
      <c r="B8">
        <v>1002507635</v>
      </c>
      <c r="C8">
        <v>3</v>
      </c>
      <c r="D8" t="s">
        <v>59</v>
      </c>
      <c r="E8">
        <v>4</v>
      </c>
      <c r="F8" t="s">
        <v>243</v>
      </c>
      <c r="G8" t="s">
        <v>262</v>
      </c>
      <c r="H8" t="s">
        <v>263</v>
      </c>
      <c r="I8" t="s">
        <v>213</v>
      </c>
      <c r="J8" t="s">
        <v>214</v>
      </c>
      <c r="K8" t="s">
        <v>149</v>
      </c>
      <c r="M8" t="s">
        <v>1013</v>
      </c>
      <c r="N8" t="s">
        <v>216</v>
      </c>
      <c r="O8" s="57">
        <v>46238.463275462964</v>
      </c>
      <c r="P8" s="57">
        <v>46238.464062500003</v>
      </c>
      <c r="Q8">
        <v>69358103</v>
      </c>
      <c r="S8">
        <v>141373127381</v>
      </c>
      <c r="T8" t="s">
        <v>1267</v>
      </c>
      <c r="Z8">
        <v>109.93055092246</v>
      </c>
      <c r="AA8">
        <v>-7.26728667952493</v>
      </c>
      <c r="AB8" t="s">
        <v>1268</v>
      </c>
      <c r="AC8" t="s">
        <v>293</v>
      </c>
      <c r="AO8" s="57">
        <v>46120.465902777774</v>
      </c>
      <c r="AR8" t="s">
        <v>6</v>
      </c>
      <c r="AS8" t="s">
        <v>220</v>
      </c>
      <c r="AT8" t="s">
        <v>231</v>
      </c>
      <c r="AV8" t="s">
        <v>1014</v>
      </c>
      <c r="AW8" t="s">
        <v>1071</v>
      </c>
      <c r="AX8" t="s">
        <v>223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8</v>
      </c>
      <c r="B9">
        <v>1002521320</v>
      </c>
      <c r="C9">
        <v>3</v>
      </c>
      <c r="D9" t="s">
        <v>34</v>
      </c>
      <c r="E9">
        <v>5</v>
      </c>
      <c r="F9" t="s">
        <v>580</v>
      </c>
      <c r="G9" t="s">
        <v>82</v>
      </c>
      <c r="H9" t="s">
        <v>270</v>
      </c>
      <c r="I9" t="s">
        <v>213</v>
      </c>
      <c r="J9" t="s">
        <v>214</v>
      </c>
      <c r="K9" t="s">
        <v>149</v>
      </c>
      <c r="M9" t="s">
        <v>590</v>
      </c>
      <c r="N9" t="s">
        <v>216</v>
      </c>
      <c r="O9" s="57">
        <v>46246.377627314818</v>
      </c>
      <c r="P9" s="57">
        <v>46246.772951388892</v>
      </c>
      <c r="Q9">
        <v>69358911</v>
      </c>
      <c r="T9" t="s">
        <v>1600</v>
      </c>
      <c r="V9" t="s">
        <v>6144</v>
      </c>
      <c r="Z9">
        <v>115.4341</v>
      </c>
      <c r="AA9">
        <v>-8.4644999999999992</v>
      </c>
      <c r="AB9" t="s">
        <v>1602</v>
      </c>
      <c r="AC9" t="s">
        <v>230</v>
      </c>
      <c r="AL9" t="s">
        <v>218</v>
      </c>
      <c r="AM9" t="s">
        <v>6145</v>
      </c>
      <c r="AN9" t="s">
        <v>6</v>
      </c>
      <c r="AO9" s="57">
        <v>46364.382175925923</v>
      </c>
      <c r="AP9" s="57">
        <v>46242</v>
      </c>
      <c r="AR9" t="s">
        <v>572</v>
      </c>
      <c r="AS9" t="s">
        <v>581</v>
      </c>
      <c r="AT9" t="s">
        <v>231</v>
      </c>
      <c r="AV9" t="s">
        <v>1033</v>
      </c>
      <c r="AW9" t="s">
        <v>1015</v>
      </c>
      <c r="AX9" t="s">
        <v>223</v>
      </c>
      <c r="BA9" s="57">
        <v>46242.625</v>
      </c>
      <c r="BB9" t="s">
        <v>6145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KLUNGKUNG</v>
      </c>
    </row>
    <row r="10" spans="1:61">
      <c r="A10">
        <v>9</v>
      </c>
      <c r="B10">
        <v>1002505980</v>
      </c>
      <c r="C10">
        <v>3</v>
      </c>
      <c r="D10" t="s">
        <v>59</v>
      </c>
      <c r="E10">
        <v>4</v>
      </c>
      <c r="F10" t="s">
        <v>224</v>
      </c>
      <c r="G10" t="s">
        <v>621</v>
      </c>
      <c r="H10" t="s">
        <v>1004</v>
      </c>
      <c r="I10" t="s">
        <v>213</v>
      </c>
      <c r="J10" t="s">
        <v>214</v>
      </c>
      <c r="K10" t="s">
        <v>149</v>
      </c>
      <c r="L10" t="s">
        <v>215</v>
      </c>
      <c r="M10" t="s">
        <v>76</v>
      </c>
      <c r="N10" t="s">
        <v>216</v>
      </c>
      <c r="O10" s="57">
        <v>46237.513842592591</v>
      </c>
      <c r="P10" s="57">
        <v>46238.591446759259</v>
      </c>
      <c r="Q10">
        <v>69357450</v>
      </c>
      <c r="S10">
        <v>146391108637</v>
      </c>
      <c r="T10" t="s">
        <v>1274</v>
      </c>
      <c r="U10" t="s">
        <v>1275</v>
      </c>
      <c r="V10" t="s">
        <v>1276</v>
      </c>
      <c r="Z10">
        <v>108.77165973186401</v>
      </c>
      <c r="AA10">
        <v>-7.2986093593107597</v>
      </c>
      <c r="AB10" t="s">
        <v>1277</v>
      </c>
      <c r="AC10" t="s">
        <v>237</v>
      </c>
      <c r="AL10" t="s">
        <v>218</v>
      </c>
      <c r="AM10" t="s">
        <v>1278</v>
      </c>
      <c r="AN10" t="s">
        <v>6</v>
      </c>
      <c r="AO10" s="57">
        <v>46089.517650462964</v>
      </c>
      <c r="AP10" s="57">
        <v>46239.333333333336</v>
      </c>
      <c r="AR10" t="s">
        <v>219</v>
      </c>
      <c r="AS10" t="s">
        <v>1000</v>
      </c>
      <c r="AT10" t="s">
        <v>231</v>
      </c>
      <c r="AU10">
        <v>20260804</v>
      </c>
      <c r="AV10" t="s">
        <v>222</v>
      </c>
      <c r="AW10" t="s">
        <v>238</v>
      </c>
      <c r="AX10" t="s">
        <v>223</v>
      </c>
      <c r="BA10" s="57">
        <v>46239.333333333336</v>
      </c>
      <c r="BB10" t="s">
        <v>1278</v>
      </c>
      <c r="BC10">
        <v>2026</v>
      </c>
      <c r="BD10">
        <v>8</v>
      </c>
      <c r="BE10">
        <v>4</v>
      </c>
      <c r="BF10" s="6">
        <f t="shared" si="0"/>
        <v>46238</v>
      </c>
      <c r="BG10">
        <f t="shared" si="1"/>
        <v>-1.3333333333357587</v>
      </c>
      <c r="BH10" t="str">
        <f t="shared" si="2"/>
        <v>COMPLY</v>
      </c>
      <c r="BI10" t="e">
        <f>VLOOKUP(H10,Sheet2!$A$1:$B$270,2,FALSE)</f>
        <v>#N/A</v>
      </c>
    </row>
    <row r="11" spans="1:61">
      <c r="A11">
        <v>10</v>
      </c>
      <c r="B11">
        <v>1002519170</v>
      </c>
      <c r="C11">
        <v>3</v>
      </c>
      <c r="D11" t="s">
        <v>45</v>
      </c>
      <c r="E11">
        <v>5</v>
      </c>
      <c r="F11" t="s">
        <v>211</v>
      </c>
      <c r="G11" t="s">
        <v>115</v>
      </c>
      <c r="H11" t="s">
        <v>281</v>
      </c>
      <c r="I11" t="s">
        <v>213</v>
      </c>
      <c r="J11" t="s">
        <v>214</v>
      </c>
      <c r="K11" t="s">
        <v>149</v>
      </c>
      <c r="L11" t="s">
        <v>215</v>
      </c>
      <c r="M11" t="s">
        <v>236</v>
      </c>
      <c r="N11" t="s">
        <v>216</v>
      </c>
      <c r="O11" s="57">
        <v>46245.419803240744</v>
      </c>
      <c r="P11" s="57">
        <v>46245.577268518522</v>
      </c>
      <c r="Q11">
        <v>69361492</v>
      </c>
      <c r="T11" t="s">
        <v>5061</v>
      </c>
      <c r="V11" t="s">
        <v>5063</v>
      </c>
      <c r="Z11">
        <v>116.40271</v>
      </c>
      <c r="AA11">
        <v>-8.6959169999999997</v>
      </c>
      <c r="AB11" t="s">
        <v>5064</v>
      </c>
      <c r="AC11" t="s">
        <v>1058</v>
      </c>
      <c r="AL11" t="s">
        <v>218</v>
      </c>
      <c r="AM11" t="s">
        <v>5065</v>
      </c>
      <c r="AN11" t="s">
        <v>6</v>
      </c>
      <c r="AO11" s="57">
        <v>46334.42396990741</v>
      </c>
      <c r="AP11" s="57">
        <v>46243</v>
      </c>
      <c r="AR11" t="s">
        <v>314</v>
      </c>
      <c r="AS11" t="s">
        <v>588</v>
      </c>
      <c r="AT11" t="s">
        <v>231</v>
      </c>
      <c r="AV11" t="s">
        <v>7010</v>
      </c>
      <c r="AW11" t="s">
        <v>1059</v>
      </c>
      <c r="AX11" t="s">
        <v>223</v>
      </c>
      <c r="BA11" s="57">
        <v>46243.541666666664</v>
      </c>
      <c r="BB11" t="s">
        <v>5065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1002505392</v>
      </c>
      <c r="C12">
        <v>3</v>
      </c>
      <c r="D12" t="s">
        <v>55</v>
      </c>
      <c r="E12">
        <v>5</v>
      </c>
      <c r="F12" t="s">
        <v>228</v>
      </c>
      <c r="G12" t="s">
        <v>121</v>
      </c>
      <c r="H12" t="s">
        <v>449</v>
      </c>
      <c r="I12" t="s">
        <v>213</v>
      </c>
      <c r="J12" t="s">
        <v>214</v>
      </c>
      <c r="K12" t="s">
        <v>149</v>
      </c>
      <c r="L12" t="s">
        <v>215</v>
      </c>
      <c r="M12" t="s">
        <v>76</v>
      </c>
      <c r="N12" t="s">
        <v>216</v>
      </c>
      <c r="O12" s="57">
        <v>46236.724953703706</v>
      </c>
      <c r="P12" s="57">
        <v>46237.72283564815</v>
      </c>
      <c r="Q12">
        <v>69357105</v>
      </c>
      <c r="S12">
        <v>152438901261</v>
      </c>
      <c r="T12" t="s">
        <v>1284</v>
      </c>
      <c r="U12" t="s">
        <v>1285</v>
      </c>
      <c r="V12" t="s">
        <v>1286</v>
      </c>
      <c r="Z12">
        <v>113.339274935424</v>
      </c>
      <c r="AA12">
        <v>-7.1195809693231</v>
      </c>
      <c r="AB12" t="s">
        <v>1287</v>
      </c>
      <c r="AC12" t="s">
        <v>217</v>
      </c>
      <c r="AL12" t="s">
        <v>218</v>
      </c>
      <c r="AM12" t="s">
        <v>1288</v>
      </c>
      <c r="AN12" t="s">
        <v>6</v>
      </c>
      <c r="AO12" s="57">
        <v>46061.725821759261</v>
      </c>
      <c r="AP12" s="57">
        <v>46237.625</v>
      </c>
      <c r="AR12" t="s">
        <v>219</v>
      </c>
      <c r="AS12" t="s">
        <v>220</v>
      </c>
      <c r="AT12" t="s">
        <v>221</v>
      </c>
      <c r="AU12">
        <v>20260803</v>
      </c>
      <c r="AV12" t="s">
        <v>222</v>
      </c>
      <c r="AW12" t="s">
        <v>1023</v>
      </c>
      <c r="AX12" t="s">
        <v>223</v>
      </c>
      <c r="BA12" s="57">
        <v>46237.625</v>
      </c>
      <c r="BB12" t="s">
        <v>1288</v>
      </c>
      <c r="BC12">
        <v>2026</v>
      </c>
      <c r="BD12">
        <v>8</v>
      </c>
      <c r="BE12">
        <v>3</v>
      </c>
      <c r="BF12" s="6">
        <f t="shared" si="0"/>
        <v>46237</v>
      </c>
      <c r="BG12">
        <f t="shared" si="1"/>
        <v>-0.625</v>
      </c>
      <c r="BH12" t="str">
        <f t="shared" si="2"/>
        <v>COMPLY</v>
      </c>
      <c r="BI12" t="str">
        <f>VLOOKUP(H12,Sheet2!$A$1:$B$270,2,FALSE)</f>
        <v>MADURA</v>
      </c>
    </row>
    <row r="13" spans="1:61">
      <c r="A13">
        <v>12</v>
      </c>
      <c r="B13">
        <v>1002510478</v>
      </c>
      <c r="C13">
        <v>3</v>
      </c>
      <c r="D13" t="s">
        <v>59</v>
      </c>
      <c r="E13">
        <v>4</v>
      </c>
      <c r="F13" t="s">
        <v>573</v>
      </c>
      <c r="G13" t="s">
        <v>1045</v>
      </c>
      <c r="H13" t="s">
        <v>1046</v>
      </c>
      <c r="I13" t="s">
        <v>213</v>
      </c>
      <c r="J13" t="s">
        <v>214</v>
      </c>
      <c r="K13" t="s">
        <v>149</v>
      </c>
      <c r="L13" t="s">
        <v>215</v>
      </c>
      <c r="M13" t="s">
        <v>559</v>
      </c>
      <c r="N13" t="s">
        <v>216</v>
      </c>
      <c r="O13" s="57">
        <v>46239.550567129627</v>
      </c>
      <c r="P13" s="57">
        <v>46245.749131944445</v>
      </c>
      <c r="Q13">
        <v>69354224</v>
      </c>
      <c r="T13" t="s">
        <v>1181</v>
      </c>
      <c r="V13" t="s">
        <v>1182</v>
      </c>
      <c r="Z13">
        <v>110.475126</v>
      </c>
      <c r="AA13">
        <v>-7.9772210000000001</v>
      </c>
      <c r="AB13" t="s">
        <v>1183</v>
      </c>
      <c r="AC13" t="s">
        <v>237</v>
      </c>
      <c r="AL13" t="s">
        <v>218</v>
      </c>
      <c r="AM13" t="s">
        <v>1184</v>
      </c>
      <c r="AN13" t="s">
        <v>6</v>
      </c>
      <c r="AO13" s="57">
        <v>46150.559479166666</v>
      </c>
      <c r="AP13" s="57">
        <v>46233</v>
      </c>
      <c r="AR13" t="s">
        <v>6</v>
      </c>
      <c r="AS13" t="s">
        <v>1047</v>
      </c>
      <c r="AT13" t="s">
        <v>231</v>
      </c>
      <c r="AV13" t="s">
        <v>7011</v>
      </c>
      <c r="AW13" t="s">
        <v>554</v>
      </c>
      <c r="AX13" t="s">
        <v>223</v>
      </c>
      <c r="BA13" s="57">
        <v>46233.541666666664</v>
      </c>
      <c r="BB13" t="s">
        <v>1184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13</v>
      </c>
      <c r="B14">
        <v>1002512830</v>
      </c>
      <c r="C14">
        <v>3</v>
      </c>
      <c r="D14" t="s">
        <v>34</v>
      </c>
      <c r="E14">
        <v>5</v>
      </c>
      <c r="F14" t="s">
        <v>595</v>
      </c>
      <c r="G14" t="s">
        <v>83</v>
      </c>
      <c r="H14" t="s">
        <v>391</v>
      </c>
      <c r="I14" t="s">
        <v>213</v>
      </c>
      <c r="J14" t="s">
        <v>214</v>
      </c>
      <c r="K14" t="s">
        <v>149</v>
      </c>
      <c r="L14" t="s">
        <v>215</v>
      </c>
      <c r="M14" t="s">
        <v>582</v>
      </c>
      <c r="N14" t="s">
        <v>216</v>
      </c>
      <c r="O14" s="57">
        <v>46240.631203703706</v>
      </c>
      <c r="P14" s="57">
        <v>46243.678819444445</v>
      </c>
      <c r="Q14">
        <v>69360114</v>
      </c>
      <c r="S14">
        <v>172422212689</v>
      </c>
      <c r="T14" t="s">
        <v>1289</v>
      </c>
      <c r="U14" t="s">
        <v>1290</v>
      </c>
      <c r="V14" t="s">
        <v>1291</v>
      </c>
      <c r="Z14">
        <v>115.25310570000001</v>
      </c>
      <c r="AA14">
        <v>-8.6396125000000001</v>
      </c>
      <c r="AB14" t="s">
        <v>1292</v>
      </c>
      <c r="AC14" t="s">
        <v>237</v>
      </c>
      <c r="AL14" t="s">
        <v>218</v>
      </c>
      <c r="AM14" t="s">
        <v>1293</v>
      </c>
      <c r="AN14" t="s">
        <v>6</v>
      </c>
      <c r="AO14" s="57">
        <v>46181.642870370371</v>
      </c>
      <c r="AP14" s="57">
        <v>46241.541666666664</v>
      </c>
      <c r="AQ14" t="s">
        <v>249</v>
      </c>
      <c r="AR14" t="s">
        <v>14</v>
      </c>
      <c r="AS14" t="s">
        <v>648</v>
      </c>
      <c r="AT14" t="s">
        <v>231</v>
      </c>
      <c r="AV14" t="s">
        <v>4501</v>
      </c>
      <c r="AW14" t="s">
        <v>1063</v>
      </c>
      <c r="AX14" t="s">
        <v>223</v>
      </c>
      <c r="BA14" s="57">
        <v>46241.541666666664</v>
      </c>
      <c r="BB14" t="s">
        <v>1293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SANUR</v>
      </c>
    </row>
    <row r="15" spans="1:61">
      <c r="A15">
        <v>14</v>
      </c>
      <c r="B15">
        <v>1002506284</v>
      </c>
      <c r="C15">
        <v>3</v>
      </c>
      <c r="D15" t="s">
        <v>34</v>
      </c>
      <c r="E15">
        <v>5</v>
      </c>
      <c r="F15" t="s">
        <v>595</v>
      </c>
      <c r="G15" t="s">
        <v>86</v>
      </c>
      <c r="H15" t="s">
        <v>307</v>
      </c>
      <c r="I15" t="s">
        <v>213</v>
      </c>
      <c r="J15" t="s">
        <v>214</v>
      </c>
      <c r="K15" t="s">
        <v>149</v>
      </c>
      <c r="M15" t="s">
        <v>582</v>
      </c>
      <c r="N15" t="s">
        <v>1061</v>
      </c>
      <c r="O15" s="57">
        <v>46237.611759259256</v>
      </c>
      <c r="P15" s="57">
        <v>46239.445277777777</v>
      </c>
      <c r="Q15">
        <v>69357651</v>
      </c>
      <c r="S15">
        <v>172416797776</v>
      </c>
      <c r="T15" t="s">
        <v>1294</v>
      </c>
      <c r="U15" t="s">
        <v>1295</v>
      </c>
      <c r="V15" t="s">
        <v>1296</v>
      </c>
      <c r="Z15">
        <v>115.1821587</v>
      </c>
      <c r="AA15">
        <v>-8.6756408999999994</v>
      </c>
      <c r="AB15" t="s">
        <v>1297</v>
      </c>
      <c r="AC15" t="s">
        <v>226</v>
      </c>
      <c r="AL15" t="s">
        <v>218</v>
      </c>
      <c r="AM15" t="s">
        <v>1298</v>
      </c>
      <c r="AN15" t="s">
        <v>6</v>
      </c>
      <c r="AO15" s="57">
        <v>46089.621736111112</v>
      </c>
      <c r="AP15" s="57">
        <v>46238.541666666664</v>
      </c>
      <c r="AQ15" t="s">
        <v>249</v>
      </c>
      <c r="AR15" t="s">
        <v>14</v>
      </c>
      <c r="AS15" t="s">
        <v>650</v>
      </c>
      <c r="AT15" t="s">
        <v>231</v>
      </c>
      <c r="AV15" t="s">
        <v>1299</v>
      </c>
      <c r="AW15" t="s">
        <v>607</v>
      </c>
      <c r="AX15" t="s">
        <v>223</v>
      </c>
      <c r="BA15" s="57">
        <v>46238.541666666664</v>
      </c>
      <c r="BB15" t="s">
        <v>1298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UBUNG</v>
      </c>
    </row>
    <row r="16" spans="1:61">
      <c r="A16">
        <v>15</v>
      </c>
      <c r="B16">
        <v>1002512981</v>
      </c>
      <c r="C16">
        <v>3</v>
      </c>
      <c r="D16" t="s">
        <v>45</v>
      </c>
      <c r="E16">
        <v>5</v>
      </c>
      <c r="F16" t="s">
        <v>211</v>
      </c>
      <c r="G16" t="s">
        <v>110</v>
      </c>
      <c r="H16" t="s">
        <v>250</v>
      </c>
      <c r="I16" t="s">
        <v>213</v>
      </c>
      <c r="J16" t="s">
        <v>214</v>
      </c>
      <c r="K16" t="s">
        <v>149</v>
      </c>
      <c r="M16" t="s">
        <v>596</v>
      </c>
      <c r="N16" t="s">
        <v>216</v>
      </c>
      <c r="O16" s="57">
        <v>46240.658703703702</v>
      </c>
      <c r="P16" s="57">
        <v>46246.40042824074</v>
      </c>
      <c r="Q16">
        <v>69356981</v>
      </c>
      <c r="S16">
        <v>172616801799</v>
      </c>
      <c r="T16" t="s">
        <v>1300</v>
      </c>
      <c r="U16" t="s">
        <v>1301</v>
      </c>
      <c r="V16" t="s">
        <v>1302</v>
      </c>
      <c r="Z16">
        <v>118.723395497406</v>
      </c>
      <c r="AA16">
        <v>-8.4621556420658806</v>
      </c>
      <c r="AB16" t="s">
        <v>1303</v>
      </c>
      <c r="AC16" t="s">
        <v>292</v>
      </c>
      <c r="AL16" t="s">
        <v>218</v>
      </c>
      <c r="AM16" t="s">
        <v>1304</v>
      </c>
      <c r="AN16" t="s">
        <v>6</v>
      </c>
      <c r="AO16" s="57">
        <v>46181.673981481479</v>
      </c>
      <c r="AQ16" t="s">
        <v>929</v>
      </c>
      <c r="AR16" t="s">
        <v>14</v>
      </c>
      <c r="AS16" t="s">
        <v>220</v>
      </c>
      <c r="AT16" t="s">
        <v>231</v>
      </c>
      <c r="AV16" t="s">
        <v>597</v>
      </c>
      <c r="AW16" t="s">
        <v>566</v>
      </c>
      <c r="AX16" t="s">
        <v>223</v>
      </c>
      <c r="BA16" s="57">
        <v>46240.291666666664</v>
      </c>
      <c r="BB16" t="s">
        <v>1304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BIMA</v>
      </c>
    </row>
    <row r="17" spans="1:61">
      <c r="A17">
        <v>16</v>
      </c>
      <c r="B17">
        <v>1002524692</v>
      </c>
      <c r="C17">
        <v>3</v>
      </c>
      <c r="D17" t="s">
        <v>55</v>
      </c>
      <c r="E17">
        <v>5</v>
      </c>
      <c r="F17" t="s">
        <v>267</v>
      </c>
      <c r="G17" t="s">
        <v>122</v>
      </c>
      <c r="H17" t="s">
        <v>299</v>
      </c>
      <c r="I17" t="s">
        <v>213</v>
      </c>
      <c r="J17" t="s">
        <v>214</v>
      </c>
      <c r="K17" t="s">
        <v>149</v>
      </c>
      <c r="M17" t="s">
        <v>559</v>
      </c>
      <c r="N17" t="s">
        <v>216</v>
      </c>
      <c r="O17" s="57">
        <v>46247.642118055555</v>
      </c>
      <c r="P17" s="57">
        <v>46247.732824074075</v>
      </c>
      <c r="Q17">
        <v>69365348</v>
      </c>
      <c r="S17">
        <v>152446245701</v>
      </c>
      <c r="T17" t="s">
        <v>8897</v>
      </c>
      <c r="U17" t="s">
        <v>8898</v>
      </c>
      <c r="Z17">
        <v>112.6001687</v>
      </c>
      <c r="AA17">
        <v>-7.2463372000000001</v>
      </c>
      <c r="AB17" t="s">
        <v>8899</v>
      </c>
      <c r="AC17" t="s">
        <v>230</v>
      </c>
      <c r="AO17" t="s">
        <v>8900</v>
      </c>
      <c r="AR17" t="s">
        <v>6</v>
      </c>
      <c r="AS17" t="s">
        <v>932</v>
      </c>
      <c r="AT17" t="s">
        <v>231</v>
      </c>
      <c r="AV17" t="s">
        <v>8901</v>
      </c>
      <c r="AW17" t="s">
        <v>607</v>
      </c>
      <c r="AX17" t="s">
        <v>223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GRESIK</v>
      </c>
    </row>
    <row r="18" spans="1:61">
      <c r="A18">
        <v>17</v>
      </c>
      <c r="B18">
        <v>1002513395</v>
      </c>
      <c r="C18">
        <v>3</v>
      </c>
      <c r="D18" t="s">
        <v>42</v>
      </c>
      <c r="E18">
        <v>5</v>
      </c>
      <c r="F18" t="s">
        <v>102</v>
      </c>
      <c r="G18" t="s">
        <v>99</v>
      </c>
      <c r="H18" t="s">
        <v>462</v>
      </c>
      <c r="I18" t="s">
        <v>213</v>
      </c>
      <c r="J18" t="s">
        <v>214</v>
      </c>
      <c r="K18" t="s">
        <v>149</v>
      </c>
      <c r="L18" t="s">
        <v>215</v>
      </c>
      <c r="M18" t="s">
        <v>76</v>
      </c>
      <c r="N18" t="s">
        <v>216</v>
      </c>
      <c r="O18" s="57">
        <v>46240.747175925928</v>
      </c>
      <c r="P18" s="57">
        <v>46241.456226851849</v>
      </c>
      <c r="Q18">
        <v>69360314</v>
      </c>
      <c r="S18">
        <v>152518202023</v>
      </c>
      <c r="T18" t="s">
        <v>1054</v>
      </c>
      <c r="U18" t="s">
        <v>1315</v>
      </c>
      <c r="V18" t="s">
        <v>1316</v>
      </c>
      <c r="Z18">
        <v>114.400153644382</v>
      </c>
      <c r="AA18">
        <v>-7.98969230876253</v>
      </c>
      <c r="AB18" t="s">
        <v>1317</v>
      </c>
      <c r="AC18" t="s">
        <v>217</v>
      </c>
      <c r="AL18" t="s">
        <v>218</v>
      </c>
      <c r="AM18" t="s">
        <v>1318</v>
      </c>
      <c r="AN18" t="s">
        <v>6</v>
      </c>
      <c r="AO18" s="57">
        <v>46181.756782407407</v>
      </c>
      <c r="AP18" s="57">
        <v>46241.625</v>
      </c>
      <c r="AR18" t="s">
        <v>219</v>
      </c>
      <c r="AS18" t="s">
        <v>99</v>
      </c>
      <c r="AT18" t="s">
        <v>231</v>
      </c>
      <c r="AU18">
        <v>20260807</v>
      </c>
      <c r="AV18" t="s">
        <v>222</v>
      </c>
      <c r="AW18" t="s">
        <v>1057</v>
      </c>
      <c r="AX18" t="s">
        <v>223</v>
      </c>
      <c r="BA18" s="57">
        <v>46241.625</v>
      </c>
      <c r="BB18" t="s">
        <v>1318</v>
      </c>
      <c r="BC18">
        <v>2026</v>
      </c>
      <c r="BD18">
        <v>8</v>
      </c>
      <c r="BE18">
        <v>7</v>
      </c>
      <c r="BF18" s="6">
        <f t="shared" si="0"/>
        <v>46241</v>
      </c>
      <c r="BG18">
        <f t="shared" si="1"/>
        <v>-0.625</v>
      </c>
      <c r="BH18" t="str">
        <f t="shared" si="2"/>
        <v>COMPLY</v>
      </c>
      <c r="BI18" t="str">
        <f>VLOOKUP(H18,Sheet2!$A$1:$B$270,2,FALSE)</f>
        <v>BANYUWANGI</v>
      </c>
    </row>
    <row r="19" spans="1:61">
      <c r="A19">
        <v>18</v>
      </c>
      <c r="B19">
        <v>1002514787</v>
      </c>
      <c r="C19">
        <v>3</v>
      </c>
      <c r="D19" t="s">
        <v>42</v>
      </c>
      <c r="E19">
        <v>5</v>
      </c>
      <c r="F19" t="s">
        <v>233</v>
      </c>
      <c r="G19" t="s">
        <v>101</v>
      </c>
      <c r="H19" t="s">
        <v>392</v>
      </c>
      <c r="I19" t="s">
        <v>213</v>
      </c>
      <c r="J19" t="s">
        <v>214</v>
      </c>
      <c r="K19" t="s">
        <v>149</v>
      </c>
      <c r="M19" t="s">
        <v>76</v>
      </c>
      <c r="N19" t="s">
        <v>216</v>
      </c>
      <c r="O19" s="57">
        <v>46241.593877314815</v>
      </c>
      <c r="P19" s="57">
        <v>46242.840648148151</v>
      </c>
      <c r="Q19">
        <v>69360865</v>
      </c>
      <c r="S19">
        <v>152317261516</v>
      </c>
      <c r="T19" t="s">
        <v>4502</v>
      </c>
      <c r="U19" t="s">
        <v>4503</v>
      </c>
      <c r="V19" t="s">
        <v>4504</v>
      </c>
      <c r="Z19">
        <v>112.73942409999999</v>
      </c>
      <c r="AA19">
        <v>-7.4124081000000004</v>
      </c>
      <c r="AB19" t="s">
        <v>4505</v>
      </c>
      <c r="AC19" t="s">
        <v>230</v>
      </c>
      <c r="AL19" t="s">
        <v>218</v>
      </c>
      <c r="AM19" t="s">
        <v>4506</v>
      </c>
      <c r="AN19" t="s">
        <v>6</v>
      </c>
      <c r="AO19" s="57">
        <v>46211.601087962961</v>
      </c>
      <c r="AP19" s="57">
        <v>46243.541666666664</v>
      </c>
      <c r="AR19" t="s">
        <v>219</v>
      </c>
      <c r="AS19" t="s">
        <v>668</v>
      </c>
      <c r="AT19" t="s">
        <v>231</v>
      </c>
      <c r="AU19">
        <v>20260808</v>
      </c>
      <c r="AV19" t="s">
        <v>222</v>
      </c>
      <c r="AW19" t="s">
        <v>565</v>
      </c>
      <c r="AX19" t="s">
        <v>223</v>
      </c>
      <c r="BA19" s="57">
        <v>46243.541666666664</v>
      </c>
      <c r="BB19" t="s">
        <v>4506</v>
      </c>
      <c r="BC19">
        <v>2026</v>
      </c>
      <c r="BD19">
        <v>8</v>
      </c>
      <c r="BE19">
        <v>8</v>
      </c>
      <c r="BF19" s="6">
        <f t="shared" si="0"/>
        <v>46242</v>
      </c>
      <c r="BG19">
        <f t="shared" si="1"/>
        <v>-1.5416666666642413</v>
      </c>
      <c r="BH19" t="str">
        <f t="shared" si="2"/>
        <v>COMPLY</v>
      </c>
      <c r="BI19" t="str">
        <f>VLOOKUP(H19,Sheet2!$A$1:$B$270,2,FALSE)</f>
        <v>SIDOARJO</v>
      </c>
    </row>
    <row r="20" spans="1:61">
      <c r="A20">
        <v>19</v>
      </c>
      <c r="B20">
        <v>1002515807</v>
      </c>
      <c r="C20">
        <v>3</v>
      </c>
      <c r="D20" t="s">
        <v>49</v>
      </c>
      <c r="E20">
        <v>4</v>
      </c>
      <c r="F20" t="s">
        <v>247</v>
      </c>
      <c r="G20" t="s">
        <v>598</v>
      </c>
      <c r="H20" t="s">
        <v>599</v>
      </c>
      <c r="I20" t="s">
        <v>213</v>
      </c>
      <c r="J20" t="s">
        <v>214</v>
      </c>
      <c r="K20" t="s">
        <v>149</v>
      </c>
      <c r="L20" t="s">
        <v>215</v>
      </c>
      <c r="M20" t="s">
        <v>582</v>
      </c>
      <c r="N20" t="s">
        <v>216</v>
      </c>
      <c r="O20" s="57">
        <v>46242.474259259259</v>
      </c>
      <c r="P20" s="57">
        <v>46247.477546296293</v>
      </c>
      <c r="Q20">
        <v>69361369</v>
      </c>
      <c r="S20">
        <v>142434111351</v>
      </c>
      <c r="T20" t="s">
        <v>4507</v>
      </c>
      <c r="U20" t="s">
        <v>4508</v>
      </c>
      <c r="V20" t="s">
        <v>4509</v>
      </c>
      <c r="Z20">
        <v>110.532135</v>
      </c>
      <c r="AA20">
        <v>-7.3621210000000001</v>
      </c>
      <c r="AB20" t="s">
        <v>4510</v>
      </c>
      <c r="AC20" t="s">
        <v>237</v>
      </c>
      <c r="AL20" t="s">
        <v>218</v>
      </c>
      <c r="AM20" t="s">
        <v>4511</v>
      </c>
      <c r="AN20" t="s">
        <v>6</v>
      </c>
      <c r="AO20" s="57">
        <v>46242.476041666669</v>
      </c>
      <c r="AP20" s="57">
        <v>46244.333333333336</v>
      </c>
      <c r="AQ20" t="s">
        <v>929</v>
      </c>
      <c r="AR20" t="s">
        <v>14</v>
      </c>
      <c r="AS20" t="s">
        <v>220</v>
      </c>
      <c r="AT20" t="s">
        <v>231</v>
      </c>
      <c r="AV20" t="s">
        <v>8902</v>
      </c>
      <c r="AW20" t="s">
        <v>1055</v>
      </c>
      <c r="AX20" t="s">
        <v>223</v>
      </c>
      <c r="BA20" s="57">
        <v>46244.333333333336</v>
      </c>
      <c r="BB20" t="s">
        <v>4511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e">
        <f>VLOOKUP(H20,Sheet2!$A$1:$B$270,2,FALSE)</f>
        <v>#N/A</v>
      </c>
    </row>
    <row r="21" spans="1:61">
      <c r="A21">
        <v>20</v>
      </c>
      <c r="B21">
        <v>1002504231</v>
      </c>
      <c r="C21">
        <v>3</v>
      </c>
      <c r="D21" t="s">
        <v>55</v>
      </c>
      <c r="E21">
        <v>5</v>
      </c>
      <c r="F21" t="s">
        <v>315</v>
      </c>
      <c r="G21" t="s">
        <v>124</v>
      </c>
      <c r="H21" t="s">
        <v>317</v>
      </c>
      <c r="I21" t="s">
        <v>213</v>
      </c>
      <c r="J21" t="s">
        <v>214</v>
      </c>
      <c r="K21" t="s">
        <v>149</v>
      </c>
      <c r="L21" t="s">
        <v>215</v>
      </c>
      <c r="M21" t="s">
        <v>76</v>
      </c>
      <c r="N21" t="s">
        <v>216</v>
      </c>
      <c r="O21" s="57">
        <v>46235.336770833332</v>
      </c>
      <c r="P21" s="57">
        <v>46236.691805555558</v>
      </c>
      <c r="Q21">
        <v>69356536</v>
      </c>
      <c r="S21">
        <v>152308242622</v>
      </c>
      <c r="T21" t="s">
        <v>1319</v>
      </c>
      <c r="U21" t="s">
        <v>1320</v>
      </c>
      <c r="V21" t="s">
        <v>1321</v>
      </c>
      <c r="Z21">
        <v>112.7662302</v>
      </c>
      <c r="AA21">
        <v>-7.3157215000000004</v>
      </c>
      <c r="AB21" t="s">
        <v>1322</v>
      </c>
      <c r="AC21" t="s">
        <v>217</v>
      </c>
      <c r="AL21" t="s">
        <v>218</v>
      </c>
      <c r="AM21" t="s">
        <v>1323</v>
      </c>
      <c r="AN21" t="s">
        <v>6</v>
      </c>
      <c r="AO21" s="57">
        <v>46030.340277777781</v>
      </c>
      <c r="AP21" s="57">
        <v>46236.333333333336</v>
      </c>
      <c r="AR21" t="s">
        <v>219</v>
      </c>
      <c r="AS21" t="s">
        <v>667</v>
      </c>
      <c r="AT21" t="s">
        <v>231</v>
      </c>
      <c r="AU21">
        <v>20260802</v>
      </c>
      <c r="AV21" t="s">
        <v>222</v>
      </c>
      <c r="AW21" t="s">
        <v>1072</v>
      </c>
      <c r="AX21" t="s">
        <v>223</v>
      </c>
      <c r="BA21" s="57">
        <v>46236.333333333336</v>
      </c>
      <c r="BB21" t="s">
        <v>1323</v>
      </c>
      <c r="BC21">
        <v>2026</v>
      </c>
      <c r="BD21">
        <v>8</v>
      </c>
      <c r="BE21">
        <v>2</v>
      </c>
      <c r="BF21" s="6">
        <f t="shared" si="0"/>
        <v>46236</v>
      </c>
      <c r="BG21">
        <f t="shared" si="1"/>
        <v>-0.33333333333575865</v>
      </c>
      <c r="BH21" t="str">
        <f t="shared" si="2"/>
        <v>COMPLY</v>
      </c>
      <c r="BI21" t="str">
        <f>VLOOKUP(H21,Sheet2!$A$1:$B$270,2,FALSE)</f>
        <v>SURABAYA SELATAN</v>
      </c>
    </row>
    <row r="22" spans="1:61">
      <c r="A22">
        <v>21</v>
      </c>
      <c r="B22">
        <v>1002505042</v>
      </c>
      <c r="C22">
        <v>3</v>
      </c>
      <c r="D22" t="s">
        <v>42</v>
      </c>
      <c r="E22">
        <v>5</v>
      </c>
      <c r="F22" t="s">
        <v>233</v>
      </c>
      <c r="G22" t="s">
        <v>103</v>
      </c>
      <c r="H22" t="s">
        <v>403</v>
      </c>
      <c r="I22" t="s">
        <v>213</v>
      </c>
      <c r="J22" t="s">
        <v>214</v>
      </c>
      <c r="K22" t="s">
        <v>149</v>
      </c>
      <c r="M22" t="s">
        <v>76</v>
      </c>
      <c r="N22" t="s">
        <v>216</v>
      </c>
      <c r="O22" s="57">
        <v>46236.373738425929</v>
      </c>
      <c r="P22" s="57">
        <v>46236.621678240743</v>
      </c>
      <c r="Q22">
        <v>69356948</v>
      </c>
      <c r="S22">
        <v>152318241021</v>
      </c>
      <c r="T22" t="s">
        <v>1324</v>
      </c>
      <c r="U22" t="s">
        <v>1325</v>
      </c>
      <c r="V22" t="s">
        <v>1326</v>
      </c>
      <c r="Z22">
        <v>112.23798840000001</v>
      </c>
      <c r="AA22">
        <v>-7.5384528</v>
      </c>
      <c r="AB22" t="s">
        <v>1327</v>
      </c>
      <c r="AC22" t="s">
        <v>230</v>
      </c>
      <c r="AL22" t="s">
        <v>218</v>
      </c>
      <c r="AM22" t="s">
        <v>1328</v>
      </c>
      <c r="AN22" t="s">
        <v>6</v>
      </c>
      <c r="AO22" s="57">
        <v>46061.381840277776</v>
      </c>
      <c r="AP22" s="57">
        <v>46237.333333333336</v>
      </c>
      <c r="AR22" t="s">
        <v>219</v>
      </c>
      <c r="AS22" t="s">
        <v>103</v>
      </c>
      <c r="AT22" t="s">
        <v>231</v>
      </c>
      <c r="AU22">
        <v>20260802</v>
      </c>
      <c r="AV22" t="s">
        <v>222</v>
      </c>
      <c r="AW22" t="s">
        <v>566</v>
      </c>
      <c r="AX22" t="s">
        <v>223</v>
      </c>
      <c r="BA22" s="57">
        <v>46237.333333333336</v>
      </c>
      <c r="BB22" t="s">
        <v>1328</v>
      </c>
      <c r="BC22">
        <v>2026</v>
      </c>
      <c r="BD22">
        <v>8</v>
      </c>
      <c r="BE22">
        <v>2</v>
      </c>
      <c r="BF22" s="6">
        <f t="shared" si="0"/>
        <v>46236</v>
      </c>
      <c r="BG22">
        <f t="shared" si="1"/>
        <v>-1.3333333333357587</v>
      </c>
      <c r="BH22" t="str">
        <f t="shared" si="2"/>
        <v>COMPLY</v>
      </c>
      <c r="BI22" t="str">
        <f>VLOOKUP(H22,Sheet2!$A$1:$B$270,2,FALSE)</f>
        <v>MOJOKERTO</v>
      </c>
    </row>
    <row r="23" spans="1:61">
      <c r="A23">
        <v>22</v>
      </c>
      <c r="B23">
        <v>1002521663</v>
      </c>
      <c r="C23">
        <v>3</v>
      </c>
      <c r="D23" t="s">
        <v>55</v>
      </c>
      <c r="E23">
        <v>5</v>
      </c>
      <c r="F23" t="s">
        <v>267</v>
      </c>
      <c r="G23" t="s">
        <v>126</v>
      </c>
      <c r="H23" t="s">
        <v>268</v>
      </c>
      <c r="I23" t="s">
        <v>213</v>
      </c>
      <c r="J23" t="s">
        <v>214</v>
      </c>
      <c r="K23" t="s">
        <v>149</v>
      </c>
      <c r="M23" t="s">
        <v>76</v>
      </c>
      <c r="N23" t="s">
        <v>216</v>
      </c>
      <c r="O23" s="57">
        <v>46246.455543981479</v>
      </c>
      <c r="P23" s="57">
        <v>46246.629826388889</v>
      </c>
      <c r="Q23">
        <v>69359701</v>
      </c>
      <c r="S23">
        <v>152413167636</v>
      </c>
      <c r="T23" t="s">
        <v>2457</v>
      </c>
      <c r="U23" t="s">
        <v>6369</v>
      </c>
      <c r="V23" t="s">
        <v>7991</v>
      </c>
      <c r="Z23">
        <v>112.7513218</v>
      </c>
      <c r="AA23">
        <v>-7.2599382439999998</v>
      </c>
      <c r="AB23" t="s">
        <v>3363</v>
      </c>
      <c r="AC23" t="s">
        <v>217</v>
      </c>
      <c r="AL23" t="s">
        <v>218</v>
      </c>
      <c r="AM23" t="s">
        <v>6371</v>
      </c>
      <c r="AN23" t="s">
        <v>6</v>
      </c>
      <c r="AO23" s="57">
        <v>46364.465601851851</v>
      </c>
      <c r="AR23" t="s">
        <v>219</v>
      </c>
      <c r="AS23" t="s">
        <v>610</v>
      </c>
      <c r="AT23" t="s">
        <v>231</v>
      </c>
      <c r="AU23">
        <v>20260812</v>
      </c>
      <c r="AV23" t="s">
        <v>222</v>
      </c>
      <c r="AW23" t="s">
        <v>656</v>
      </c>
      <c r="AX23" t="s">
        <v>223</v>
      </c>
      <c r="BA23" s="57">
        <v>46246.291666666664</v>
      </c>
      <c r="BB23" t="s">
        <v>6371</v>
      </c>
      <c r="BC23">
        <v>2026</v>
      </c>
      <c r="BD23">
        <v>8</v>
      </c>
      <c r="BE23">
        <v>12</v>
      </c>
      <c r="BF23" s="6">
        <f t="shared" si="0"/>
        <v>46246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SURABAYA SELATAN</v>
      </c>
    </row>
    <row r="24" spans="1:61">
      <c r="A24">
        <v>23</v>
      </c>
      <c r="B24">
        <v>1002523002</v>
      </c>
      <c r="C24">
        <v>3</v>
      </c>
      <c r="D24" t="s">
        <v>38</v>
      </c>
      <c r="E24">
        <v>5</v>
      </c>
      <c r="F24" t="s">
        <v>92</v>
      </c>
      <c r="G24" t="s">
        <v>94</v>
      </c>
      <c r="H24" t="s">
        <v>469</v>
      </c>
      <c r="I24" t="s">
        <v>213</v>
      </c>
      <c r="J24" t="s">
        <v>214</v>
      </c>
      <c r="K24" t="s">
        <v>149</v>
      </c>
      <c r="L24" t="s">
        <v>215</v>
      </c>
      <c r="M24" t="s">
        <v>76</v>
      </c>
      <c r="N24" t="s">
        <v>216</v>
      </c>
      <c r="O24" s="57">
        <v>46246.713842592595</v>
      </c>
      <c r="P24" s="57">
        <v>46247.57403935185</v>
      </c>
      <c r="Q24">
        <v>69364564</v>
      </c>
      <c r="S24">
        <v>152613205369</v>
      </c>
      <c r="T24" t="s">
        <v>7992</v>
      </c>
      <c r="U24" t="s">
        <v>8903</v>
      </c>
      <c r="V24" t="s">
        <v>7993</v>
      </c>
      <c r="Z24">
        <v>111.4225737</v>
      </c>
      <c r="AA24">
        <v>-7.6627181000000002</v>
      </c>
      <c r="AB24" t="s">
        <v>7994</v>
      </c>
      <c r="AC24" t="s">
        <v>237</v>
      </c>
      <c r="AL24" t="s">
        <v>218</v>
      </c>
      <c r="AM24" t="s">
        <v>7995</v>
      </c>
      <c r="AN24" t="s">
        <v>6</v>
      </c>
      <c r="AO24" s="57">
        <v>46364.715636574074</v>
      </c>
      <c r="AP24" s="57">
        <v>46247.625</v>
      </c>
      <c r="AR24" t="s">
        <v>219</v>
      </c>
      <c r="AS24" t="s">
        <v>593</v>
      </c>
      <c r="AT24" t="s">
        <v>231</v>
      </c>
      <c r="AU24">
        <v>20260813</v>
      </c>
      <c r="AV24" t="s">
        <v>222</v>
      </c>
      <c r="AW24" t="s">
        <v>1059</v>
      </c>
      <c r="AX24" t="s">
        <v>223</v>
      </c>
      <c r="BA24" s="57">
        <v>46247.625</v>
      </c>
      <c r="BB24" t="s">
        <v>7995</v>
      </c>
      <c r="BC24">
        <v>2026</v>
      </c>
      <c r="BD24">
        <v>8</v>
      </c>
      <c r="BE24">
        <v>13</v>
      </c>
      <c r="BF24" s="6">
        <f t="shared" si="0"/>
        <v>46247</v>
      </c>
      <c r="BG24">
        <f t="shared" si="1"/>
        <v>-0.625</v>
      </c>
      <c r="BH24" t="str">
        <f t="shared" si="2"/>
        <v>COMPLY</v>
      </c>
      <c r="BI24" t="str">
        <f>VLOOKUP(H24,Sheet2!$A$1:$B$270,2,FALSE)</f>
        <v>MADIUN</v>
      </c>
    </row>
    <row r="25" spans="1:61">
      <c r="A25">
        <v>24</v>
      </c>
      <c r="B25">
        <v>1002504677</v>
      </c>
      <c r="C25">
        <v>3</v>
      </c>
      <c r="D25" t="s">
        <v>45</v>
      </c>
      <c r="E25">
        <v>5</v>
      </c>
      <c r="F25" t="s">
        <v>211</v>
      </c>
      <c r="G25" t="s">
        <v>115</v>
      </c>
      <c r="H25" t="s">
        <v>281</v>
      </c>
      <c r="I25" t="s">
        <v>213</v>
      </c>
      <c r="J25" t="s">
        <v>214</v>
      </c>
      <c r="K25" t="s">
        <v>149</v>
      </c>
      <c r="M25" t="s">
        <v>76</v>
      </c>
      <c r="N25" t="s">
        <v>216</v>
      </c>
      <c r="O25" s="57">
        <v>46235.625972222224</v>
      </c>
      <c r="P25" s="57">
        <v>46235.682638888888</v>
      </c>
      <c r="Q25">
        <v>69355477</v>
      </c>
      <c r="S25">
        <v>172603791292</v>
      </c>
      <c r="T25" t="s">
        <v>1220</v>
      </c>
      <c r="U25" t="s">
        <v>1329</v>
      </c>
      <c r="V25" t="s">
        <v>1330</v>
      </c>
      <c r="Z25">
        <v>116.352376279308</v>
      </c>
      <c r="AA25">
        <v>-8.7610257703329495</v>
      </c>
      <c r="AB25" t="s">
        <v>1221</v>
      </c>
      <c r="AC25" t="s">
        <v>217</v>
      </c>
      <c r="AL25" t="s">
        <v>218</v>
      </c>
      <c r="AM25" t="s">
        <v>1331</v>
      </c>
      <c r="AN25" t="s">
        <v>6</v>
      </c>
      <c r="AO25" s="57">
        <v>46030.631932870368</v>
      </c>
      <c r="AR25" t="s">
        <v>219</v>
      </c>
      <c r="AS25" t="s">
        <v>588</v>
      </c>
      <c r="AT25" t="s">
        <v>231</v>
      </c>
      <c r="AU25">
        <v>20260801</v>
      </c>
      <c r="AV25" t="s">
        <v>222</v>
      </c>
      <c r="AW25" t="s">
        <v>566</v>
      </c>
      <c r="AX25" t="s">
        <v>223</v>
      </c>
      <c r="BA25" s="57">
        <v>46235.291666666664</v>
      </c>
      <c r="BB25" t="s">
        <v>1331</v>
      </c>
      <c r="BC25">
        <v>2026</v>
      </c>
      <c r="BD25">
        <v>8</v>
      </c>
      <c r="BE25">
        <v>1</v>
      </c>
      <c r="BF25" s="6">
        <f t="shared" si="0"/>
        <v>46235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SELONG</v>
      </c>
    </row>
    <row r="26" spans="1:61">
      <c r="A26">
        <v>25</v>
      </c>
      <c r="B26">
        <v>1002518131</v>
      </c>
      <c r="C26">
        <v>3</v>
      </c>
      <c r="D26" t="s">
        <v>51</v>
      </c>
      <c r="E26">
        <v>4</v>
      </c>
      <c r="F26" t="s">
        <v>275</v>
      </c>
      <c r="G26" t="s">
        <v>275</v>
      </c>
      <c r="H26" t="s">
        <v>986</v>
      </c>
      <c r="I26" t="s">
        <v>213</v>
      </c>
      <c r="J26" t="s">
        <v>214</v>
      </c>
      <c r="K26" t="s">
        <v>149</v>
      </c>
      <c r="M26" t="s">
        <v>76</v>
      </c>
      <c r="N26" t="s">
        <v>216</v>
      </c>
      <c r="O26" s="57">
        <v>46244.62023148148</v>
      </c>
      <c r="P26" s="57">
        <v>46245.611585648148</v>
      </c>
      <c r="Q26">
        <v>69362593</v>
      </c>
      <c r="S26">
        <v>142401145757</v>
      </c>
      <c r="T26" t="s">
        <v>6243</v>
      </c>
      <c r="U26" t="s">
        <v>6244</v>
      </c>
      <c r="V26" t="s">
        <v>6245</v>
      </c>
      <c r="Z26">
        <v>110.78982259999999</v>
      </c>
      <c r="AA26">
        <v>-6.9303517000000001</v>
      </c>
      <c r="AB26" t="s">
        <v>6246</v>
      </c>
      <c r="AC26" t="s">
        <v>226</v>
      </c>
      <c r="AL26" t="s">
        <v>218</v>
      </c>
      <c r="AM26" t="s">
        <v>6247</v>
      </c>
      <c r="AN26" t="s">
        <v>6</v>
      </c>
      <c r="AO26" s="57">
        <v>46303.621886574074</v>
      </c>
      <c r="AP26" s="57">
        <v>46245.541666666664</v>
      </c>
      <c r="AR26" t="s">
        <v>219</v>
      </c>
      <c r="AS26" t="s">
        <v>220</v>
      </c>
      <c r="AT26" t="s">
        <v>231</v>
      </c>
      <c r="AU26">
        <v>20260811</v>
      </c>
      <c r="AV26" t="s">
        <v>222</v>
      </c>
      <c r="AW26" t="s">
        <v>1028</v>
      </c>
      <c r="AX26" t="s">
        <v>223</v>
      </c>
      <c r="BA26" s="57">
        <v>46245.541666666664</v>
      </c>
      <c r="BB26" t="s">
        <v>6247</v>
      </c>
      <c r="BC26">
        <v>2026</v>
      </c>
      <c r="BD26">
        <v>8</v>
      </c>
      <c r="BE26">
        <v>11</v>
      </c>
      <c r="BF26" s="6">
        <f t="shared" si="0"/>
        <v>46245</v>
      </c>
      <c r="BG26">
        <f t="shared" si="1"/>
        <v>-0.54166666666424135</v>
      </c>
      <c r="BH26" t="str">
        <f t="shared" si="2"/>
        <v>COMPLY</v>
      </c>
      <c r="BI26" t="e">
        <f>VLOOKUP(H26,Sheet2!$A$1:$B$270,2,FALSE)</f>
        <v>#N/A</v>
      </c>
    </row>
    <row r="27" spans="1:61">
      <c r="A27">
        <v>26</v>
      </c>
      <c r="B27">
        <v>1002505426</v>
      </c>
      <c r="C27">
        <v>3</v>
      </c>
      <c r="D27" t="s">
        <v>55</v>
      </c>
      <c r="E27">
        <v>5</v>
      </c>
      <c r="F27" t="s">
        <v>267</v>
      </c>
      <c r="G27" t="s">
        <v>122</v>
      </c>
      <c r="H27" t="s">
        <v>486</v>
      </c>
      <c r="I27" t="s">
        <v>213</v>
      </c>
      <c r="J27" t="s">
        <v>214</v>
      </c>
      <c r="K27" t="s">
        <v>149</v>
      </c>
      <c r="L27" t="s">
        <v>215</v>
      </c>
      <c r="M27" t="s">
        <v>279</v>
      </c>
      <c r="N27" t="s">
        <v>216</v>
      </c>
      <c r="O27" s="57">
        <v>46236.827037037037</v>
      </c>
      <c r="P27" s="57">
        <v>46240.820162037038</v>
      </c>
      <c r="Q27">
        <v>69357121</v>
      </c>
      <c r="S27">
        <v>152453209225</v>
      </c>
      <c r="T27" t="s">
        <v>1332</v>
      </c>
      <c r="U27" t="s">
        <v>1333</v>
      </c>
      <c r="V27" t="s">
        <v>1334</v>
      </c>
      <c r="Z27">
        <v>112.727671936154</v>
      </c>
      <c r="AA27">
        <v>-5.8104920897655497</v>
      </c>
      <c r="AB27" t="s">
        <v>1335</v>
      </c>
      <c r="AC27" t="s">
        <v>217</v>
      </c>
      <c r="AL27" t="s">
        <v>218</v>
      </c>
      <c r="AM27" t="s">
        <v>1336</v>
      </c>
      <c r="AN27" t="s">
        <v>6</v>
      </c>
      <c r="AO27" s="57">
        <v>46061.829699074071</v>
      </c>
      <c r="AP27" s="57">
        <v>46238.333333333336</v>
      </c>
      <c r="AQ27" t="s">
        <v>929</v>
      </c>
      <c r="AR27" t="s">
        <v>280</v>
      </c>
      <c r="AS27" t="s">
        <v>122</v>
      </c>
      <c r="AT27" t="s">
        <v>231</v>
      </c>
      <c r="AV27" t="s">
        <v>1337</v>
      </c>
      <c r="AW27" t="s">
        <v>1055</v>
      </c>
      <c r="AX27" t="s">
        <v>223</v>
      </c>
      <c r="BA27" s="57">
        <v>46238.333333333336</v>
      </c>
      <c r="BB27" t="s">
        <v>1336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GRESIK</v>
      </c>
    </row>
    <row r="28" spans="1:61">
      <c r="A28">
        <v>27</v>
      </c>
      <c r="B28">
        <v>1002521030</v>
      </c>
      <c r="C28">
        <v>3</v>
      </c>
      <c r="D28" t="s">
        <v>59</v>
      </c>
      <c r="E28">
        <v>4</v>
      </c>
      <c r="F28" t="s">
        <v>224</v>
      </c>
      <c r="G28" t="s">
        <v>621</v>
      </c>
      <c r="H28" t="s">
        <v>5990</v>
      </c>
      <c r="I28" t="s">
        <v>213</v>
      </c>
      <c r="J28" t="s">
        <v>214</v>
      </c>
      <c r="K28" t="s">
        <v>149</v>
      </c>
      <c r="L28" t="s">
        <v>215</v>
      </c>
      <c r="M28" t="s">
        <v>76</v>
      </c>
      <c r="N28" t="s">
        <v>216</v>
      </c>
      <c r="O28" s="57">
        <v>46245.824976851851</v>
      </c>
      <c r="P28" s="57">
        <v>46246.604189814818</v>
      </c>
      <c r="Q28">
        <v>69363768</v>
      </c>
      <c r="S28">
        <v>143390112850</v>
      </c>
      <c r="T28" t="s">
        <v>7012</v>
      </c>
      <c r="U28" t="s">
        <v>7996</v>
      </c>
      <c r="V28" t="s">
        <v>7013</v>
      </c>
      <c r="Z28">
        <v>108.795413</v>
      </c>
      <c r="AA28">
        <v>-7.4854229999999999</v>
      </c>
      <c r="AB28" t="s">
        <v>7014</v>
      </c>
      <c r="AC28" t="s">
        <v>237</v>
      </c>
      <c r="AL28" t="s">
        <v>218</v>
      </c>
      <c r="AM28" t="s">
        <v>7015</v>
      </c>
      <c r="AN28" t="s">
        <v>6</v>
      </c>
      <c r="AO28" s="57">
        <v>46334.829837962963</v>
      </c>
      <c r="AP28" s="57">
        <v>46247.333333333336</v>
      </c>
      <c r="AR28" t="s">
        <v>219</v>
      </c>
      <c r="AS28" t="s">
        <v>1000</v>
      </c>
      <c r="AT28" t="s">
        <v>231</v>
      </c>
      <c r="AU28">
        <v>20260812</v>
      </c>
      <c r="AV28" t="s">
        <v>222</v>
      </c>
      <c r="AW28" t="s">
        <v>1060</v>
      </c>
      <c r="AX28" t="s">
        <v>223</v>
      </c>
      <c r="BA28" s="57">
        <v>46247.333333333336</v>
      </c>
      <c r="BB28" t="s">
        <v>7015</v>
      </c>
      <c r="BC28">
        <v>2026</v>
      </c>
      <c r="BD28">
        <v>8</v>
      </c>
      <c r="BE28">
        <v>12</v>
      </c>
      <c r="BF28" s="6">
        <f t="shared" si="0"/>
        <v>46246</v>
      </c>
      <c r="BG28">
        <f t="shared" si="1"/>
        <v>-1.3333333333357587</v>
      </c>
      <c r="BH28" t="str">
        <f t="shared" si="2"/>
        <v>COMPLY</v>
      </c>
      <c r="BI28" t="e">
        <f>VLOOKUP(H28,Sheet2!$A$1:$B$270,2,FALSE)</f>
        <v>#N/A</v>
      </c>
    </row>
    <row r="29" spans="1:61">
      <c r="A29">
        <v>28</v>
      </c>
      <c r="B29">
        <v>1002521004</v>
      </c>
      <c r="C29">
        <v>3</v>
      </c>
      <c r="D29" t="s">
        <v>55</v>
      </c>
      <c r="E29">
        <v>5</v>
      </c>
      <c r="F29" t="s">
        <v>228</v>
      </c>
      <c r="G29" t="s">
        <v>127</v>
      </c>
      <c r="H29" t="s">
        <v>229</v>
      </c>
      <c r="I29" t="s">
        <v>213</v>
      </c>
      <c r="J29" t="s">
        <v>214</v>
      </c>
      <c r="K29" t="s">
        <v>149</v>
      </c>
      <c r="L29" t="s">
        <v>215</v>
      </c>
      <c r="M29" t="s">
        <v>76</v>
      </c>
      <c r="N29" t="s">
        <v>216</v>
      </c>
      <c r="O29" s="57">
        <v>46245.797175925924</v>
      </c>
      <c r="P29" s="57">
        <v>46247.642141203702</v>
      </c>
      <c r="Q29">
        <v>69363748</v>
      </c>
      <c r="S29">
        <v>152426928149</v>
      </c>
      <c r="T29" t="s">
        <v>7016</v>
      </c>
      <c r="U29" t="s">
        <v>8904</v>
      </c>
      <c r="V29" t="s">
        <v>7017</v>
      </c>
      <c r="Z29">
        <v>113.5063677</v>
      </c>
      <c r="AA29">
        <v>-7.1160457999999904</v>
      </c>
      <c r="AB29" t="s">
        <v>7018</v>
      </c>
      <c r="AC29" t="s">
        <v>217</v>
      </c>
      <c r="AL29" t="s">
        <v>218</v>
      </c>
      <c r="AM29" t="s">
        <v>7019</v>
      </c>
      <c r="AN29" t="s">
        <v>6</v>
      </c>
      <c r="AO29" s="57">
        <v>46334.798506944448</v>
      </c>
      <c r="AP29" s="57">
        <v>46247.333333333336</v>
      </c>
      <c r="AR29" t="s">
        <v>219</v>
      </c>
      <c r="AS29" t="s">
        <v>127</v>
      </c>
      <c r="AT29" t="s">
        <v>231</v>
      </c>
      <c r="AU29">
        <v>20260813</v>
      </c>
      <c r="AV29" t="s">
        <v>222</v>
      </c>
      <c r="AW29" t="s">
        <v>1066</v>
      </c>
      <c r="AX29" t="s">
        <v>223</v>
      </c>
      <c r="BA29" s="57">
        <v>46247.333333333336</v>
      </c>
      <c r="BB29" t="s">
        <v>7019</v>
      </c>
      <c r="BC29">
        <v>2026</v>
      </c>
      <c r="BD29">
        <v>8</v>
      </c>
      <c r="BE29">
        <v>13</v>
      </c>
      <c r="BF29" s="6">
        <f t="shared" si="0"/>
        <v>46247</v>
      </c>
      <c r="BG29">
        <f t="shared" si="1"/>
        <v>-0.33333333333575865</v>
      </c>
      <c r="BH29" t="str">
        <f t="shared" si="2"/>
        <v>COMPLY</v>
      </c>
      <c r="BI29" t="str">
        <f>VLOOKUP(H29,Sheet2!$A$1:$B$270,2,FALSE)</f>
        <v>MADURA</v>
      </c>
    </row>
    <row r="30" spans="1:61">
      <c r="A30">
        <v>29</v>
      </c>
      <c r="B30">
        <v>1002520274</v>
      </c>
      <c r="C30">
        <v>3</v>
      </c>
      <c r="D30" t="s">
        <v>55</v>
      </c>
      <c r="E30">
        <v>5</v>
      </c>
      <c r="F30" t="s">
        <v>267</v>
      </c>
      <c r="G30" t="s">
        <v>126</v>
      </c>
      <c r="H30" t="s">
        <v>268</v>
      </c>
      <c r="I30" t="s">
        <v>213</v>
      </c>
      <c r="J30" t="s">
        <v>214</v>
      </c>
      <c r="K30" t="s">
        <v>149</v>
      </c>
      <c r="M30" t="s">
        <v>76</v>
      </c>
      <c r="N30" t="s">
        <v>216</v>
      </c>
      <c r="O30" s="57">
        <v>46245.624178240738</v>
      </c>
      <c r="P30" s="57">
        <v>46245.68513888889</v>
      </c>
      <c r="Q30">
        <v>69356915</v>
      </c>
      <c r="S30">
        <v>152413167621</v>
      </c>
      <c r="T30" t="s">
        <v>3367</v>
      </c>
      <c r="U30" t="s">
        <v>7020</v>
      </c>
      <c r="V30" t="s">
        <v>7021</v>
      </c>
      <c r="Z30">
        <v>112.74749956687999</v>
      </c>
      <c r="AA30">
        <v>-7.2634318140746004</v>
      </c>
      <c r="AB30" t="s">
        <v>3370</v>
      </c>
      <c r="AC30" t="s">
        <v>217</v>
      </c>
      <c r="AL30" t="s">
        <v>218</v>
      </c>
      <c r="AM30" t="s">
        <v>7022</v>
      </c>
      <c r="AN30" t="s">
        <v>6</v>
      </c>
      <c r="AO30" s="57">
        <v>46334.632141203707</v>
      </c>
      <c r="AR30" t="s">
        <v>219</v>
      </c>
      <c r="AS30" t="s">
        <v>610</v>
      </c>
      <c r="AT30" t="s">
        <v>231</v>
      </c>
      <c r="AU30">
        <v>20260811</v>
      </c>
      <c r="AV30" t="s">
        <v>222</v>
      </c>
      <c r="AW30" t="s">
        <v>607</v>
      </c>
      <c r="AX30" t="s">
        <v>223</v>
      </c>
      <c r="BA30" s="57">
        <v>46245.291666666664</v>
      </c>
      <c r="BB30" t="s">
        <v>7022</v>
      </c>
      <c r="BC30">
        <v>2026</v>
      </c>
      <c r="BD30">
        <v>8</v>
      </c>
      <c r="BE30">
        <v>11</v>
      </c>
      <c r="BF30" s="6">
        <f t="shared" si="0"/>
        <v>46245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SURABAYA SELATAN</v>
      </c>
    </row>
    <row r="31" spans="1:61">
      <c r="A31">
        <v>30</v>
      </c>
      <c r="B31">
        <v>1002519026</v>
      </c>
      <c r="C31">
        <v>3</v>
      </c>
      <c r="D31" t="s">
        <v>59</v>
      </c>
      <c r="E31">
        <v>4</v>
      </c>
      <c r="F31" t="s">
        <v>224</v>
      </c>
      <c r="G31" t="s">
        <v>224</v>
      </c>
      <c r="H31" t="s">
        <v>941</v>
      </c>
      <c r="I31" t="s">
        <v>213</v>
      </c>
      <c r="J31" t="s">
        <v>214</v>
      </c>
      <c r="K31" t="s">
        <v>149</v>
      </c>
      <c r="M31" t="s">
        <v>76</v>
      </c>
      <c r="N31" t="s">
        <v>216</v>
      </c>
      <c r="O31" s="57">
        <v>46245.398530092592</v>
      </c>
      <c r="P31" s="57">
        <v>46245.616574074076</v>
      </c>
      <c r="Q31">
        <v>69361544</v>
      </c>
      <c r="S31">
        <v>146303609799</v>
      </c>
      <c r="T31" t="s">
        <v>6013</v>
      </c>
      <c r="U31" t="s">
        <v>7023</v>
      </c>
      <c r="V31" t="s">
        <v>7024</v>
      </c>
      <c r="Z31">
        <v>109.253967</v>
      </c>
      <c r="AA31">
        <v>-7.4119729000000003</v>
      </c>
      <c r="AB31" t="s">
        <v>6016</v>
      </c>
      <c r="AC31" t="s">
        <v>292</v>
      </c>
      <c r="AL31" t="s">
        <v>218</v>
      </c>
      <c r="AM31" t="s">
        <v>7025</v>
      </c>
      <c r="AN31" t="s">
        <v>6</v>
      </c>
      <c r="AO31" s="57">
        <v>46334.402962962966</v>
      </c>
      <c r="AR31" t="s">
        <v>219</v>
      </c>
      <c r="AS31" t="s">
        <v>220</v>
      </c>
      <c r="AT31" t="s">
        <v>231</v>
      </c>
      <c r="AU31">
        <v>20260811</v>
      </c>
      <c r="AV31" t="s">
        <v>222</v>
      </c>
      <c r="AW31" t="s">
        <v>606</v>
      </c>
      <c r="AX31" t="s">
        <v>223</v>
      </c>
      <c r="BA31" s="57">
        <v>46245.291666666664</v>
      </c>
      <c r="BB31" t="s">
        <v>7025</v>
      </c>
      <c r="BC31">
        <v>2026</v>
      </c>
      <c r="BD31">
        <v>8</v>
      </c>
      <c r="BE31">
        <v>11</v>
      </c>
      <c r="BF31" s="6">
        <f t="shared" si="0"/>
        <v>46245</v>
      </c>
      <c r="BG31">
        <f t="shared" si="1"/>
        <v>-0.29166666666424135</v>
      </c>
      <c r="BH31" t="str">
        <f t="shared" si="2"/>
        <v>COMPLY</v>
      </c>
      <c r="BI31" t="e">
        <f>VLOOKUP(H31,Sheet2!$A$1:$B$270,2,FALSE)</f>
        <v>#N/A</v>
      </c>
    </row>
    <row r="32" spans="1:61">
      <c r="A32">
        <v>31</v>
      </c>
      <c r="B32">
        <v>1002512185</v>
      </c>
      <c r="C32">
        <v>3</v>
      </c>
      <c r="D32" t="s">
        <v>49</v>
      </c>
      <c r="E32">
        <v>4</v>
      </c>
      <c r="F32" t="s">
        <v>253</v>
      </c>
      <c r="G32" t="s">
        <v>968</v>
      </c>
      <c r="H32" t="s">
        <v>969</v>
      </c>
      <c r="I32" t="s">
        <v>213</v>
      </c>
      <c r="J32" t="s">
        <v>214</v>
      </c>
      <c r="K32" t="s">
        <v>149</v>
      </c>
      <c r="L32" t="s">
        <v>215</v>
      </c>
      <c r="M32" t="s">
        <v>582</v>
      </c>
      <c r="N32" t="s">
        <v>216</v>
      </c>
      <c r="O32" s="57">
        <v>46240.4999537037</v>
      </c>
      <c r="P32" s="57">
        <v>46242.449479166666</v>
      </c>
      <c r="Q32">
        <v>69359906</v>
      </c>
      <c r="S32">
        <v>142212126662</v>
      </c>
      <c r="T32" t="s">
        <v>1343</v>
      </c>
      <c r="U32" t="s">
        <v>1344</v>
      </c>
      <c r="V32" t="s">
        <v>1345</v>
      </c>
      <c r="Z32">
        <v>109.187613</v>
      </c>
      <c r="AA32">
        <v>-6.8713160000000002</v>
      </c>
      <c r="AB32" t="s">
        <v>1346</v>
      </c>
      <c r="AC32" t="s">
        <v>237</v>
      </c>
      <c r="AL32" t="s">
        <v>218</v>
      </c>
      <c r="AM32" t="s">
        <v>1347</v>
      </c>
      <c r="AN32" t="s">
        <v>6</v>
      </c>
      <c r="AO32" s="57">
        <v>46181.507314814815</v>
      </c>
      <c r="AP32" s="57">
        <v>46241.333333333336</v>
      </c>
      <c r="AQ32" t="s">
        <v>570</v>
      </c>
      <c r="AR32" t="s">
        <v>14</v>
      </c>
      <c r="AS32" t="s">
        <v>220</v>
      </c>
      <c r="AT32" t="s">
        <v>231</v>
      </c>
      <c r="AV32" t="s">
        <v>4512</v>
      </c>
      <c r="AW32" t="s">
        <v>1055</v>
      </c>
      <c r="AX32" t="s">
        <v>223</v>
      </c>
      <c r="BA32" s="57">
        <v>46241.333333333336</v>
      </c>
      <c r="BB32" t="s">
        <v>1347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e">
        <f>VLOOKUP(H32,Sheet2!$A$1:$B$270,2,FALSE)</f>
        <v>#N/A</v>
      </c>
    </row>
    <row r="33" spans="1:61">
      <c r="A33">
        <v>32</v>
      </c>
      <c r="B33">
        <v>1002506762</v>
      </c>
      <c r="C33">
        <v>3</v>
      </c>
      <c r="D33" t="s">
        <v>59</v>
      </c>
      <c r="E33">
        <v>4</v>
      </c>
      <c r="F33" t="s">
        <v>573</v>
      </c>
      <c r="G33" t="s">
        <v>934</v>
      </c>
      <c r="H33" t="s">
        <v>950</v>
      </c>
      <c r="I33" t="s">
        <v>213</v>
      </c>
      <c r="J33" t="s">
        <v>214</v>
      </c>
      <c r="K33" t="s">
        <v>149</v>
      </c>
      <c r="L33" t="s">
        <v>215</v>
      </c>
      <c r="M33" t="s">
        <v>76</v>
      </c>
      <c r="N33" t="s">
        <v>216</v>
      </c>
      <c r="O33" s="57">
        <v>46238.349965277775</v>
      </c>
      <c r="P33" s="57">
        <v>46238.679548611108</v>
      </c>
      <c r="Q33">
        <v>69357913</v>
      </c>
      <c r="S33">
        <v>146144119809</v>
      </c>
      <c r="T33" t="s">
        <v>1348</v>
      </c>
      <c r="U33" t="s">
        <v>1349</v>
      </c>
      <c r="V33" t="s">
        <v>1350</v>
      </c>
      <c r="Z33">
        <v>110.423714</v>
      </c>
      <c r="AA33">
        <v>-7.7133269999999996</v>
      </c>
      <c r="AB33" t="s">
        <v>1351</v>
      </c>
      <c r="AC33" t="s">
        <v>237</v>
      </c>
      <c r="AL33" t="s">
        <v>218</v>
      </c>
      <c r="AM33" t="s">
        <v>1352</v>
      </c>
      <c r="AN33" t="s">
        <v>6</v>
      </c>
      <c r="AO33" s="57">
        <v>46120.351180555554</v>
      </c>
      <c r="AP33" s="57">
        <v>46239.416666666664</v>
      </c>
      <c r="AR33" t="s">
        <v>219</v>
      </c>
      <c r="AS33" t="s">
        <v>220</v>
      </c>
      <c r="AT33" t="s">
        <v>231</v>
      </c>
      <c r="AU33">
        <v>20260804</v>
      </c>
      <c r="AV33" t="s">
        <v>222</v>
      </c>
      <c r="AW33" t="s">
        <v>1068</v>
      </c>
      <c r="AX33" t="s">
        <v>223</v>
      </c>
      <c r="BA33" s="57">
        <v>46239.416666666664</v>
      </c>
      <c r="BB33" t="s">
        <v>1352</v>
      </c>
      <c r="BC33">
        <v>2026</v>
      </c>
      <c r="BD33">
        <v>8</v>
      </c>
      <c r="BE33">
        <v>4</v>
      </c>
      <c r="BF33" s="6">
        <f t="shared" si="0"/>
        <v>46238</v>
      </c>
      <c r="BG33">
        <f t="shared" si="1"/>
        <v>-1.4166666666642413</v>
      </c>
      <c r="BH33" t="str">
        <f t="shared" si="2"/>
        <v>COMPLY</v>
      </c>
      <c r="BI33" t="e">
        <f>VLOOKUP(H33,Sheet2!$A$1:$B$270,2,FALSE)</f>
        <v>#N/A</v>
      </c>
    </row>
    <row r="34" spans="1:61">
      <c r="A34">
        <v>33</v>
      </c>
      <c r="B34">
        <v>1002524002</v>
      </c>
      <c r="C34">
        <v>3</v>
      </c>
      <c r="D34" t="s">
        <v>38</v>
      </c>
      <c r="E34">
        <v>5</v>
      </c>
      <c r="F34" t="s">
        <v>90</v>
      </c>
      <c r="G34" t="s">
        <v>90</v>
      </c>
      <c r="H34" t="s">
        <v>356</v>
      </c>
      <c r="I34" t="s">
        <v>213</v>
      </c>
      <c r="J34" t="s">
        <v>214</v>
      </c>
      <c r="K34" t="s">
        <v>149</v>
      </c>
      <c r="L34" t="s">
        <v>215</v>
      </c>
      <c r="M34" t="s">
        <v>225</v>
      </c>
      <c r="N34" t="s">
        <v>216</v>
      </c>
      <c r="O34" s="57">
        <v>46247.493009259262</v>
      </c>
      <c r="P34" s="57">
        <v>46248.339791666665</v>
      </c>
      <c r="Q34">
        <v>69364994</v>
      </c>
      <c r="S34">
        <v>152639219492</v>
      </c>
      <c r="T34" t="s">
        <v>8905</v>
      </c>
      <c r="U34" t="s">
        <v>8906</v>
      </c>
      <c r="V34" t="s">
        <v>8907</v>
      </c>
      <c r="Z34">
        <v>112.1890429</v>
      </c>
      <c r="AA34">
        <v>-7.7657989999999897</v>
      </c>
      <c r="AB34" t="s">
        <v>8908</v>
      </c>
      <c r="AC34" t="s">
        <v>237</v>
      </c>
      <c r="AL34" t="s">
        <v>218</v>
      </c>
      <c r="AM34" t="s">
        <v>8909</v>
      </c>
      <c r="AN34" t="s">
        <v>6</v>
      </c>
      <c r="AO34" t="s">
        <v>8910</v>
      </c>
      <c r="AP34" s="57">
        <v>46248.333333333336</v>
      </c>
      <c r="AR34" t="s">
        <v>18</v>
      </c>
      <c r="AS34" t="s">
        <v>312</v>
      </c>
      <c r="AT34" t="s">
        <v>231</v>
      </c>
      <c r="AV34" t="s">
        <v>227</v>
      </c>
      <c r="AW34" t="s">
        <v>1055</v>
      </c>
      <c r="AX34" t="s">
        <v>223</v>
      </c>
      <c r="BA34" s="57">
        <v>46248.333333333336</v>
      </c>
      <c r="BB34" t="s">
        <v>8909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KEDIRI</v>
      </c>
    </row>
    <row r="35" spans="1:61">
      <c r="A35">
        <v>34</v>
      </c>
      <c r="B35">
        <v>1002523704</v>
      </c>
      <c r="C35">
        <v>3</v>
      </c>
      <c r="D35" t="s">
        <v>49</v>
      </c>
      <c r="E35">
        <v>4</v>
      </c>
      <c r="F35" t="s">
        <v>247</v>
      </c>
      <c r="G35" t="s">
        <v>248</v>
      </c>
      <c r="H35" t="s">
        <v>633</v>
      </c>
      <c r="I35" t="s">
        <v>213</v>
      </c>
      <c r="J35" t="s">
        <v>214</v>
      </c>
      <c r="K35" t="s">
        <v>149</v>
      </c>
      <c r="L35" t="s">
        <v>215</v>
      </c>
      <c r="M35" t="s">
        <v>225</v>
      </c>
      <c r="N35" t="s">
        <v>216</v>
      </c>
      <c r="O35" s="57">
        <v>46247.434699074074</v>
      </c>
      <c r="P35" s="57">
        <v>46248.337604166663</v>
      </c>
      <c r="Q35">
        <v>69364864</v>
      </c>
      <c r="S35">
        <v>141420144733</v>
      </c>
      <c r="T35" t="s">
        <v>8911</v>
      </c>
      <c r="U35" t="s">
        <v>8912</v>
      </c>
      <c r="V35" t="s">
        <v>8913</v>
      </c>
      <c r="Z35">
        <v>110.385223</v>
      </c>
      <c r="AA35">
        <v>-6.9633929999999999</v>
      </c>
      <c r="AB35" t="s">
        <v>8914</v>
      </c>
      <c r="AC35" t="s">
        <v>237</v>
      </c>
      <c r="AL35" t="s">
        <v>218</v>
      </c>
      <c r="AM35" t="s">
        <v>8915</v>
      </c>
      <c r="AN35" t="s">
        <v>6</v>
      </c>
      <c r="AO35" t="s">
        <v>8916</v>
      </c>
      <c r="AP35" s="57">
        <v>46248.333333333336</v>
      </c>
      <c r="AR35" t="s">
        <v>18</v>
      </c>
      <c r="AS35" t="s">
        <v>266</v>
      </c>
      <c r="AT35" t="s">
        <v>231</v>
      </c>
      <c r="AV35" t="s">
        <v>227</v>
      </c>
      <c r="AW35" t="s">
        <v>974</v>
      </c>
      <c r="AX35" t="s">
        <v>223</v>
      </c>
      <c r="BA35" s="57">
        <v>46248.333333333336</v>
      </c>
      <c r="BB35" t="s">
        <v>8915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e">
        <f>VLOOKUP(H35,Sheet2!$A$1:$B$270,2,FALSE)</f>
        <v>#N/A</v>
      </c>
    </row>
    <row r="36" spans="1:61">
      <c r="A36">
        <v>35</v>
      </c>
      <c r="B36">
        <v>1002515951</v>
      </c>
      <c r="C36">
        <v>3</v>
      </c>
      <c r="D36" t="s">
        <v>45</v>
      </c>
      <c r="E36">
        <v>5</v>
      </c>
      <c r="F36" t="s">
        <v>113</v>
      </c>
      <c r="G36" t="s">
        <v>114</v>
      </c>
      <c r="H36" t="s">
        <v>369</v>
      </c>
      <c r="I36" t="s">
        <v>213</v>
      </c>
      <c r="J36" t="s">
        <v>214</v>
      </c>
      <c r="K36" t="s">
        <v>149</v>
      </c>
      <c r="L36" t="s">
        <v>215</v>
      </c>
      <c r="M36" t="s">
        <v>76</v>
      </c>
      <c r="N36" t="s">
        <v>216</v>
      </c>
      <c r="O36" s="57">
        <v>46242.560393518521</v>
      </c>
      <c r="P36" s="57">
        <v>46243.875451388885</v>
      </c>
      <c r="Q36">
        <v>69361471</v>
      </c>
      <c r="S36">
        <v>172514216906</v>
      </c>
      <c r="T36" t="s">
        <v>4513</v>
      </c>
      <c r="U36" t="s">
        <v>4514</v>
      </c>
      <c r="V36" t="s">
        <v>4515</v>
      </c>
      <c r="Z36">
        <v>120.450884138596</v>
      </c>
      <c r="AA36">
        <v>-8.5999956407606799</v>
      </c>
      <c r="AB36" t="s">
        <v>4516</v>
      </c>
      <c r="AC36" t="s">
        <v>237</v>
      </c>
      <c r="AL36" t="s">
        <v>218</v>
      </c>
      <c r="AM36" t="s">
        <v>4517</v>
      </c>
      <c r="AN36" t="s">
        <v>6</v>
      </c>
      <c r="AO36" s="57">
        <v>46242.569351851853</v>
      </c>
      <c r="AP36" s="57">
        <v>46243.541666666664</v>
      </c>
      <c r="AR36" t="s">
        <v>219</v>
      </c>
      <c r="AS36" t="s">
        <v>220</v>
      </c>
      <c r="AT36" t="s">
        <v>231</v>
      </c>
      <c r="AU36">
        <v>20260809</v>
      </c>
      <c r="AV36" t="s">
        <v>222</v>
      </c>
      <c r="AW36" t="s">
        <v>1017</v>
      </c>
      <c r="AX36" t="s">
        <v>223</v>
      </c>
      <c r="BA36" s="57">
        <v>46243.541666666664</v>
      </c>
      <c r="BB36" t="s">
        <v>4517</v>
      </c>
      <c r="BC36">
        <v>2026</v>
      </c>
      <c r="BD36">
        <v>8</v>
      </c>
      <c r="BE36">
        <v>9</v>
      </c>
      <c r="BF36" s="6">
        <f t="shared" si="0"/>
        <v>46243</v>
      </c>
      <c r="BG36">
        <f t="shared" si="1"/>
        <v>-0.54166666666424135</v>
      </c>
      <c r="BH36" t="str">
        <f t="shared" si="2"/>
        <v>COMPLY</v>
      </c>
      <c r="BI36" t="str">
        <f>VLOOKUP(H36,Sheet2!$A$1:$B$270,2,FALSE)</f>
        <v>LABOAN BAJO</v>
      </c>
    </row>
    <row r="37" spans="1:61">
      <c r="A37">
        <v>36</v>
      </c>
      <c r="B37">
        <v>1002506241</v>
      </c>
      <c r="C37">
        <v>3</v>
      </c>
      <c r="D37" t="s">
        <v>51</v>
      </c>
      <c r="E37">
        <v>4</v>
      </c>
      <c r="F37" t="s">
        <v>235</v>
      </c>
      <c r="G37" t="s">
        <v>594</v>
      </c>
      <c r="H37" t="s">
        <v>636</v>
      </c>
      <c r="I37" t="s">
        <v>213</v>
      </c>
      <c r="J37" t="s">
        <v>214</v>
      </c>
      <c r="K37" t="s">
        <v>149</v>
      </c>
      <c r="M37" t="s">
        <v>1084</v>
      </c>
      <c r="N37" t="s">
        <v>216</v>
      </c>
      <c r="O37" s="57">
        <v>46237.599166666667</v>
      </c>
      <c r="P37" s="57">
        <v>46239.441122685188</v>
      </c>
      <c r="Q37">
        <v>69357601</v>
      </c>
      <c r="T37" t="s">
        <v>1358</v>
      </c>
      <c r="Z37">
        <v>110.7651979</v>
      </c>
      <c r="AA37">
        <v>-7.5410035000000004</v>
      </c>
      <c r="AB37" t="s">
        <v>1359</v>
      </c>
      <c r="AC37" t="s">
        <v>230</v>
      </c>
      <c r="AL37" t="s">
        <v>218</v>
      </c>
      <c r="AM37" s="58">
        <v>25569</v>
      </c>
      <c r="AN37" t="s">
        <v>6</v>
      </c>
      <c r="AO37" s="57">
        <v>46089.611215277779</v>
      </c>
      <c r="AS37" t="s">
        <v>220</v>
      </c>
      <c r="AT37" t="s">
        <v>231</v>
      </c>
      <c r="AV37" t="s">
        <v>1084</v>
      </c>
      <c r="AW37" t="s">
        <v>656</v>
      </c>
      <c r="AX37" t="s">
        <v>223</v>
      </c>
      <c r="BA37" s="57">
        <v>25569</v>
      </c>
      <c r="BB37" s="58">
        <v>25569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e">
        <f>VLOOKUP(H37,Sheet2!$A$1:$B$270,2,FALSE)</f>
        <v>#N/A</v>
      </c>
    </row>
    <row r="38" spans="1:61">
      <c r="A38">
        <v>37</v>
      </c>
      <c r="B38">
        <v>1002506082</v>
      </c>
      <c r="C38">
        <v>3</v>
      </c>
      <c r="D38" t="s">
        <v>42</v>
      </c>
      <c r="E38">
        <v>5</v>
      </c>
      <c r="F38" t="s">
        <v>233</v>
      </c>
      <c r="G38" t="s">
        <v>106</v>
      </c>
      <c r="H38" t="s">
        <v>298</v>
      </c>
      <c r="I38" t="s">
        <v>213</v>
      </c>
      <c r="J38" t="s">
        <v>214</v>
      </c>
      <c r="K38" t="s">
        <v>149</v>
      </c>
      <c r="M38" t="s">
        <v>76</v>
      </c>
      <c r="N38" t="s">
        <v>216</v>
      </c>
      <c r="O38" s="57">
        <v>46237.558078703703</v>
      </c>
      <c r="P38" s="57">
        <v>46238.826701388891</v>
      </c>
      <c r="Q38">
        <v>69357529</v>
      </c>
      <c r="S38">
        <v>152743206244</v>
      </c>
      <c r="T38" t="s">
        <v>1360</v>
      </c>
      <c r="U38" t="s">
        <v>1361</v>
      </c>
      <c r="V38" t="s">
        <v>1362</v>
      </c>
      <c r="Z38">
        <v>112.6950853</v>
      </c>
      <c r="AA38">
        <v>-7.5210730000000003</v>
      </c>
      <c r="AB38" t="s">
        <v>1363</v>
      </c>
      <c r="AC38" t="s">
        <v>230</v>
      </c>
      <c r="AL38" t="s">
        <v>218</v>
      </c>
      <c r="AM38" t="s">
        <v>1364</v>
      </c>
      <c r="AN38" t="s">
        <v>6</v>
      </c>
      <c r="AO38" s="57">
        <v>46089.559490740743</v>
      </c>
      <c r="AP38" s="57">
        <v>46238.541666666664</v>
      </c>
      <c r="AR38" t="s">
        <v>219</v>
      </c>
      <c r="AS38" t="s">
        <v>605</v>
      </c>
      <c r="AT38" t="s">
        <v>231</v>
      </c>
      <c r="AU38">
        <v>20260804</v>
      </c>
      <c r="AV38" t="s">
        <v>222</v>
      </c>
      <c r="AW38" t="s">
        <v>592</v>
      </c>
      <c r="AX38" t="s">
        <v>223</v>
      </c>
      <c r="BA38" s="57">
        <v>46238.541666666664</v>
      </c>
      <c r="BB38" t="s">
        <v>1364</v>
      </c>
      <c r="BC38">
        <v>2026</v>
      </c>
      <c r="BD38">
        <v>8</v>
      </c>
      <c r="BE38">
        <v>4</v>
      </c>
      <c r="BF38" s="6">
        <f t="shared" si="0"/>
        <v>46238</v>
      </c>
      <c r="BG38">
        <f t="shared" si="1"/>
        <v>-0.54166666666424135</v>
      </c>
      <c r="BH38" t="str">
        <f t="shared" si="2"/>
        <v>COMPLY</v>
      </c>
      <c r="BI38" t="str">
        <f>VLOOKUP(H38,Sheet2!$A$1:$B$270,2,FALSE)</f>
        <v>PASURUAN</v>
      </c>
    </row>
    <row r="39" spans="1:61">
      <c r="A39">
        <v>38</v>
      </c>
      <c r="B39">
        <v>1002515875</v>
      </c>
      <c r="C39">
        <v>3</v>
      </c>
      <c r="D39" t="s">
        <v>38</v>
      </c>
      <c r="E39">
        <v>5</v>
      </c>
      <c r="F39" t="s">
        <v>251</v>
      </c>
      <c r="G39" t="s">
        <v>87</v>
      </c>
      <c r="H39" t="s">
        <v>432</v>
      </c>
      <c r="I39" t="s">
        <v>213</v>
      </c>
      <c r="J39" t="s">
        <v>214</v>
      </c>
      <c r="K39" t="s">
        <v>149</v>
      </c>
      <c r="L39" t="s">
        <v>215</v>
      </c>
      <c r="M39" t="s">
        <v>76</v>
      </c>
      <c r="N39" t="s">
        <v>216</v>
      </c>
      <c r="O39" s="57">
        <v>46242.518020833333</v>
      </c>
      <c r="P39" s="57">
        <v>46244.596701388888</v>
      </c>
      <c r="Q39">
        <v>69361412</v>
      </c>
      <c r="S39">
        <v>152721299708</v>
      </c>
      <c r="T39" t="s">
        <v>4528</v>
      </c>
      <c r="U39" t="s">
        <v>4529</v>
      </c>
      <c r="V39" t="s">
        <v>4530</v>
      </c>
      <c r="Z39">
        <v>112.72318660000001</v>
      </c>
      <c r="AA39">
        <v>-7.9057347</v>
      </c>
      <c r="AB39" t="s">
        <v>4531</v>
      </c>
      <c r="AC39" t="s">
        <v>237</v>
      </c>
      <c r="AL39" t="s">
        <v>218</v>
      </c>
      <c r="AM39" t="s">
        <v>4532</v>
      </c>
      <c r="AN39" t="s">
        <v>6</v>
      </c>
      <c r="AO39" s="57">
        <v>46242.527673611112</v>
      </c>
      <c r="AP39" s="57">
        <v>46244.333333333336</v>
      </c>
      <c r="AR39" t="s">
        <v>219</v>
      </c>
      <c r="AS39" t="s">
        <v>632</v>
      </c>
      <c r="AT39" t="s">
        <v>231</v>
      </c>
      <c r="AU39">
        <v>20260810</v>
      </c>
      <c r="AV39" t="s">
        <v>222</v>
      </c>
      <c r="AW39" t="s">
        <v>1059</v>
      </c>
      <c r="AX39" t="s">
        <v>223</v>
      </c>
      <c r="BA39" s="57">
        <v>46244.333333333336</v>
      </c>
      <c r="BB39" t="s">
        <v>4532</v>
      </c>
      <c r="BC39">
        <v>2026</v>
      </c>
      <c r="BD39">
        <v>8</v>
      </c>
      <c r="BE39">
        <v>10</v>
      </c>
      <c r="BF39" s="6">
        <f t="shared" si="0"/>
        <v>46244</v>
      </c>
      <c r="BG39">
        <f t="shared" si="1"/>
        <v>-0.33333333333575865</v>
      </c>
      <c r="BH39" t="str">
        <f t="shared" si="2"/>
        <v>COMPLY</v>
      </c>
      <c r="BI39" t="str">
        <f>VLOOKUP(H39,Sheet2!$A$1:$B$270,2,FALSE)</f>
        <v>BATU</v>
      </c>
    </row>
    <row r="40" spans="1:61">
      <c r="A40">
        <v>39</v>
      </c>
      <c r="B40">
        <v>1002523885</v>
      </c>
      <c r="C40">
        <v>3</v>
      </c>
      <c r="D40" t="s">
        <v>42</v>
      </c>
      <c r="E40">
        <v>5</v>
      </c>
      <c r="F40" t="s">
        <v>233</v>
      </c>
      <c r="G40" t="s">
        <v>106</v>
      </c>
      <c r="H40" t="s">
        <v>453</v>
      </c>
      <c r="I40" t="s">
        <v>213</v>
      </c>
      <c r="J40" t="s">
        <v>214</v>
      </c>
      <c r="K40" t="s">
        <v>149</v>
      </c>
      <c r="M40" t="s">
        <v>559</v>
      </c>
      <c r="N40" t="s">
        <v>216</v>
      </c>
      <c r="O40" s="57">
        <v>46247.469837962963</v>
      </c>
      <c r="P40" s="57">
        <v>46248.375393518516</v>
      </c>
      <c r="Q40">
        <v>69364949</v>
      </c>
      <c r="S40">
        <v>152741225087</v>
      </c>
      <c r="T40" t="s">
        <v>8917</v>
      </c>
      <c r="U40" t="s">
        <v>8918</v>
      </c>
      <c r="Z40">
        <v>112.6870014</v>
      </c>
      <c r="AA40">
        <v>-7.6119769000000002</v>
      </c>
      <c r="AB40" t="s">
        <v>8919</v>
      </c>
      <c r="AC40" t="s">
        <v>230</v>
      </c>
      <c r="AO40" t="s">
        <v>8920</v>
      </c>
      <c r="AR40" t="s">
        <v>6</v>
      </c>
      <c r="AS40" t="s">
        <v>605</v>
      </c>
      <c r="AT40" t="s">
        <v>231</v>
      </c>
      <c r="AV40" t="s">
        <v>8921</v>
      </c>
      <c r="AW40" t="s">
        <v>566</v>
      </c>
      <c r="AX40" t="s">
        <v>223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PASURUAN</v>
      </c>
    </row>
    <row r="41" spans="1:61">
      <c r="A41">
        <v>40</v>
      </c>
      <c r="B41">
        <v>1002505964</v>
      </c>
      <c r="C41">
        <v>3</v>
      </c>
      <c r="D41" t="s">
        <v>38</v>
      </c>
      <c r="E41">
        <v>5</v>
      </c>
      <c r="F41" t="s">
        <v>90</v>
      </c>
      <c r="G41" t="s">
        <v>93</v>
      </c>
      <c r="H41" t="s">
        <v>393</v>
      </c>
      <c r="I41" t="s">
        <v>213</v>
      </c>
      <c r="J41" t="s">
        <v>214</v>
      </c>
      <c r="K41" t="s">
        <v>149</v>
      </c>
      <c r="L41" t="s">
        <v>215</v>
      </c>
      <c r="M41" t="s">
        <v>76</v>
      </c>
      <c r="N41" t="s">
        <v>216</v>
      </c>
      <c r="O41" s="57">
        <v>46237.504120370373</v>
      </c>
      <c r="P41" s="57">
        <v>46237.856469907405</v>
      </c>
      <c r="Q41">
        <v>69357434</v>
      </c>
      <c r="S41">
        <v>152615203022</v>
      </c>
      <c r="T41" t="s">
        <v>1370</v>
      </c>
      <c r="U41" t="s">
        <v>1371</v>
      </c>
      <c r="V41" t="s">
        <v>1372</v>
      </c>
      <c r="Z41">
        <v>112.098257057368</v>
      </c>
      <c r="AA41">
        <v>-7.5993458772087896</v>
      </c>
      <c r="AB41" t="s">
        <v>1373</v>
      </c>
      <c r="AC41" t="s">
        <v>217</v>
      </c>
      <c r="AL41" t="s">
        <v>218</v>
      </c>
      <c r="AM41" t="s">
        <v>1374</v>
      </c>
      <c r="AN41" t="s">
        <v>6</v>
      </c>
      <c r="AO41" s="57">
        <v>46089.507256944446</v>
      </c>
      <c r="AP41" s="57">
        <v>46238.541666666664</v>
      </c>
      <c r="AR41" t="s">
        <v>219</v>
      </c>
      <c r="AS41" t="s">
        <v>637</v>
      </c>
      <c r="AT41" t="s">
        <v>231</v>
      </c>
      <c r="AU41">
        <v>20260803</v>
      </c>
      <c r="AV41" t="s">
        <v>222</v>
      </c>
      <c r="AW41" t="s">
        <v>1065</v>
      </c>
      <c r="AX41" t="s">
        <v>223</v>
      </c>
      <c r="BA41" s="57">
        <v>46238.541666666664</v>
      </c>
      <c r="BB41" t="s">
        <v>1374</v>
      </c>
      <c r="BC41">
        <v>2026</v>
      </c>
      <c r="BD41">
        <v>8</v>
      </c>
      <c r="BE41">
        <v>3</v>
      </c>
      <c r="BF41" s="6">
        <f t="shared" si="0"/>
        <v>46237</v>
      </c>
      <c r="BG41">
        <f t="shared" si="1"/>
        <v>-1.5416666666642413</v>
      </c>
      <c r="BH41" t="str">
        <f t="shared" si="2"/>
        <v>COMPLY</v>
      </c>
      <c r="BI41" t="str">
        <f>VLOOKUP(H41,Sheet2!$A$1:$B$270,2,FALSE)</f>
        <v>NGANJUK</v>
      </c>
    </row>
    <row r="42" spans="1:61">
      <c r="A42">
        <v>41</v>
      </c>
      <c r="B42">
        <v>1002510808</v>
      </c>
      <c r="C42">
        <v>3</v>
      </c>
      <c r="D42" t="s">
        <v>38</v>
      </c>
      <c r="E42">
        <v>5</v>
      </c>
      <c r="F42" t="s">
        <v>92</v>
      </c>
      <c r="G42" t="s">
        <v>92</v>
      </c>
      <c r="H42" t="s">
        <v>310</v>
      </c>
      <c r="I42" t="s">
        <v>213</v>
      </c>
      <c r="J42" t="s">
        <v>214</v>
      </c>
      <c r="K42" t="s">
        <v>149</v>
      </c>
      <c r="L42" t="s">
        <v>215</v>
      </c>
      <c r="M42" t="s">
        <v>76</v>
      </c>
      <c r="N42" t="s">
        <v>216</v>
      </c>
      <c r="O42" s="57">
        <v>46239.604131944441</v>
      </c>
      <c r="P42" s="57">
        <v>46240.696458333332</v>
      </c>
      <c r="Q42">
        <v>69359295</v>
      </c>
      <c r="S42">
        <v>152601214975</v>
      </c>
      <c r="T42" t="s">
        <v>1375</v>
      </c>
      <c r="U42" t="s">
        <v>1376</v>
      </c>
      <c r="V42" t="s">
        <v>1377</v>
      </c>
      <c r="Z42">
        <v>111.525505943307</v>
      </c>
      <c r="AA42">
        <v>-7.6229470195620799</v>
      </c>
      <c r="AB42" t="s">
        <v>1378</v>
      </c>
      <c r="AC42" t="s">
        <v>237</v>
      </c>
      <c r="AL42" t="s">
        <v>218</v>
      </c>
      <c r="AM42" t="s">
        <v>1369</v>
      </c>
      <c r="AN42" t="s">
        <v>6</v>
      </c>
      <c r="AO42" s="57">
        <v>46150.610949074071</v>
      </c>
      <c r="AP42" s="57">
        <v>46240.541666666664</v>
      </c>
      <c r="AR42" t="s">
        <v>219</v>
      </c>
      <c r="AS42" t="s">
        <v>220</v>
      </c>
      <c r="AT42" t="s">
        <v>231</v>
      </c>
      <c r="AU42">
        <v>20260806</v>
      </c>
      <c r="AV42" t="s">
        <v>222</v>
      </c>
      <c r="AW42" t="s">
        <v>1055</v>
      </c>
      <c r="AX42" t="s">
        <v>223</v>
      </c>
      <c r="BA42" s="57">
        <v>46240.541666666664</v>
      </c>
      <c r="BB42" t="s">
        <v>1369</v>
      </c>
      <c r="BC42">
        <v>2026</v>
      </c>
      <c r="BD42">
        <v>8</v>
      </c>
      <c r="BE42">
        <v>6</v>
      </c>
      <c r="BF42" s="6">
        <f t="shared" si="0"/>
        <v>46240</v>
      </c>
      <c r="BG42">
        <f t="shared" si="1"/>
        <v>-0.54166666666424135</v>
      </c>
      <c r="BH42" t="str">
        <f t="shared" si="2"/>
        <v>COMPLY</v>
      </c>
      <c r="BI42" t="str">
        <f>VLOOKUP(H42,Sheet2!$A$1:$B$270,2,FALSE)</f>
        <v>MADIUN</v>
      </c>
    </row>
    <row r="43" spans="1:61">
      <c r="A43">
        <v>42</v>
      </c>
      <c r="B43">
        <v>1002521639</v>
      </c>
      <c r="C43">
        <v>3</v>
      </c>
      <c r="D43" t="s">
        <v>38</v>
      </c>
      <c r="E43">
        <v>5</v>
      </c>
      <c r="F43" t="s">
        <v>92</v>
      </c>
      <c r="G43" t="s">
        <v>97</v>
      </c>
      <c r="H43" t="s">
        <v>402</v>
      </c>
      <c r="I43" t="s">
        <v>213</v>
      </c>
      <c r="J43" t="s">
        <v>214</v>
      </c>
      <c r="K43" t="s">
        <v>149</v>
      </c>
      <c r="M43" t="s">
        <v>76</v>
      </c>
      <c r="N43" t="s">
        <v>216</v>
      </c>
      <c r="O43" s="57">
        <v>46246.451493055552</v>
      </c>
      <c r="P43" s="57">
        <v>46247.615798611114</v>
      </c>
      <c r="Q43">
        <v>69363993</v>
      </c>
      <c r="S43">
        <v>152645203135</v>
      </c>
      <c r="T43" t="s">
        <v>7997</v>
      </c>
      <c r="U43" t="s">
        <v>7998</v>
      </c>
      <c r="V43" t="s">
        <v>7999</v>
      </c>
      <c r="Z43">
        <v>111.578639745712</v>
      </c>
      <c r="AA43">
        <v>-6.8485330760665297</v>
      </c>
      <c r="AB43" t="s">
        <v>8000</v>
      </c>
      <c r="AC43" t="s">
        <v>292</v>
      </c>
      <c r="AL43" t="s">
        <v>218</v>
      </c>
      <c r="AM43" t="s">
        <v>8001</v>
      </c>
      <c r="AN43" t="s">
        <v>6</v>
      </c>
      <c r="AO43" s="57">
        <v>46364.455046296294</v>
      </c>
      <c r="AP43" s="57">
        <v>46248.333333333336</v>
      </c>
      <c r="AR43" t="s">
        <v>219</v>
      </c>
      <c r="AS43" t="s">
        <v>926</v>
      </c>
      <c r="AT43" t="s">
        <v>231</v>
      </c>
      <c r="AU43">
        <v>20260813</v>
      </c>
      <c r="AV43" t="s">
        <v>222</v>
      </c>
      <c r="AW43" t="s">
        <v>574</v>
      </c>
      <c r="AX43" t="s">
        <v>223</v>
      </c>
      <c r="BA43" s="57">
        <v>46248.333333333336</v>
      </c>
      <c r="BB43" t="s">
        <v>8001</v>
      </c>
      <c r="BC43">
        <v>2026</v>
      </c>
      <c r="BD43">
        <v>8</v>
      </c>
      <c r="BE43">
        <v>13</v>
      </c>
      <c r="BF43" s="6">
        <f t="shared" si="0"/>
        <v>46247</v>
      </c>
      <c r="BG43">
        <f t="shared" si="1"/>
        <v>-1.3333333333357587</v>
      </c>
      <c r="BH43" t="str">
        <f t="shared" si="2"/>
        <v>COMPLY</v>
      </c>
      <c r="BI43" t="str">
        <f>VLOOKUP(H43,Sheet2!$A$1:$B$270,2,FALSE)</f>
        <v>BOJONEGORO</v>
      </c>
    </row>
    <row r="44" spans="1:61">
      <c r="A44">
        <v>43</v>
      </c>
      <c r="B44">
        <v>1002522544</v>
      </c>
      <c r="C44">
        <v>3</v>
      </c>
      <c r="D44" t="s">
        <v>51</v>
      </c>
      <c r="E44">
        <v>4</v>
      </c>
      <c r="F44" t="s">
        <v>235</v>
      </c>
      <c r="G44" t="s">
        <v>993</v>
      </c>
      <c r="H44" t="s">
        <v>994</v>
      </c>
      <c r="I44" t="s">
        <v>213</v>
      </c>
      <c r="J44" t="s">
        <v>214</v>
      </c>
      <c r="K44" t="s">
        <v>149</v>
      </c>
      <c r="L44" t="s">
        <v>215</v>
      </c>
      <c r="M44" t="s">
        <v>76</v>
      </c>
      <c r="N44" t="s">
        <v>216</v>
      </c>
      <c r="O44" s="57">
        <v>46246.628437500003</v>
      </c>
      <c r="P44" s="57">
        <v>46247.621944444443</v>
      </c>
      <c r="Q44">
        <v>69364394</v>
      </c>
      <c r="S44">
        <v>143553212775</v>
      </c>
      <c r="T44" t="s">
        <v>8002</v>
      </c>
      <c r="U44" t="s">
        <v>8003</v>
      </c>
      <c r="V44" t="s">
        <v>8004</v>
      </c>
      <c r="Z44">
        <v>110.50985799999999</v>
      </c>
      <c r="AA44">
        <v>-7.5051560000000004</v>
      </c>
      <c r="AB44" t="s">
        <v>8005</v>
      </c>
      <c r="AC44" t="s">
        <v>237</v>
      </c>
      <c r="AL44" t="s">
        <v>218</v>
      </c>
      <c r="AM44" t="s">
        <v>8006</v>
      </c>
      <c r="AN44" t="s">
        <v>6</v>
      </c>
      <c r="AO44" s="57">
        <v>46364.632418981484</v>
      </c>
      <c r="AP44" s="57">
        <v>46247.541666666664</v>
      </c>
      <c r="AR44" t="s">
        <v>219</v>
      </c>
      <c r="AS44" t="s">
        <v>993</v>
      </c>
      <c r="AT44" t="s">
        <v>231</v>
      </c>
      <c r="AU44">
        <v>20260813</v>
      </c>
      <c r="AV44" t="s">
        <v>222</v>
      </c>
      <c r="AW44" t="s">
        <v>1063</v>
      </c>
      <c r="AX44" t="s">
        <v>223</v>
      </c>
      <c r="BA44" s="57">
        <v>46247.541666666664</v>
      </c>
      <c r="BB44" t="s">
        <v>8006</v>
      </c>
      <c r="BC44">
        <v>2026</v>
      </c>
      <c r="BD44">
        <v>8</v>
      </c>
      <c r="BE44">
        <v>13</v>
      </c>
      <c r="BF44" s="6">
        <f t="shared" si="0"/>
        <v>46247</v>
      </c>
      <c r="BG44">
        <f t="shared" si="1"/>
        <v>-0.54166666666424135</v>
      </c>
      <c r="BH44" t="str">
        <f t="shared" si="2"/>
        <v>COMPLY</v>
      </c>
      <c r="BI44" t="e">
        <f>VLOOKUP(H44,Sheet2!$A$1:$B$270,2,FALSE)</f>
        <v>#N/A</v>
      </c>
    </row>
    <row r="45" spans="1:61">
      <c r="A45">
        <v>44</v>
      </c>
      <c r="B45">
        <v>1002515611</v>
      </c>
      <c r="C45">
        <v>3</v>
      </c>
      <c r="D45" t="s">
        <v>59</v>
      </c>
      <c r="E45">
        <v>4</v>
      </c>
      <c r="F45" t="s">
        <v>224</v>
      </c>
      <c r="G45" t="s">
        <v>224</v>
      </c>
      <c r="H45" t="s">
        <v>941</v>
      </c>
      <c r="I45" t="s">
        <v>213</v>
      </c>
      <c r="J45" t="s">
        <v>214</v>
      </c>
      <c r="K45" t="s">
        <v>149</v>
      </c>
      <c r="M45" t="s">
        <v>76</v>
      </c>
      <c r="N45" t="s">
        <v>216</v>
      </c>
      <c r="O45" s="57">
        <v>46242.3749537037</v>
      </c>
      <c r="P45" s="57">
        <v>46242.43922453704</v>
      </c>
      <c r="Q45">
        <v>69360049</v>
      </c>
      <c r="R45">
        <v>2812959935</v>
      </c>
      <c r="S45">
        <v>146303609747</v>
      </c>
      <c r="T45" t="s">
        <v>1409</v>
      </c>
      <c r="U45" t="s">
        <v>4539</v>
      </c>
      <c r="V45" t="s">
        <v>4540</v>
      </c>
      <c r="Z45">
        <v>109.25261260000001</v>
      </c>
      <c r="AA45">
        <v>-7.4512397999999997</v>
      </c>
      <c r="AB45" t="s">
        <v>1412</v>
      </c>
      <c r="AC45" t="s">
        <v>292</v>
      </c>
      <c r="AL45" t="s">
        <v>218</v>
      </c>
      <c r="AM45" t="s">
        <v>4541</v>
      </c>
      <c r="AN45" t="s">
        <v>6</v>
      </c>
      <c r="AO45" s="57">
        <v>46242.38208333333</v>
      </c>
      <c r="AR45" t="s">
        <v>219</v>
      </c>
      <c r="AS45" t="s">
        <v>220</v>
      </c>
      <c r="AT45" t="s">
        <v>231</v>
      </c>
      <c r="AU45">
        <v>20260808</v>
      </c>
      <c r="AV45" t="s">
        <v>222</v>
      </c>
      <c r="AW45" t="s">
        <v>630</v>
      </c>
      <c r="AX45" t="s">
        <v>223</v>
      </c>
      <c r="BA45" s="57">
        <v>46242.291666666664</v>
      </c>
      <c r="BB45" t="s">
        <v>4541</v>
      </c>
      <c r="BC45">
        <v>2026</v>
      </c>
      <c r="BD45">
        <v>8</v>
      </c>
      <c r="BE45">
        <v>8</v>
      </c>
      <c r="BF45" s="6">
        <f t="shared" si="0"/>
        <v>46242</v>
      </c>
      <c r="BG45">
        <f t="shared" si="1"/>
        <v>-0.29166666666424135</v>
      </c>
      <c r="BH45" t="str">
        <f t="shared" si="2"/>
        <v>COMPLY</v>
      </c>
      <c r="BI45" t="e">
        <f>VLOOKUP(H45,Sheet2!$A$1:$B$270,2,FALSE)</f>
        <v>#N/A</v>
      </c>
    </row>
    <row r="46" spans="1:61">
      <c r="A46">
        <v>45</v>
      </c>
      <c r="B46">
        <v>1002509420</v>
      </c>
      <c r="C46">
        <v>3</v>
      </c>
      <c r="D46" t="s">
        <v>51</v>
      </c>
      <c r="E46">
        <v>4</v>
      </c>
      <c r="F46" t="s">
        <v>275</v>
      </c>
      <c r="G46" t="s">
        <v>922</v>
      </c>
      <c r="H46" t="s">
        <v>978</v>
      </c>
      <c r="I46" t="s">
        <v>213</v>
      </c>
      <c r="J46" t="s">
        <v>214</v>
      </c>
      <c r="K46" t="s">
        <v>149</v>
      </c>
      <c r="L46" t="s">
        <v>215</v>
      </c>
      <c r="M46" t="s">
        <v>76</v>
      </c>
      <c r="N46" t="s">
        <v>216</v>
      </c>
      <c r="O46" s="57">
        <v>46238.765925925924</v>
      </c>
      <c r="P46" s="57">
        <v>46239.721180555556</v>
      </c>
      <c r="Q46">
        <v>69358672</v>
      </c>
      <c r="S46">
        <v>146593115480</v>
      </c>
      <c r="T46" t="s">
        <v>1379</v>
      </c>
      <c r="U46" t="s">
        <v>1380</v>
      </c>
      <c r="V46" t="s">
        <v>1381</v>
      </c>
      <c r="Z46">
        <v>110.7116123</v>
      </c>
      <c r="AA46">
        <v>-6.6703828999999999</v>
      </c>
      <c r="AB46" t="s">
        <v>1382</v>
      </c>
      <c r="AC46" t="s">
        <v>237</v>
      </c>
      <c r="AL46" t="s">
        <v>218</v>
      </c>
      <c r="AM46" t="s">
        <v>1383</v>
      </c>
      <c r="AN46" t="s">
        <v>6</v>
      </c>
      <c r="AO46" s="57">
        <v>46120.767268518517</v>
      </c>
      <c r="AP46" s="57">
        <v>46239.625</v>
      </c>
      <c r="AR46" t="s">
        <v>219</v>
      </c>
      <c r="AS46" t="s">
        <v>979</v>
      </c>
      <c r="AT46" t="s">
        <v>231</v>
      </c>
      <c r="AU46">
        <v>20260805</v>
      </c>
      <c r="AV46" t="s">
        <v>222</v>
      </c>
      <c r="AW46" t="s">
        <v>1070</v>
      </c>
      <c r="AX46" t="s">
        <v>223</v>
      </c>
      <c r="BA46" s="57">
        <v>46239.625</v>
      </c>
      <c r="BB46" t="s">
        <v>1383</v>
      </c>
      <c r="BC46">
        <v>2026</v>
      </c>
      <c r="BD46">
        <v>8</v>
      </c>
      <c r="BE46">
        <v>5</v>
      </c>
      <c r="BF46" s="6">
        <f t="shared" si="0"/>
        <v>46239</v>
      </c>
      <c r="BG46">
        <f t="shared" si="1"/>
        <v>-0.625</v>
      </c>
      <c r="BH46" t="str">
        <f t="shared" si="2"/>
        <v>COMPLY</v>
      </c>
      <c r="BI46" t="e">
        <f>VLOOKUP(H46,Sheet2!$A$1:$B$270,2,FALSE)</f>
        <v>#N/A</v>
      </c>
    </row>
    <row r="47" spans="1:61">
      <c r="A47">
        <v>46</v>
      </c>
      <c r="B47">
        <v>1002511398</v>
      </c>
      <c r="C47">
        <v>3</v>
      </c>
      <c r="D47" t="s">
        <v>45</v>
      </c>
      <c r="E47">
        <v>5</v>
      </c>
      <c r="F47" t="s">
        <v>113</v>
      </c>
      <c r="G47" t="s">
        <v>111</v>
      </c>
      <c r="H47" t="s">
        <v>258</v>
      </c>
      <c r="I47" t="s">
        <v>213</v>
      </c>
      <c r="J47" t="s">
        <v>214</v>
      </c>
      <c r="K47" t="s">
        <v>149</v>
      </c>
      <c r="L47" t="s">
        <v>215</v>
      </c>
      <c r="M47" t="s">
        <v>279</v>
      </c>
      <c r="N47" t="s">
        <v>216</v>
      </c>
      <c r="O47" s="57">
        <v>46240.309687499997</v>
      </c>
      <c r="P47" s="57">
        <v>46247.778773148151</v>
      </c>
      <c r="Q47">
        <v>69359519</v>
      </c>
      <c r="S47">
        <v>172506788769</v>
      </c>
      <c r="T47" t="s">
        <v>1384</v>
      </c>
      <c r="U47" t="s">
        <v>1385</v>
      </c>
      <c r="V47" t="s">
        <v>1386</v>
      </c>
      <c r="Z47">
        <v>121.6514122</v>
      </c>
      <c r="AA47">
        <v>-8.8423689999999997</v>
      </c>
      <c r="AB47" t="s">
        <v>1387</v>
      </c>
      <c r="AC47" t="s">
        <v>237</v>
      </c>
      <c r="AL47" t="s">
        <v>218</v>
      </c>
      <c r="AM47" t="s">
        <v>1388</v>
      </c>
      <c r="AN47" t="s">
        <v>6</v>
      </c>
      <c r="AO47" s="57">
        <v>46181.319456018522</v>
      </c>
      <c r="AP47" s="57">
        <v>46241.333333333336</v>
      </c>
      <c r="AQ47" t="s">
        <v>249</v>
      </c>
      <c r="AR47" t="s">
        <v>280</v>
      </c>
      <c r="AS47" t="s">
        <v>111</v>
      </c>
      <c r="AT47" t="s">
        <v>231</v>
      </c>
      <c r="AV47" t="s">
        <v>8922</v>
      </c>
      <c r="AW47" t="s">
        <v>1055</v>
      </c>
      <c r="AX47" t="s">
        <v>223</v>
      </c>
      <c r="BA47" s="57">
        <v>46241.333333333336</v>
      </c>
      <c r="BB47" t="s">
        <v>1388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ENDE</v>
      </c>
    </row>
    <row r="48" spans="1:61">
      <c r="A48">
        <v>47</v>
      </c>
      <c r="B48">
        <v>1002518788</v>
      </c>
      <c r="C48">
        <v>3</v>
      </c>
      <c r="D48" t="s">
        <v>51</v>
      </c>
      <c r="E48">
        <v>4</v>
      </c>
      <c r="F48" t="s">
        <v>275</v>
      </c>
      <c r="G48" t="s">
        <v>575</v>
      </c>
      <c r="H48" t="s">
        <v>935</v>
      </c>
      <c r="I48" t="s">
        <v>213</v>
      </c>
      <c r="J48" t="s">
        <v>214</v>
      </c>
      <c r="K48" t="s">
        <v>149</v>
      </c>
      <c r="L48" t="s">
        <v>215</v>
      </c>
      <c r="M48" t="s">
        <v>225</v>
      </c>
      <c r="N48" t="s">
        <v>216</v>
      </c>
      <c r="O48" s="57">
        <v>46245.31177083333</v>
      </c>
      <c r="P48" s="57">
        <v>46246.338692129626</v>
      </c>
      <c r="Q48">
        <v>69362839</v>
      </c>
      <c r="S48">
        <v>142509107232</v>
      </c>
      <c r="T48" t="s">
        <v>7026</v>
      </c>
      <c r="U48" t="s">
        <v>7027</v>
      </c>
      <c r="V48" t="s">
        <v>7028</v>
      </c>
      <c r="Z48">
        <v>111.139915</v>
      </c>
      <c r="AA48">
        <v>-7.1633940000000003</v>
      </c>
      <c r="AB48" t="s">
        <v>7029</v>
      </c>
      <c r="AC48" t="s">
        <v>237</v>
      </c>
      <c r="AL48" t="s">
        <v>218</v>
      </c>
      <c r="AM48" t="s">
        <v>7030</v>
      </c>
      <c r="AN48" t="s">
        <v>6</v>
      </c>
      <c r="AO48" s="57">
        <v>46334.319305555553</v>
      </c>
      <c r="AP48" s="57">
        <v>46246.333333333336</v>
      </c>
      <c r="AR48" t="s">
        <v>18</v>
      </c>
      <c r="AS48" t="s">
        <v>936</v>
      </c>
      <c r="AT48" t="s">
        <v>231</v>
      </c>
      <c r="AV48" t="s">
        <v>227</v>
      </c>
      <c r="AW48" t="s">
        <v>1055</v>
      </c>
      <c r="AX48" t="s">
        <v>223</v>
      </c>
      <c r="BA48" s="57">
        <v>46246.333333333336</v>
      </c>
      <c r="BB48" t="s">
        <v>7030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e">
        <f>VLOOKUP(H48,Sheet2!$A$1:$B$270,2,FALSE)</f>
        <v>#N/A</v>
      </c>
    </row>
    <row r="49" spans="1:61">
      <c r="A49">
        <v>48</v>
      </c>
      <c r="B49">
        <v>1002506699</v>
      </c>
      <c r="C49">
        <v>3</v>
      </c>
      <c r="D49" t="s">
        <v>59</v>
      </c>
      <c r="E49">
        <v>4</v>
      </c>
      <c r="F49" t="s">
        <v>224</v>
      </c>
      <c r="G49" t="s">
        <v>224</v>
      </c>
      <c r="H49" t="s">
        <v>941</v>
      </c>
      <c r="I49" t="s">
        <v>213</v>
      </c>
      <c r="J49" t="s">
        <v>214</v>
      </c>
      <c r="K49" t="s">
        <v>149</v>
      </c>
      <c r="L49" t="s">
        <v>215</v>
      </c>
      <c r="M49" t="s">
        <v>582</v>
      </c>
      <c r="N49" t="s">
        <v>216</v>
      </c>
      <c r="O49" s="57">
        <v>46238.322175925925</v>
      </c>
      <c r="P49" s="57">
        <v>46241.476840277777</v>
      </c>
      <c r="Q49">
        <v>69357877</v>
      </c>
      <c r="S49">
        <v>146303609114</v>
      </c>
      <c r="T49" t="s">
        <v>1389</v>
      </c>
      <c r="U49" t="s">
        <v>1390</v>
      </c>
      <c r="V49" t="s">
        <v>1391</v>
      </c>
      <c r="Z49">
        <v>109.242199</v>
      </c>
      <c r="AA49">
        <v>-7.4297899999999997</v>
      </c>
      <c r="AB49" t="s">
        <v>1392</v>
      </c>
      <c r="AC49" t="s">
        <v>237</v>
      </c>
      <c r="AL49" t="s">
        <v>218</v>
      </c>
      <c r="AM49" t="s">
        <v>1393</v>
      </c>
      <c r="AN49" t="s">
        <v>6</v>
      </c>
      <c r="AO49" s="57">
        <v>46120.330081018517</v>
      </c>
      <c r="AP49" s="57">
        <v>46239.333333333336</v>
      </c>
      <c r="AR49" t="s">
        <v>14</v>
      </c>
      <c r="AS49" t="s">
        <v>220</v>
      </c>
      <c r="AT49" t="s">
        <v>231</v>
      </c>
      <c r="AV49" t="s">
        <v>4542</v>
      </c>
      <c r="AW49" t="s">
        <v>238</v>
      </c>
      <c r="AX49" t="s">
        <v>223</v>
      </c>
      <c r="BA49" s="57">
        <v>46239.333333333336</v>
      </c>
      <c r="BB49" t="s">
        <v>1393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e">
        <f>VLOOKUP(H49,Sheet2!$A$1:$B$270,2,FALSE)</f>
        <v>#N/A</v>
      </c>
    </row>
    <row r="50" spans="1:61">
      <c r="A50">
        <v>49</v>
      </c>
      <c r="B50">
        <v>1002517665</v>
      </c>
      <c r="C50">
        <v>3</v>
      </c>
      <c r="D50" t="s">
        <v>49</v>
      </c>
      <c r="E50">
        <v>4</v>
      </c>
      <c r="F50" t="s">
        <v>247</v>
      </c>
      <c r="G50" t="s">
        <v>248</v>
      </c>
      <c r="H50" t="s">
        <v>959</v>
      </c>
      <c r="I50" t="s">
        <v>213</v>
      </c>
      <c r="J50" t="s">
        <v>214</v>
      </c>
      <c r="K50" t="s">
        <v>149</v>
      </c>
      <c r="L50" t="s">
        <v>215</v>
      </c>
      <c r="M50" t="s">
        <v>76</v>
      </c>
      <c r="N50" t="s">
        <v>216</v>
      </c>
      <c r="O50" s="57">
        <v>46244.538854166669</v>
      </c>
      <c r="P50" s="57">
        <v>46245.589409722219</v>
      </c>
      <c r="Q50">
        <v>69362403</v>
      </c>
      <c r="S50">
        <v>142406122707</v>
      </c>
      <c r="T50" t="s">
        <v>6252</v>
      </c>
      <c r="U50" t="s">
        <v>6253</v>
      </c>
      <c r="V50" t="s">
        <v>6254</v>
      </c>
      <c r="Z50">
        <v>110.42993109673201</v>
      </c>
      <c r="AA50">
        <v>-6.9711133723907999</v>
      </c>
      <c r="AB50" t="s">
        <v>6255</v>
      </c>
      <c r="AC50" t="s">
        <v>217</v>
      </c>
      <c r="AL50" t="s">
        <v>218</v>
      </c>
      <c r="AM50" t="s">
        <v>6256</v>
      </c>
      <c r="AN50" t="s">
        <v>6</v>
      </c>
      <c r="AO50" s="57">
        <v>46303.548472222225</v>
      </c>
      <c r="AP50" s="57">
        <v>46245.541666666664</v>
      </c>
      <c r="AR50" t="s">
        <v>219</v>
      </c>
      <c r="AS50" t="s">
        <v>634</v>
      </c>
      <c r="AT50" t="s">
        <v>231</v>
      </c>
      <c r="AU50">
        <v>20260811</v>
      </c>
      <c r="AV50" t="s">
        <v>222</v>
      </c>
      <c r="AW50" t="s">
        <v>1055</v>
      </c>
      <c r="AX50" t="s">
        <v>223</v>
      </c>
      <c r="BA50" s="57">
        <v>46245.541666666664</v>
      </c>
      <c r="BB50" t="s">
        <v>6256</v>
      </c>
      <c r="BC50">
        <v>2026</v>
      </c>
      <c r="BD50">
        <v>8</v>
      </c>
      <c r="BE50">
        <v>11</v>
      </c>
      <c r="BF50" s="6">
        <f t="shared" si="0"/>
        <v>46245</v>
      </c>
      <c r="BG50">
        <f t="shared" si="1"/>
        <v>-0.54166666666424135</v>
      </c>
      <c r="BH50" t="str">
        <f t="shared" si="2"/>
        <v>COMPLY</v>
      </c>
      <c r="BI50" t="e">
        <f>VLOOKUP(H50,Sheet2!$A$1:$B$270,2,FALSE)</f>
        <v>#N/A</v>
      </c>
    </row>
    <row r="51" spans="1:61">
      <c r="A51">
        <v>50</v>
      </c>
      <c r="B51">
        <v>1002509545</v>
      </c>
      <c r="C51">
        <v>3</v>
      </c>
      <c r="D51" t="s">
        <v>59</v>
      </c>
      <c r="E51">
        <v>4</v>
      </c>
      <c r="F51" t="s">
        <v>573</v>
      </c>
      <c r="G51" t="s">
        <v>934</v>
      </c>
      <c r="H51" t="s">
        <v>950</v>
      </c>
      <c r="I51" t="s">
        <v>213</v>
      </c>
      <c r="J51" t="s">
        <v>214</v>
      </c>
      <c r="K51" t="s">
        <v>149</v>
      </c>
      <c r="L51" t="s">
        <v>215</v>
      </c>
      <c r="M51" t="s">
        <v>288</v>
      </c>
      <c r="N51" t="s">
        <v>216</v>
      </c>
      <c r="O51" s="57">
        <v>46239.347175925926</v>
      </c>
      <c r="P51" s="57">
        <v>46241.533078703702</v>
      </c>
      <c r="Q51">
        <v>69358736</v>
      </c>
      <c r="S51">
        <v>146144119829</v>
      </c>
      <c r="T51" t="s">
        <v>1399</v>
      </c>
      <c r="U51" t="s">
        <v>1400</v>
      </c>
      <c r="V51" t="s">
        <v>1401</v>
      </c>
      <c r="Z51">
        <v>110.4142365</v>
      </c>
      <c r="AA51">
        <v>-7.6876500999999999</v>
      </c>
      <c r="AB51" t="s">
        <v>1402</v>
      </c>
      <c r="AC51" t="s">
        <v>237</v>
      </c>
      <c r="AL51" t="s">
        <v>218</v>
      </c>
      <c r="AM51" t="s">
        <v>1403</v>
      </c>
      <c r="AN51" t="s">
        <v>6</v>
      </c>
      <c r="AO51" s="57">
        <v>46150.351134259261</v>
      </c>
      <c r="AP51" s="57">
        <v>46241.541666666664</v>
      </c>
      <c r="AR51" t="s">
        <v>241</v>
      </c>
      <c r="AS51" t="s">
        <v>220</v>
      </c>
      <c r="AT51" t="s">
        <v>231</v>
      </c>
      <c r="AV51" t="s">
        <v>1100</v>
      </c>
      <c r="AW51" t="s">
        <v>1060</v>
      </c>
      <c r="AX51" t="s">
        <v>223</v>
      </c>
      <c r="BA51" s="57">
        <v>46241.541666666664</v>
      </c>
      <c r="BB51" t="s">
        <v>1403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e">
        <f>VLOOKUP(H51,Sheet2!$A$1:$B$270,2,FALSE)</f>
        <v>#N/A</v>
      </c>
    </row>
    <row r="52" spans="1:61">
      <c r="A52">
        <v>51</v>
      </c>
      <c r="B52">
        <v>1002512142</v>
      </c>
      <c r="C52">
        <v>3</v>
      </c>
      <c r="D52" t="s">
        <v>49</v>
      </c>
      <c r="E52">
        <v>4</v>
      </c>
      <c r="F52" t="s">
        <v>247</v>
      </c>
      <c r="G52" t="s">
        <v>598</v>
      </c>
      <c r="H52" t="s">
        <v>599</v>
      </c>
      <c r="I52" t="s">
        <v>213</v>
      </c>
      <c r="J52" t="s">
        <v>214</v>
      </c>
      <c r="K52" t="s">
        <v>149</v>
      </c>
      <c r="L52" t="s">
        <v>215</v>
      </c>
      <c r="M52" t="s">
        <v>76</v>
      </c>
      <c r="N52" t="s">
        <v>216</v>
      </c>
      <c r="O52" s="57">
        <v>46240.491631944446</v>
      </c>
      <c r="P52" s="57">
        <v>46242.561921296299</v>
      </c>
      <c r="Q52">
        <v>69359884</v>
      </c>
      <c r="S52">
        <v>142434111346</v>
      </c>
      <c r="T52" t="s">
        <v>1394</v>
      </c>
      <c r="U52" t="s">
        <v>1395</v>
      </c>
      <c r="V52" t="s">
        <v>1396</v>
      </c>
      <c r="Z52">
        <v>110.42077101767001</v>
      </c>
      <c r="AA52">
        <v>-7.4028708677662003</v>
      </c>
      <c r="AB52" t="s">
        <v>1397</v>
      </c>
      <c r="AC52" t="s">
        <v>217</v>
      </c>
      <c r="AL52" t="s">
        <v>218</v>
      </c>
      <c r="AM52" t="s">
        <v>1398</v>
      </c>
      <c r="AN52" t="s">
        <v>6</v>
      </c>
      <c r="AO52" s="57">
        <v>46181.496516203704</v>
      </c>
      <c r="AP52" s="57">
        <v>46241.333333333336</v>
      </c>
      <c r="AR52" t="s">
        <v>219</v>
      </c>
      <c r="AS52" t="s">
        <v>220</v>
      </c>
      <c r="AT52" t="s">
        <v>231</v>
      </c>
      <c r="AU52">
        <v>20260808</v>
      </c>
      <c r="AV52" t="s">
        <v>222</v>
      </c>
      <c r="AW52" t="s">
        <v>1063</v>
      </c>
      <c r="AX52" t="s">
        <v>223</v>
      </c>
      <c r="BA52" s="57">
        <v>46241.333333333336</v>
      </c>
      <c r="BB52" t="s">
        <v>1398</v>
      </c>
      <c r="BC52">
        <v>2026</v>
      </c>
      <c r="BD52">
        <v>8</v>
      </c>
      <c r="BE52">
        <v>8</v>
      </c>
      <c r="BF52" s="6">
        <f t="shared" si="0"/>
        <v>46242</v>
      </c>
      <c r="BG52">
        <f t="shared" si="1"/>
        <v>0.66666666666424135</v>
      </c>
      <c r="BH52" t="str">
        <f t="shared" si="2"/>
        <v>COMPLY</v>
      </c>
      <c r="BI52" t="e">
        <f>VLOOKUP(H52,Sheet2!$A$1:$B$270,2,FALSE)</f>
        <v>#N/A</v>
      </c>
    </row>
    <row r="53" spans="1:61">
      <c r="A53">
        <v>52</v>
      </c>
      <c r="B53">
        <v>1002505606</v>
      </c>
      <c r="C53">
        <v>3</v>
      </c>
      <c r="D53" t="s">
        <v>42</v>
      </c>
      <c r="E53">
        <v>5</v>
      </c>
      <c r="F53" t="s">
        <v>233</v>
      </c>
      <c r="G53" t="s">
        <v>103</v>
      </c>
      <c r="H53" t="s">
        <v>373</v>
      </c>
      <c r="I53" t="s">
        <v>213</v>
      </c>
      <c r="J53" t="s">
        <v>214</v>
      </c>
      <c r="K53" t="s">
        <v>149</v>
      </c>
      <c r="M53" t="s">
        <v>76</v>
      </c>
      <c r="N53" t="s">
        <v>216</v>
      </c>
      <c r="O53" s="57">
        <v>46237.392928240741</v>
      </c>
      <c r="P53" s="57">
        <v>46238.643460648149</v>
      </c>
      <c r="Q53">
        <v>69357248</v>
      </c>
      <c r="S53">
        <v>152333218440</v>
      </c>
      <c r="T53" t="s">
        <v>1404</v>
      </c>
      <c r="U53" t="s">
        <v>1405</v>
      </c>
      <c r="V53" t="s">
        <v>1406</v>
      </c>
      <c r="Z53">
        <v>112.2292388</v>
      </c>
      <c r="AA53">
        <v>-7.4674636000000003</v>
      </c>
      <c r="AB53" t="s">
        <v>1407</v>
      </c>
      <c r="AC53" t="s">
        <v>230</v>
      </c>
      <c r="AL53" t="s">
        <v>218</v>
      </c>
      <c r="AM53" t="s">
        <v>1408</v>
      </c>
      <c r="AN53" t="s">
        <v>6</v>
      </c>
      <c r="AO53" s="57">
        <v>46089.402928240743</v>
      </c>
      <c r="AP53" s="57">
        <v>46239.333333333336</v>
      </c>
      <c r="AR53" t="s">
        <v>219</v>
      </c>
      <c r="AS53" t="s">
        <v>103</v>
      </c>
      <c r="AT53" t="s">
        <v>231</v>
      </c>
      <c r="AU53">
        <v>20260804</v>
      </c>
      <c r="AV53" t="s">
        <v>222</v>
      </c>
      <c r="AW53" t="s">
        <v>607</v>
      </c>
      <c r="AX53" t="s">
        <v>223</v>
      </c>
      <c r="BA53" s="57">
        <v>46239.333333333336</v>
      </c>
      <c r="BB53" t="s">
        <v>1408</v>
      </c>
      <c r="BC53">
        <v>2026</v>
      </c>
      <c r="BD53">
        <v>8</v>
      </c>
      <c r="BE53">
        <v>4</v>
      </c>
      <c r="BF53" s="6">
        <f t="shared" si="0"/>
        <v>46238</v>
      </c>
      <c r="BG53">
        <f t="shared" si="1"/>
        <v>-1.3333333333357587</v>
      </c>
      <c r="BH53" t="str">
        <f t="shared" si="2"/>
        <v>COMPLY</v>
      </c>
      <c r="BI53" t="str">
        <f>VLOOKUP(H53,Sheet2!$A$1:$B$270,2,FALSE)</f>
        <v>MOJOKERTO</v>
      </c>
    </row>
    <row r="54" spans="1:61">
      <c r="A54">
        <v>53</v>
      </c>
      <c r="B54">
        <v>1002512621</v>
      </c>
      <c r="C54">
        <v>3</v>
      </c>
      <c r="D54" t="s">
        <v>59</v>
      </c>
      <c r="E54">
        <v>4</v>
      </c>
      <c r="F54" t="s">
        <v>224</v>
      </c>
      <c r="G54" t="s">
        <v>224</v>
      </c>
      <c r="H54" t="s">
        <v>941</v>
      </c>
      <c r="I54" t="s">
        <v>213</v>
      </c>
      <c r="J54" t="s">
        <v>214</v>
      </c>
      <c r="K54" t="s">
        <v>149</v>
      </c>
      <c r="L54" t="s">
        <v>620</v>
      </c>
      <c r="M54" t="s">
        <v>582</v>
      </c>
      <c r="N54" t="s">
        <v>216</v>
      </c>
      <c r="O54" s="57">
        <v>46240.593009259261</v>
      </c>
      <c r="P54" s="57">
        <v>46242.374942129631</v>
      </c>
      <c r="Q54">
        <v>69360049</v>
      </c>
      <c r="R54">
        <v>2812958014</v>
      </c>
      <c r="S54">
        <v>146303609155</v>
      </c>
      <c r="T54" t="s">
        <v>1409</v>
      </c>
      <c r="U54" t="s">
        <v>1410</v>
      </c>
      <c r="V54" t="s">
        <v>1411</v>
      </c>
      <c r="Z54">
        <v>109.2525802</v>
      </c>
      <c r="AA54">
        <v>-7.4514927000000002</v>
      </c>
      <c r="AB54" t="s">
        <v>1412</v>
      </c>
      <c r="AC54" t="s">
        <v>237</v>
      </c>
      <c r="AL54" t="s">
        <v>218</v>
      </c>
      <c r="AM54" t="s">
        <v>1413</v>
      </c>
      <c r="AN54" t="s">
        <v>6</v>
      </c>
      <c r="AO54" s="57">
        <v>46181.601423611108</v>
      </c>
      <c r="AP54" s="57">
        <v>46241.541666666664</v>
      </c>
      <c r="AR54" t="s">
        <v>14</v>
      </c>
      <c r="AS54" t="s">
        <v>220</v>
      </c>
      <c r="AT54" t="s">
        <v>231</v>
      </c>
      <c r="AV54" t="s">
        <v>4543</v>
      </c>
      <c r="AW54" t="s">
        <v>1414</v>
      </c>
      <c r="AX54" t="s">
        <v>223</v>
      </c>
      <c r="BA54" s="57">
        <v>46241.541666666664</v>
      </c>
      <c r="BB54" t="s">
        <v>1413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54</v>
      </c>
      <c r="B55">
        <v>1002506479</v>
      </c>
      <c r="C55">
        <v>3</v>
      </c>
      <c r="D55" t="s">
        <v>59</v>
      </c>
      <c r="E55">
        <v>4</v>
      </c>
      <c r="F55" t="s">
        <v>224</v>
      </c>
      <c r="G55" t="s">
        <v>224</v>
      </c>
      <c r="H55" t="s">
        <v>941</v>
      </c>
      <c r="I55" t="s">
        <v>213</v>
      </c>
      <c r="J55" t="s">
        <v>214</v>
      </c>
      <c r="K55" t="s">
        <v>149</v>
      </c>
      <c r="M55" t="s">
        <v>76</v>
      </c>
      <c r="N55" t="s">
        <v>216</v>
      </c>
      <c r="O55" s="57">
        <v>46237.67428240741</v>
      </c>
      <c r="P55" s="57">
        <v>46237.881643518522</v>
      </c>
      <c r="Q55">
        <v>69356855</v>
      </c>
      <c r="S55">
        <v>146303609646</v>
      </c>
      <c r="T55" t="s">
        <v>1415</v>
      </c>
      <c r="U55" t="s">
        <v>1416</v>
      </c>
      <c r="V55" t="s">
        <v>1417</v>
      </c>
      <c r="Z55">
        <v>109.2279032</v>
      </c>
      <c r="AA55">
        <v>-7.4381497999999997</v>
      </c>
      <c r="AB55" t="s">
        <v>1418</v>
      </c>
      <c r="AC55" t="s">
        <v>292</v>
      </c>
      <c r="AL55" t="s">
        <v>218</v>
      </c>
      <c r="AM55" t="s">
        <v>1419</v>
      </c>
      <c r="AN55" t="s">
        <v>6</v>
      </c>
      <c r="AO55" s="57">
        <v>46089.69431712963</v>
      </c>
      <c r="AR55" t="s">
        <v>219</v>
      </c>
      <c r="AS55" t="s">
        <v>220</v>
      </c>
      <c r="AT55" t="s">
        <v>231</v>
      </c>
      <c r="AU55">
        <v>20260803</v>
      </c>
      <c r="AV55" t="s">
        <v>222</v>
      </c>
      <c r="AW55" t="s">
        <v>568</v>
      </c>
      <c r="AX55" t="s">
        <v>223</v>
      </c>
      <c r="BA55" s="57">
        <v>46237.291666666664</v>
      </c>
      <c r="BB55" t="s">
        <v>1419</v>
      </c>
      <c r="BC55">
        <v>2026</v>
      </c>
      <c r="BD55">
        <v>8</v>
      </c>
      <c r="BE55">
        <v>3</v>
      </c>
      <c r="BF55" s="6">
        <f t="shared" si="0"/>
        <v>46237</v>
      </c>
      <c r="BG55">
        <f t="shared" si="1"/>
        <v>-0.29166666666424135</v>
      </c>
      <c r="BH55" t="str">
        <f t="shared" si="2"/>
        <v>COMPLY</v>
      </c>
      <c r="BI55" t="e">
        <f>VLOOKUP(H55,Sheet2!$A$1:$B$270,2,FALSE)</f>
        <v>#N/A</v>
      </c>
    </row>
    <row r="56" spans="1:61">
      <c r="A56">
        <v>55</v>
      </c>
      <c r="B56">
        <v>1002506609</v>
      </c>
      <c r="C56">
        <v>3</v>
      </c>
      <c r="D56" t="s">
        <v>45</v>
      </c>
      <c r="E56">
        <v>5</v>
      </c>
      <c r="F56" t="s">
        <v>211</v>
      </c>
      <c r="G56" t="s">
        <v>110</v>
      </c>
      <c r="H56" t="s">
        <v>481</v>
      </c>
      <c r="I56" t="s">
        <v>213</v>
      </c>
      <c r="J56" t="s">
        <v>214</v>
      </c>
      <c r="K56" t="s">
        <v>149</v>
      </c>
      <c r="L56" t="s">
        <v>215</v>
      </c>
      <c r="M56" t="s">
        <v>582</v>
      </c>
      <c r="N56" t="s">
        <v>216</v>
      </c>
      <c r="O56" s="57">
        <v>46237.772175925929</v>
      </c>
      <c r="P56" s="57">
        <v>46242.382592592592</v>
      </c>
      <c r="Q56">
        <v>69357823</v>
      </c>
      <c r="S56">
        <v>172617203040</v>
      </c>
      <c r="T56" t="s">
        <v>1420</v>
      </c>
      <c r="U56" t="s">
        <v>1421</v>
      </c>
      <c r="V56" t="s">
        <v>1422</v>
      </c>
      <c r="Z56">
        <v>118.633106</v>
      </c>
      <c r="AA56">
        <v>-8.5087240000000008</v>
      </c>
      <c r="AB56" t="s">
        <v>1423</v>
      </c>
      <c r="AC56" t="s">
        <v>237</v>
      </c>
      <c r="AL56" t="s">
        <v>218</v>
      </c>
      <c r="AM56" t="s">
        <v>1424</v>
      </c>
      <c r="AN56" t="s">
        <v>6</v>
      </c>
      <c r="AO56" s="57">
        <v>46089.777939814812</v>
      </c>
      <c r="AP56" s="57">
        <v>46238.625</v>
      </c>
      <c r="AQ56" t="s">
        <v>929</v>
      </c>
      <c r="AR56" t="s">
        <v>14</v>
      </c>
      <c r="AS56" t="s">
        <v>987</v>
      </c>
      <c r="AT56" t="s">
        <v>221</v>
      </c>
      <c r="AV56" t="s">
        <v>4549</v>
      </c>
      <c r="AW56" t="s">
        <v>940</v>
      </c>
      <c r="AX56" t="s">
        <v>223</v>
      </c>
      <c r="BA56" s="57">
        <v>46238.625</v>
      </c>
      <c r="BB56" t="s">
        <v>1424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BIMA</v>
      </c>
    </row>
    <row r="57" spans="1:61">
      <c r="A57">
        <v>56</v>
      </c>
      <c r="B57">
        <v>1002512123</v>
      </c>
      <c r="C57">
        <v>3</v>
      </c>
      <c r="D57" t="s">
        <v>38</v>
      </c>
      <c r="E57">
        <v>5</v>
      </c>
      <c r="F57" t="s">
        <v>90</v>
      </c>
      <c r="G57" t="s">
        <v>90</v>
      </c>
      <c r="H57" t="s">
        <v>356</v>
      </c>
      <c r="I57" t="s">
        <v>213</v>
      </c>
      <c r="J57" t="s">
        <v>214</v>
      </c>
      <c r="K57" t="s">
        <v>149</v>
      </c>
      <c r="L57" t="s">
        <v>215</v>
      </c>
      <c r="M57" t="s">
        <v>76</v>
      </c>
      <c r="N57" t="s">
        <v>216</v>
      </c>
      <c r="O57" s="57">
        <v>46240.488842592589</v>
      </c>
      <c r="P57" s="57">
        <v>46240.888055555559</v>
      </c>
      <c r="Q57">
        <v>69359874</v>
      </c>
      <c r="S57">
        <v>152639219479</v>
      </c>
      <c r="T57" t="s">
        <v>1129</v>
      </c>
      <c r="U57" t="s">
        <v>1425</v>
      </c>
      <c r="V57" t="s">
        <v>1426</v>
      </c>
      <c r="Z57">
        <v>112.188255</v>
      </c>
      <c r="AA57">
        <v>-7.7536740000000002</v>
      </c>
      <c r="AB57" t="s">
        <v>1427</v>
      </c>
      <c r="AC57" t="s">
        <v>237</v>
      </c>
      <c r="AL57" t="s">
        <v>218</v>
      </c>
      <c r="AM57" t="s">
        <v>1347</v>
      </c>
      <c r="AN57" t="s">
        <v>6</v>
      </c>
      <c r="AO57" s="57">
        <v>46181.496516203704</v>
      </c>
      <c r="AP57" s="57">
        <v>46241.333333333336</v>
      </c>
      <c r="AR57" t="s">
        <v>219</v>
      </c>
      <c r="AS57" t="s">
        <v>312</v>
      </c>
      <c r="AT57" t="s">
        <v>231</v>
      </c>
      <c r="AU57">
        <v>20260806</v>
      </c>
      <c r="AV57" t="s">
        <v>222</v>
      </c>
      <c r="AW57" t="s">
        <v>1063</v>
      </c>
      <c r="AX57" t="s">
        <v>223</v>
      </c>
      <c r="BA57" s="57">
        <v>46241.333333333336</v>
      </c>
      <c r="BB57" t="s">
        <v>1347</v>
      </c>
      <c r="BC57">
        <v>2026</v>
      </c>
      <c r="BD57">
        <v>8</v>
      </c>
      <c r="BE57">
        <v>6</v>
      </c>
      <c r="BF57" s="6">
        <f t="shared" si="0"/>
        <v>46240</v>
      </c>
      <c r="BG57">
        <f t="shared" si="1"/>
        <v>-1.3333333333357587</v>
      </c>
      <c r="BH57" t="str">
        <f t="shared" si="2"/>
        <v>COMPLY</v>
      </c>
      <c r="BI57" t="str">
        <f>VLOOKUP(H57,Sheet2!$A$1:$B$270,2,FALSE)</f>
        <v>KEDIRI</v>
      </c>
    </row>
    <row r="58" spans="1:61">
      <c r="A58">
        <v>57</v>
      </c>
      <c r="B58">
        <v>1002512300</v>
      </c>
      <c r="C58">
        <v>3</v>
      </c>
      <c r="D58" t="s">
        <v>55</v>
      </c>
      <c r="E58">
        <v>5</v>
      </c>
      <c r="F58" t="s">
        <v>228</v>
      </c>
      <c r="G58" t="s">
        <v>121</v>
      </c>
      <c r="H58" t="s">
        <v>344</v>
      </c>
      <c r="I58" t="s">
        <v>213</v>
      </c>
      <c r="J58" t="s">
        <v>214</v>
      </c>
      <c r="K58" t="s">
        <v>149</v>
      </c>
      <c r="M58" t="s">
        <v>76</v>
      </c>
      <c r="N58" t="s">
        <v>216</v>
      </c>
      <c r="O58" s="57">
        <v>46240.540520833332</v>
      </c>
      <c r="P58" s="57">
        <v>46240.656909722224</v>
      </c>
      <c r="Q58">
        <v>69352598</v>
      </c>
      <c r="S58">
        <v>152434913487</v>
      </c>
      <c r="T58" t="s">
        <v>1173</v>
      </c>
      <c r="U58" t="s">
        <v>1428</v>
      </c>
      <c r="V58" t="s">
        <v>1429</v>
      </c>
      <c r="Z58">
        <v>113.20769919999999</v>
      </c>
      <c r="AA58">
        <v>-7.0520544000000003</v>
      </c>
      <c r="AB58" t="s">
        <v>1174</v>
      </c>
      <c r="AC58" t="s">
        <v>230</v>
      </c>
      <c r="AL58" t="s">
        <v>218</v>
      </c>
      <c r="AM58" t="s">
        <v>1430</v>
      </c>
      <c r="AN58" t="s">
        <v>6</v>
      </c>
      <c r="AO58" s="57">
        <v>46181.549212962964</v>
      </c>
      <c r="AR58" t="s">
        <v>219</v>
      </c>
      <c r="AS58" t="s">
        <v>345</v>
      </c>
      <c r="AT58" t="s">
        <v>231</v>
      </c>
      <c r="AU58">
        <v>20260806</v>
      </c>
      <c r="AV58" t="s">
        <v>222</v>
      </c>
      <c r="AW58" t="s">
        <v>568</v>
      </c>
      <c r="AX58" t="s">
        <v>223</v>
      </c>
      <c r="BA58" s="57">
        <v>46240.291666666664</v>
      </c>
      <c r="BB58" t="s">
        <v>1430</v>
      </c>
      <c r="BC58">
        <v>2026</v>
      </c>
      <c r="BD58">
        <v>8</v>
      </c>
      <c r="BE58">
        <v>6</v>
      </c>
      <c r="BF58" s="6">
        <f t="shared" si="0"/>
        <v>46240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MADURA</v>
      </c>
    </row>
    <row r="59" spans="1:61">
      <c r="A59">
        <v>58</v>
      </c>
      <c r="B59">
        <v>1002515955</v>
      </c>
      <c r="C59">
        <v>3</v>
      </c>
      <c r="D59" t="s">
        <v>38</v>
      </c>
      <c r="E59">
        <v>5</v>
      </c>
      <c r="F59" t="s">
        <v>92</v>
      </c>
      <c r="G59" t="s">
        <v>92</v>
      </c>
      <c r="H59" t="s">
        <v>310</v>
      </c>
      <c r="I59" t="s">
        <v>213</v>
      </c>
      <c r="J59" t="s">
        <v>214</v>
      </c>
      <c r="K59" t="s">
        <v>149</v>
      </c>
      <c r="L59" t="s">
        <v>215</v>
      </c>
      <c r="M59" t="s">
        <v>76</v>
      </c>
      <c r="N59" t="s">
        <v>216</v>
      </c>
      <c r="O59" s="57">
        <v>46242.561782407407</v>
      </c>
      <c r="P59" s="57">
        <v>46243.914166666669</v>
      </c>
      <c r="Q59">
        <v>69361458</v>
      </c>
      <c r="S59">
        <v>152601214983</v>
      </c>
      <c r="T59" t="s">
        <v>4550</v>
      </c>
      <c r="U59" t="s">
        <v>4551</v>
      </c>
      <c r="V59" t="s">
        <v>4552</v>
      </c>
      <c r="Z59">
        <v>111.512415</v>
      </c>
      <c r="AA59">
        <v>-7.6384629999999998</v>
      </c>
      <c r="AB59" t="s">
        <v>4553</v>
      </c>
      <c r="AC59" t="s">
        <v>237</v>
      </c>
      <c r="AL59" t="s">
        <v>218</v>
      </c>
      <c r="AM59" t="s">
        <v>4554</v>
      </c>
      <c r="AN59" t="s">
        <v>6</v>
      </c>
      <c r="AO59" s="57">
        <v>46242.569351851853</v>
      </c>
      <c r="AP59" s="57">
        <v>46243.541666666664</v>
      </c>
      <c r="AR59" t="s">
        <v>219</v>
      </c>
      <c r="AS59" t="s">
        <v>220</v>
      </c>
      <c r="AT59" t="s">
        <v>231</v>
      </c>
      <c r="AU59">
        <v>20260809</v>
      </c>
      <c r="AV59" t="s">
        <v>222</v>
      </c>
      <c r="AW59" t="s">
        <v>1055</v>
      </c>
      <c r="AX59" t="s">
        <v>223</v>
      </c>
      <c r="BA59" s="57">
        <v>46243.541666666664</v>
      </c>
      <c r="BB59" t="s">
        <v>4554</v>
      </c>
      <c r="BC59">
        <v>2026</v>
      </c>
      <c r="BD59">
        <v>8</v>
      </c>
      <c r="BE59">
        <v>9</v>
      </c>
      <c r="BF59" s="6">
        <f t="shared" si="0"/>
        <v>46243</v>
      </c>
      <c r="BG59">
        <f t="shared" si="1"/>
        <v>-0.54166666666424135</v>
      </c>
      <c r="BH59" t="str">
        <f t="shared" si="2"/>
        <v>COMPLY</v>
      </c>
      <c r="BI59" t="str">
        <f>VLOOKUP(H59,Sheet2!$A$1:$B$270,2,FALSE)</f>
        <v>MADIUN</v>
      </c>
    </row>
    <row r="60" spans="1:61">
      <c r="A60">
        <v>59</v>
      </c>
      <c r="B60">
        <v>1002512410</v>
      </c>
      <c r="C60">
        <v>3</v>
      </c>
      <c r="D60" t="s">
        <v>59</v>
      </c>
      <c r="E60">
        <v>4</v>
      </c>
      <c r="F60" t="s">
        <v>573</v>
      </c>
      <c r="G60" t="s">
        <v>1045</v>
      </c>
      <c r="H60" t="s">
        <v>1046</v>
      </c>
      <c r="I60" t="s">
        <v>213</v>
      </c>
      <c r="J60" t="s">
        <v>214</v>
      </c>
      <c r="K60" t="s">
        <v>149</v>
      </c>
      <c r="L60" t="s">
        <v>215</v>
      </c>
      <c r="M60" t="s">
        <v>76</v>
      </c>
      <c r="N60" t="s">
        <v>216</v>
      </c>
      <c r="O60" s="57">
        <v>46240.5624537037</v>
      </c>
      <c r="P60" s="57">
        <v>46241.522430555553</v>
      </c>
      <c r="Q60">
        <v>69359986</v>
      </c>
      <c r="S60">
        <v>143135115031</v>
      </c>
      <c r="T60" t="s">
        <v>1431</v>
      </c>
      <c r="U60" t="s">
        <v>1432</v>
      </c>
      <c r="V60" t="s">
        <v>1433</v>
      </c>
      <c r="Z60">
        <v>110.5860709</v>
      </c>
      <c r="AA60">
        <v>-7.9555423999999997</v>
      </c>
      <c r="AB60" t="s">
        <v>1434</v>
      </c>
      <c r="AC60" t="s">
        <v>237</v>
      </c>
      <c r="AL60" t="s">
        <v>218</v>
      </c>
      <c r="AM60" t="s">
        <v>1435</v>
      </c>
      <c r="AN60" t="s">
        <v>6</v>
      </c>
      <c r="AO60" s="57">
        <v>46181.569502314815</v>
      </c>
      <c r="AP60" s="57">
        <v>46241.541666666664</v>
      </c>
      <c r="AR60" t="s">
        <v>219</v>
      </c>
      <c r="AS60" t="s">
        <v>1047</v>
      </c>
      <c r="AT60" t="s">
        <v>231</v>
      </c>
      <c r="AU60">
        <v>20260807</v>
      </c>
      <c r="AV60" t="s">
        <v>222</v>
      </c>
      <c r="AW60" t="s">
        <v>1059</v>
      </c>
      <c r="AX60" t="s">
        <v>223</v>
      </c>
      <c r="BA60" s="57">
        <v>46241.541666666664</v>
      </c>
      <c r="BB60" t="s">
        <v>1435</v>
      </c>
      <c r="BC60">
        <v>2026</v>
      </c>
      <c r="BD60">
        <v>8</v>
      </c>
      <c r="BE60">
        <v>7</v>
      </c>
      <c r="BF60" s="6">
        <f t="shared" si="0"/>
        <v>46241</v>
      </c>
      <c r="BG60">
        <f t="shared" si="1"/>
        <v>-0.54166666666424135</v>
      </c>
      <c r="BH60" t="str">
        <f t="shared" si="2"/>
        <v>COMPLY</v>
      </c>
      <c r="BI60" t="e">
        <f>VLOOKUP(H60,Sheet2!$A$1:$B$270,2,FALSE)</f>
        <v>#N/A</v>
      </c>
    </row>
    <row r="61" spans="1:61">
      <c r="A61">
        <v>60</v>
      </c>
      <c r="B61">
        <v>1002504770</v>
      </c>
      <c r="C61">
        <v>3</v>
      </c>
      <c r="D61" t="s">
        <v>38</v>
      </c>
      <c r="E61">
        <v>5</v>
      </c>
      <c r="F61" t="s">
        <v>92</v>
      </c>
      <c r="G61" t="s">
        <v>97</v>
      </c>
      <c r="H61" t="s">
        <v>402</v>
      </c>
      <c r="I61" t="s">
        <v>213</v>
      </c>
      <c r="J61" t="s">
        <v>214</v>
      </c>
      <c r="K61" t="s">
        <v>149</v>
      </c>
      <c r="L61" t="s">
        <v>215</v>
      </c>
      <c r="M61" t="s">
        <v>76</v>
      </c>
      <c r="N61" t="s">
        <v>216</v>
      </c>
      <c r="O61" s="57">
        <v>46235.65828703704</v>
      </c>
      <c r="P61" s="57">
        <v>46236.630972222221</v>
      </c>
      <c r="Q61">
        <v>69356827</v>
      </c>
      <c r="S61">
        <v>152645203491</v>
      </c>
      <c r="T61" t="s">
        <v>1436</v>
      </c>
      <c r="U61" t="s">
        <v>1437</v>
      </c>
      <c r="V61" t="s">
        <v>1438</v>
      </c>
      <c r="Z61">
        <v>111.72435209155</v>
      </c>
      <c r="AA61">
        <v>-7.0172890869492202</v>
      </c>
      <c r="AB61" t="s">
        <v>1439</v>
      </c>
      <c r="AC61" t="s">
        <v>217</v>
      </c>
      <c r="AL61" t="s">
        <v>218</v>
      </c>
      <c r="AM61" t="s">
        <v>1440</v>
      </c>
      <c r="AN61" t="s">
        <v>6</v>
      </c>
      <c r="AO61" s="57">
        <v>46030.663298611114</v>
      </c>
      <c r="AP61" s="57">
        <v>46236.541666666664</v>
      </c>
      <c r="AR61" t="s">
        <v>219</v>
      </c>
      <c r="AS61" t="s">
        <v>926</v>
      </c>
      <c r="AT61" t="s">
        <v>231</v>
      </c>
      <c r="AU61">
        <v>20260802</v>
      </c>
      <c r="AV61" t="s">
        <v>222</v>
      </c>
      <c r="AW61" t="s">
        <v>1066</v>
      </c>
      <c r="AX61" t="s">
        <v>223</v>
      </c>
      <c r="BA61" s="57">
        <v>46236.541666666664</v>
      </c>
      <c r="BB61" t="s">
        <v>1440</v>
      </c>
      <c r="BC61">
        <v>2026</v>
      </c>
      <c r="BD61">
        <v>8</v>
      </c>
      <c r="BE61">
        <v>2</v>
      </c>
      <c r="BF61" s="6">
        <f t="shared" si="0"/>
        <v>46236</v>
      </c>
      <c r="BG61">
        <f t="shared" si="1"/>
        <v>-0.54166666666424135</v>
      </c>
      <c r="BH61" t="str">
        <f t="shared" si="2"/>
        <v>COMPLY</v>
      </c>
      <c r="BI61" t="str">
        <f>VLOOKUP(H61,Sheet2!$A$1:$B$270,2,FALSE)</f>
        <v>BOJONEGORO</v>
      </c>
    </row>
    <row r="62" spans="1:61">
      <c r="A62">
        <v>61</v>
      </c>
      <c r="B62">
        <v>1002511598</v>
      </c>
      <c r="C62">
        <v>3</v>
      </c>
      <c r="D62" t="s">
        <v>42</v>
      </c>
      <c r="E62">
        <v>5</v>
      </c>
      <c r="F62" t="s">
        <v>233</v>
      </c>
      <c r="G62" t="s">
        <v>101</v>
      </c>
      <c r="H62" t="s">
        <v>439</v>
      </c>
      <c r="I62" t="s">
        <v>213</v>
      </c>
      <c r="J62" t="s">
        <v>214</v>
      </c>
      <c r="K62" t="s">
        <v>149</v>
      </c>
      <c r="M62" t="s">
        <v>76</v>
      </c>
      <c r="N62" t="s">
        <v>216</v>
      </c>
      <c r="O62" s="57">
        <v>46240.396944444445</v>
      </c>
      <c r="P62" s="57">
        <v>46241.730879629627</v>
      </c>
      <c r="Q62">
        <v>69359639</v>
      </c>
      <c r="S62">
        <v>152331250926</v>
      </c>
      <c r="T62" t="s">
        <v>1441</v>
      </c>
      <c r="U62" t="s">
        <v>1442</v>
      </c>
      <c r="V62" t="s">
        <v>1443</v>
      </c>
      <c r="Z62">
        <v>112.5469586</v>
      </c>
      <c r="AA62">
        <v>-7.4551435000000001</v>
      </c>
      <c r="AB62" t="s">
        <v>1444</v>
      </c>
      <c r="AC62" t="s">
        <v>230</v>
      </c>
      <c r="AL62" t="s">
        <v>218</v>
      </c>
      <c r="AM62" t="s">
        <v>1445</v>
      </c>
      <c r="AN62" t="s">
        <v>6</v>
      </c>
      <c r="AO62" s="57">
        <v>46181.402685185189</v>
      </c>
      <c r="AP62" s="57">
        <v>46241.333333333336</v>
      </c>
      <c r="AR62" t="s">
        <v>219</v>
      </c>
      <c r="AS62" t="s">
        <v>608</v>
      </c>
      <c r="AT62" t="s">
        <v>1009</v>
      </c>
      <c r="AU62">
        <v>20260807</v>
      </c>
      <c r="AV62" t="s">
        <v>222</v>
      </c>
      <c r="AW62" t="s">
        <v>1026</v>
      </c>
      <c r="AX62" t="s">
        <v>223</v>
      </c>
      <c r="BA62" s="57">
        <v>46241.333333333336</v>
      </c>
      <c r="BB62" t="s">
        <v>1445</v>
      </c>
      <c r="BC62">
        <v>2026</v>
      </c>
      <c r="BD62">
        <v>8</v>
      </c>
      <c r="BE62">
        <v>7</v>
      </c>
      <c r="BF62" s="6">
        <f t="shared" si="0"/>
        <v>46241</v>
      </c>
      <c r="BG62">
        <f t="shared" si="1"/>
        <v>-0.33333333333575865</v>
      </c>
      <c r="BH62" t="str">
        <f t="shared" si="2"/>
        <v>COMPLY</v>
      </c>
      <c r="BI62" t="str">
        <f>VLOOKUP(H62,Sheet2!$A$1:$B$270,2,FALSE)</f>
        <v>SIDOARJO</v>
      </c>
    </row>
    <row r="63" spans="1:61">
      <c r="A63">
        <v>62</v>
      </c>
      <c r="B63">
        <v>1002505593</v>
      </c>
      <c r="C63">
        <v>3</v>
      </c>
      <c r="D63" t="s">
        <v>55</v>
      </c>
      <c r="E63">
        <v>5</v>
      </c>
      <c r="F63" t="s">
        <v>267</v>
      </c>
      <c r="G63" t="s">
        <v>125</v>
      </c>
      <c r="H63" t="s">
        <v>417</v>
      </c>
      <c r="I63" t="s">
        <v>213</v>
      </c>
      <c r="J63" t="s">
        <v>214</v>
      </c>
      <c r="K63" t="s">
        <v>149</v>
      </c>
      <c r="L63" t="s">
        <v>215</v>
      </c>
      <c r="M63" t="s">
        <v>76</v>
      </c>
      <c r="N63" t="s">
        <v>216</v>
      </c>
      <c r="O63" s="57">
        <v>46237.388842592591</v>
      </c>
      <c r="P63" s="57">
        <v>46238.410694444443</v>
      </c>
      <c r="Q63">
        <v>69357227</v>
      </c>
      <c r="S63">
        <v>152433909900</v>
      </c>
      <c r="T63" t="s">
        <v>1446</v>
      </c>
      <c r="U63" t="s">
        <v>1447</v>
      </c>
      <c r="V63" t="s">
        <v>1448</v>
      </c>
      <c r="Z63">
        <v>112.405857145786</v>
      </c>
      <c r="AA63">
        <v>-7.1195071119091997</v>
      </c>
      <c r="AB63" t="s">
        <v>1449</v>
      </c>
      <c r="AC63" t="s">
        <v>217</v>
      </c>
      <c r="AL63" t="s">
        <v>218</v>
      </c>
      <c r="AM63" t="s">
        <v>1450</v>
      </c>
      <c r="AN63" t="s">
        <v>6</v>
      </c>
      <c r="AO63" s="57">
        <v>46089.392812500002</v>
      </c>
      <c r="AP63" s="57">
        <v>46238.416666666664</v>
      </c>
      <c r="AR63" t="s">
        <v>219</v>
      </c>
      <c r="AS63" t="s">
        <v>125</v>
      </c>
      <c r="AT63" t="s">
        <v>231</v>
      </c>
      <c r="AU63">
        <v>20260804</v>
      </c>
      <c r="AV63" t="s">
        <v>222</v>
      </c>
      <c r="AW63" t="s">
        <v>1055</v>
      </c>
      <c r="AX63" t="s">
        <v>223</v>
      </c>
      <c r="BA63" s="57">
        <v>46238.416666666664</v>
      </c>
      <c r="BB63" t="s">
        <v>1450</v>
      </c>
      <c r="BC63">
        <v>2026</v>
      </c>
      <c r="BD63">
        <v>8</v>
      </c>
      <c r="BE63">
        <v>4</v>
      </c>
      <c r="BF63" s="6">
        <f t="shared" si="0"/>
        <v>46238</v>
      </c>
      <c r="BG63">
        <f t="shared" si="1"/>
        <v>-0.41666666666424135</v>
      </c>
      <c r="BH63" t="str">
        <f t="shared" si="2"/>
        <v>COMPLY</v>
      </c>
      <c r="BI63" t="str">
        <f>VLOOKUP(H63,Sheet2!$A$1:$B$270,2,FALSE)</f>
        <v>GRESIK</v>
      </c>
    </row>
    <row r="64" spans="1:61">
      <c r="A64">
        <v>63</v>
      </c>
      <c r="B64">
        <v>1002510759</v>
      </c>
      <c r="C64">
        <v>3</v>
      </c>
      <c r="D64" t="s">
        <v>45</v>
      </c>
      <c r="E64">
        <v>5</v>
      </c>
      <c r="F64" t="s">
        <v>113</v>
      </c>
      <c r="G64" t="s">
        <v>111</v>
      </c>
      <c r="H64" t="s">
        <v>258</v>
      </c>
      <c r="I64" t="s">
        <v>213</v>
      </c>
      <c r="J64" t="s">
        <v>214</v>
      </c>
      <c r="K64" t="s">
        <v>149</v>
      </c>
      <c r="L64" t="s">
        <v>215</v>
      </c>
      <c r="M64" t="s">
        <v>76</v>
      </c>
      <c r="N64" t="s">
        <v>216</v>
      </c>
      <c r="O64" s="57">
        <v>46239.597175925926</v>
      </c>
      <c r="P64" s="57">
        <v>46239.887060185189</v>
      </c>
      <c r="Q64">
        <v>69359260</v>
      </c>
      <c r="S64">
        <v>172506788955</v>
      </c>
      <c r="T64" t="s">
        <v>1454</v>
      </c>
      <c r="U64" t="s">
        <v>1455</v>
      </c>
      <c r="V64" t="s">
        <v>1456</v>
      </c>
      <c r="Z64">
        <v>121.6504387</v>
      </c>
      <c r="AA64">
        <v>-8.8422325999999902</v>
      </c>
      <c r="AB64" t="s">
        <v>1457</v>
      </c>
      <c r="AC64" t="s">
        <v>237</v>
      </c>
      <c r="AL64" t="s">
        <v>218</v>
      </c>
      <c r="AM64" t="s">
        <v>1458</v>
      </c>
      <c r="AN64" t="s">
        <v>6</v>
      </c>
      <c r="AO64" s="57">
        <v>46150.601111111115</v>
      </c>
      <c r="AP64" s="57">
        <v>46241.333333333336</v>
      </c>
      <c r="AR64" t="s">
        <v>219</v>
      </c>
      <c r="AS64" t="s">
        <v>111</v>
      </c>
      <c r="AT64" t="s">
        <v>231</v>
      </c>
      <c r="AU64">
        <v>20260805</v>
      </c>
      <c r="AV64" t="s">
        <v>222</v>
      </c>
      <c r="AW64" t="s">
        <v>1055</v>
      </c>
      <c r="AX64" t="s">
        <v>223</v>
      </c>
      <c r="BA64" s="57">
        <v>46241.333333333336</v>
      </c>
      <c r="BB64" t="s">
        <v>1458</v>
      </c>
      <c r="BC64">
        <v>2026</v>
      </c>
      <c r="BD64">
        <v>8</v>
      </c>
      <c r="BE64">
        <v>5</v>
      </c>
      <c r="BF64" s="6">
        <f t="shared" si="0"/>
        <v>46239</v>
      </c>
      <c r="BG64">
        <f t="shared" si="1"/>
        <v>-2.3333333333357587</v>
      </c>
      <c r="BH64" t="str">
        <f t="shared" si="2"/>
        <v>COMPLY</v>
      </c>
      <c r="BI64" t="str">
        <f>VLOOKUP(H64,Sheet2!$A$1:$B$270,2,FALSE)</f>
        <v>ENDE</v>
      </c>
    </row>
    <row r="65" spans="1:61">
      <c r="A65">
        <v>64</v>
      </c>
      <c r="B65">
        <v>1002513883</v>
      </c>
      <c r="C65">
        <v>3</v>
      </c>
      <c r="D65" t="s">
        <v>59</v>
      </c>
      <c r="E65">
        <v>4</v>
      </c>
      <c r="F65" t="s">
        <v>573</v>
      </c>
      <c r="G65" t="s">
        <v>623</v>
      </c>
      <c r="H65" t="s">
        <v>973</v>
      </c>
      <c r="I65" t="s">
        <v>213</v>
      </c>
      <c r="J65" t="s">
        <v>214</v>
      </c>
      <c r="K65" t="s">
        <v>149</v>
      </c>
      <c r="L65" t="s">
        <v>215</v>
      </c>
      <c r="M65" t="s">
        <v>76</v>
      </c>
      <c r="N65" t="s">
        <v>216</v>
      </c>
      <c r="O65" s="57">
        <v>46241.401354166665</v>
      </c>
      <c r="P65" s="57">
        <v>46242.532708333332</v>
      </c>
      <c r="Q65">
        <v>69360476</v>
      </c>
      <c r="S65">
        <v>146113146452</v>
      </c>
      <c r="T65" t="s">
        <v>4560</v>
      </c>
      <c r="U65" t="s">
        <v>4561</v>
      </c>
      <c r="V65" t="s">
        <v>4562</v>
      </c>
      <c r="Z65">
        <v>110.36300900000001</v>
      </c>
      <c r="AA65">
        <v>-7.7960019999999997</v>
      </c>
      <c r="AB65" t="s">
        <v>4563</v>
      </c>
      <c r="AC65" t="s">
        <v>237</v>
      </c>
      <c r="AL65" t="s">
        <v>218</v>
      </c>
      <c r="AM65" t="s">
        <v>4564</v>
      </c>
      <c r="AN65" t="s">
        <v>6</v>
      </c>
      <c r="AO65" s="57">
        <v>46211.402858796297</v>
      </c>
      <c r="AP65" s="57">
        <v>46243.541666666664</v>
      </c>
      <c r="AR65" t="s">
        <v>219</v>
      </c>
      <c r="AS65" t="s">
        <v>220</v>
      </c>
      <c r="AT65" t="s">
        <v>231</v>
      </c>
      <c r="AU65">
        <v>20260808</v>
      </c>
      <c r="AV65" t="s">
        <v>222</v>
      </c>
      <c r="AW65" t="s">
        <v>1063</v>
      </c>
      <c r="AX65" t="s">
        <v>223</v>
      </c>
      <c r="BA65" s="57">
        <v>46243.541666666664</v>
      </c>
      <c r="BB65" t="s">
        <v>4564</v>
      </c>
      <c r="BC65">
        <v>2026</v>
      </c>
      <c r="BD65">
        <v>8</v>
      </c>
      <c r="BE65">
        <v>8</v>
      </c>
      <c r="BF65" s="6">
        <f t="shared" si="0"/>
        <v>46242</v>
      </c>
      <c r="BG65">
        <f t="shared" si="1"/>
        <v>-1.5416666666642413</v>
      </c>
      <c r="BH65" t="str">
        <f t="shared" si="2"/>
        <v>COMPLY</v>
      </c>
      <c r="BI65" t="e">
        <f>VLOOKUP(H65,Sheet2!$A$1:$B$270,2,FALSE)</f>
        <v>#N/A</v>
      </c>
    </row>
    <row r="66" spans="1:61">
      <c r="A66">
        <v>65</v>
      </c>
      <c r="B66">
        <v>1002523357</v>
      </c>
      <c r="C66">
        <v>3</v>
      </c>
      <c r="D66" t="s">
        <v>49</v>
      </c>
      <c r="E66">
        <v>4</v>
      </c>
      <c r="F66" t="s">
        <v>253</v>
      </c>
      <c r="G66" t="s">
        <v>968</v>
      </c>
      <c r="H66" t="s">
        <v>969</v>
      </c>
      <c r="I66" t="s">
        <v>213</v>
      </c>
      <c r="J66" t="s">
        <v>214</v>
      </c>
      <c r="K66" t="s">
        <v>149</v>
      </c>
      <c r="L66" t="s">
        <v>215</v>
      </c>
      <c r="M66" t="s">
        <v>76</v>
      </c>
      <c r="N66" t="s">
        <v>216</v>
      </c>
      <c r="O66" s="57">
        <v>46247.370787037034</v>
      </c>
      <c r="P66" s="57">
        <v>46247.56695601852</v>
      </c>
      <c r="Q66">
        <v>69364734</v>
      </c>
      <c r="S66">
        <v>142212126727</v>
      </c>
      <c r="T66" t="s">
        <v>8923</v>
      </c>
      <c r="U66" t="s">
        <v>8924</v>
      </c>
      <c r="V66" t="s">
        <v>8925</v>
      </c>
      <c r="Z66">
        <v>109.1086719</v>
      </c>
      <c r="AA66">
        <v>-6.8707487</v>
      </c>
      <c r="AB66" t="s">
        <v>8926</v>
      </c>
      <c r="AC66" t="s">
        <v>217</v>
      </c>
      <c r="AL66" t="s">
        <v>218</v>
      </c>
      <c r="AM66" t="s">
        <v>8927</v>
      </c>
      <c r="AN66" t="s">
        <v>6</v>
      </c>
      <c r="AO66" t="s">
        <v>8928</v>
      </c>
      <c r="AP66" s="57">
        <v>46248.333333333336</v>
      </c>
      <c r="AR66" t="s">
        <v>219</v>
      </c>
      <c r="AS66" t="s">
        <v>220</v>
      </c>
      <c r="AT66" t="s">
        <v>231</v>
      </c>
      <c r="AU66">
        <v>20260813</v>
      </c>
      <c r="AV66" t="s">
        <v>222</v>
      </c>
      <c r="AW66" t="s">
        <v>1063</v>
      </c>
      <c r="AX66" t="s">
        <v>223</v>
      </c>
      <c r="BA66" s="57">
        <v>46248.333333333336</v>
      </c>
      <c r="BB66" t="s">
        <v>8927</v>
      </c>
      <c r="BC66">
        <v>2026</v>
      </c>
      <c r="BD66">
        <v>8</v>
      </c>
      <c r="BE66">
        <v>13</v>
      </c>
      <c r="BF66" s="6">
        <f t="shared" si="0"/>
        <v>46247</v>
      </c>
      <c r="BG66">
        <f t="shared" si="1"/>
        <v>-1.3333333333357587</v>
      </c>
      <c r="BH66" t="str">
        <f t="shared" si="2"/>
        <v>COMPLY</v>
      </c>
      <c r="BI66" t="e">
        <f>VLOOKUP(H66,Sheet2!$A$1:$B$270,2,FALSE)</f>
        <v>#N/A</v>
      </c>
    </row>
    <row r="67" spans="1:61">
      <c r="A67">
        <v>66</v>
      </c>
      <c r="B67">
        <v>1002519767</v>
      </c>
      <c r="C67">
        <v>3</v>
      </c>
      <c r="D67" t="s">
        <v>59</v>
      </c>
      <c r="E67">
        <v>4</v>
      </c>
      <c r="F67" t="s">
        <v>243</v>
      </c>
      <c r="G67" t="s">
        <v>920</v>
      </c>
      <c r="H67" t="s">
        <v>945</v>
      </c>
      <c r="I67" t="s">
        <v>213</v>
      </c>
      <c r="J67" t="s">
        <v>214</v>
      </c>
      <c r="K67" t="s">
        <v>149</v>
      </c>
      <c r="L67" t="s">
        <v>215</v>
      </c>
      <c r="M67" t="s">
        <v>76</v>
      </c>
      <c r="N67" t="s">
        <v>216</v>
      </c>
      <c r="O67" s="57">
        <v>46245.536770833336</v>
      </c>
      <c r="P67" s="57">
        <v>46246.536215277774</v>
      </c>
      <c r="Q67">
        <v>69363283</v>
      </c>
      <c r="S67">
        <v>141146114819</v>
      </c>
      <c r="T67" t="s">
        <v>7031</v>
      </c>
      <c r="U67" t="s">
        <v>7032</v>
      </c>
      <c r="V67" t="s">
        <v>7033</v>
      </c>
      <c r="Z67">
        <v>110.32302730000001</v>
      </c>
      <c r="AA67">
        <v>-7.6403416000000002</v>
      </c>
      <c r="AB67" t="s">
        <v>7034</v>
      </c>
      <c r="AC67" t="s">
        <v>237</v>
      </c>
      <c r="AL67" t="s">
        <v>218</v>
      </c>
      <c r="AM67" t="s">
        <v>7035</v>
      </c>
      <c r="AN67" t="s">
        <v>6</v>
      </c>
      <c r="AO67" s="57">
        <v>46334.53802083333</v>
      </c>
      <c r="AP67" s="57">
        <v>46249.333333333336</v>
      </c>
      <c r="AR67" t="s">
        <v>219</v>
      </c>
      <c r="AS67" t="s">
        <v>920</v>
      </c>
      <c r="AT67" t="s">
        <v>231</v>
      </c>
      <c r="AU67">
        <v>20260812</v>
      </c>
      <c r="AV67" t="s">
        <v>222</v>
      </c>
      <c r="AW67" t="s">
        <v>1059</v>
      </c>
      <c r="AX67" t="s">
        <v>223</v>
      </c>
      <c r="BA67" s="57">
        <v>46249.333333333336</v>
      </c>
      <c r="BB67" t="s">
        <v>7035</v>
      </c>
      <c r="BC67">
        <v>2026</v>
      </c>
      <c r="BD67">
        <v>8</v>
      </c>
      <c r="BE67">
        <v>12</v>
      </c>
      <c r="BF67" s="6">
        <f t="shared" ref="BF67:BF130" si="3">DATE(BC67,BD67,BE67)</f>
        <v>46246</v>
      </c>
      <c r="BG67">
        <f t="shared" ref="BG67:BG130" si="4">BF67-BA67</f>
        <v>-3.3333333333357587</v>
      </c>
      <c r="BH67" t="str">
        <f t="shared" ref="BH67:BH130" si="5">IF(BG67=1,"COMPLY",IF(BG67&lt;1,"COMPLY","NOT COMPLY"))</f>
        <v>COMPLY</v>
      </c>
      <c r="BI67" t="e">
        <f>VLOOKUP(H67,Sheet2!$A$1:$B$270,2,FALSE)</f>
        <v>#N/A</v>
      </c>
    </row>
    <row r="68" spans="1:61">
      <c r="A68">
        <v>67</v>
      </c>
      <c r="B68">
        <v>1002506472</v>
      </c>
      <c r="C68">
        <v>3</v>
      </c>
      <c r="D68" t="s">
        <v>45</v>
      </c>
      <c r="E68">
        <v>5</v>
      </c>
      <c r="F68" t="s">
        <v>211</v>
      </c>
      <c r="G68" t="s">
        <v>118</v>
      </c>
      <c r="H68" t="s">
        <v>466</v>
      </c>
      <c r="I68" t="s">
        <v>213</v>
      </c>
      <c r="J68" t="s">
        <v>214</v>
      </c>
      <c r="K68" t="s">
        <v>149</v>
      </c>
      <c r="M68" t="s">
        <v>76</v>
      </c>
      <c r="N68" t="s">
        <v>216</v>
      </c>
      <c r="O68" s="57">
        <v>46237.671307870369</v>
      </c>
      <c r="P68" s="57">
        <v>46240.566863425927</v>
      </c>
      <c r="Q68">
        <v>69356929</v>
      </c>
      <c r="S68">
        <v>172608206211</v>
      </c>
      <c r="T68" t="s">
        <v>1479</v>
      </c>
      <c r="U68" t="s">
        <v>1480</v>
      </c>
      <c r="V68" t="s">
        <v>1481</v>
      </c>
      <c r="Z68">
        <v>116.7539867</v>
      </c>
      <c r="AA68">
        <v>-8.9201683000000003</v>
      </c>
      <c r="AB68" t="s">
        <v>1482</v>
      </c>
      <c r="AC68" t="s">
        <v>292</v>
      </c>
      <c r="AL68" t="s">
        <v>218</v>
      </c>
      <c r="AM68" t="s">
        <v>1483</v>
      </c>
      <c r="AN68" t="s">
        <v>6</v>
      </c>
      <c r="AO68" s="57">
        <v>46089.674050925925</v>
      </c>
      <c r="AR68" t="s">
        <v>219</v>
      </c>
      <c r="AS68" t="s">
        <v>587</v>
      </c>
      <c r="AT68" t="s">
        <v>231</v>
      </c>
      <c r="AU68">
        <v>20260806</v>
      </c>
      <c r="AV68" t="s">
        <v>222</v>
      </c>
      <c r="AW68" t="s">
        <v>568</v>
      </c>
      <c r="AX68" t="s">
        <v>223</v>
      </c>
      <c r="BA68" s="57">
        <v>46237.291666666664</v>
      </c>
      <c r="BB68" t="s">
        <v>1483</v>
      </c>
      <c r="BC68">
        <v>2026</v>
      </c>
      <c r="BD68">
        <v>8</v>
      </c>
      <c r="BE68">
        <v>6</v>
      </c>
      <c r="BF68" s="6">
        <f t="shared" si="3"/>
        <v>46240</v>
      </c>
      <c r="BG68">
        <f t="shared" si="4"/>
        <v>2.7083333333357587</v>
      </c>
      <c r="BH68" t="str">
        <f t="shared" si="5"/>
        <v>NOT COMPLY</v>
      </c>
      <c r="BI68" t="str">
        <f>VLOOKUP(H68,Sheet2!$A$1:$B$270,2,FALSE)</f>
        <v>SUMBAWA</v>
      </c>
    </row>
    <row r="69" spans="1:61">
      <c r="A69">
        <v>68</v>
      </c>
      <c r="B69">
        <v>1002514653</v>
      </c>
      <c r="C69">
        <v>3</v>
      </c>
      <c r="D69" t="s">
        <v>42</v>
      </c>
      <c r="E69">
        <v>5</v>
      </c>
      <c r="F69" t="s">
        <v>106</v>
      </c>
      <c r="G69" t="s">
        <v>106</v>
      </c>
      <c r="H69" t="s">
        <v>511</v>
      </c>
      <c r="I69" t="s">
        <v>213</v>
      </c>
      <c r="J69" t="s">
        <v>214</v>
      </c>
      <c r="K69" t="s">
        <v>149</v>
      </c>
      <c r="M69" t="s">
        <v>76</v>
      </c>
      <c r="N69" t="s">
        <v>216</v>
      </c>
      <c r="O69" s="57">
        <v>46241.572118055556</v>
      </c>
      <c r="P69" s="57">
        <v>46242.636631944442</v>
      </c>
      <c r="Q69">
        <v>69360795</v>
      </c>
      <c r="S69">
        <v>152745210044</v>
      </c>
      <c r="T69" t="s">
        <v>4588</v>
      </c>
      <c r="U69" t="s">
        <v>4589</v>
      </c>
      <c r="V69" t="s">
        <v>4590</v>
      </c>
      <c r="Z69">
        <v>112.79071829999999</v>
      </c>
      <c r="AA69">
        <v>-7.8880851999999999</v>
      </c>
      <c r="AB69" t="s">
        <v>4591</v>
      </c>
      <c r="AC69" t="s">
        <v>230</v>
      </c>
      <c r="AL69" t="s">
        <v>218</v>
      </c>
      <c r="AM69" t="s">
        <v>4592</v>
      </c>
      <c r="AN69" t="s">
        <v>6</v>
      </c>
      <c r="AO69" s="57">
        <v>46211.579745370371</v>
      </c>
      <c r="AP69" s="57">
        <v>46243.333333333336</v>
      </c>
      <c r="AR69" t="s">
        <v>219</v>
      </c>
      <c r="AS69" t="s">
        <v>220</v>
      </c>
      <c r="AT69" t="s">
        <v>231</v>
      </c>
      <c r="AU69">
        <v>20260808</v>
      </c>
      <c r="AV69" t="s">
        <v>222</v>
      </c>
      <c r="AW69" t="s">
        <v>1015</v>
      </c>
      <c r="AX69" t="s">
        <v>223</v>
      </c>
      <c r="BA69" s="57">
        <v>46243.333333333336</v>
      </c>
      <c r="BB69" t="s">
        <v>4592</v>
      </c>
      <c r="BC69">
        <v>2026</v>
      </c>
      <c r="BD69">
        <v>8</v>
      </c>
      <c r="BE69">
        <v>8</v>
      </c>
      <c r="BF69" s="6">
        <f t="shared" si="3"/>
        <v>46242</v>
      </c>
      <c r="BG69">
        <f t="shared" si="4"/>
        <v>-1.3333333333357587</v>
      </c>
      <c r="BH69" t="str">
        <f t="shared" si="5"/>
        <v>COMPLY</v>
      </c>
      <c r="BI69" t="str">
        <f>VLOOKUP(H69,Sheet2!$A$1:$B$270,2,FALSE)</f>
        <v>PASURUAN</v>
      </c>
    </row>
    <row r="70" spans="1:61">
      <c r="A70">
        <v>69</v>
      </c>
      <c r="B70">
        <v>1002515554</v>
      </c>
      <c r="C70">
        <v>3</v>
      </c>
      <c r="D70" t="s">
        <v>45</v>
      </c>
      <c r="E70">
        <v>5</v>
      </c>
      <c r="F70" t="s">
        <v>211</v>
      </c>
      <c r="G70" t="s">
        <v>110</v>
      </c>
      <c r="H70" t="s">
        <v>457</v>
      </c>
      <c r="I70" t="s">
        <v>213</v>
      </c>
      <c r="J70" t="s">
        <v>214</v>
      </c>
      <c r="K70" t="s">
        <v>149</v>
      </c>
      <c r="L70" t="s">
        <v>215</v>
      </c>
      <c r="M70" t="s">
        <v>582</v>
      </c>
      <c r="N70" t="s">
        <v>216</v>
      </c>
      <c r="O70" s="57">
        <v>46242.324259259258</v>
      </c>
      <c r="P70" s="57">
        <v>46245.637870370374</v>
      </c>
      <c r="Q70">
        <v>69361211</v>
      </c>
      <c r="S70">
        <v>172610305713</v>
      </c>
      <c r="T70" t="s">
        <v>4593</v>
      </c>
      <c r="U70" t="s">
        <v>4594</v>
      </c>
      <c r="V70" t="s">
        <v>4595</v>
      </c>
      <c r="Z70">
        <v>119.012339</v>
      </c>
      <c r="AA70">
        <v>-8.5867240000000002</v>
      </c>
      <c r="AB70" t="s">
        <v>4596</v>
      </c>
      <c r="AC70" t="s">
        <v>237</v>
      </c>
      <c r="AL70" t="s">
        <v>218</v>
      </c>
      <c r="AM70" t="s">
        <v>4597</v>
      </c>
      <c r="AN70" t="s">
        <v>6</v>
      </c>
      <c r="AO70" s="57">
        <v>46242.330092592594</v>
      </c>
      <c r="AP70" s="57">
        <v>46243.333333333336</v>
      </c>
      <c r="AR70" t="s">
        <v>14</v>
      </c>
      <c r="AS70" t="s">
        <v>987</v>
      </c>
      <c r="AT70" t="s">
        <v>576</v>
      </c>
      <c r="AV70" t="s">
        <v>7036</v>
      </c>
      <c r="AW70" t="s">
        <v>4598</v>
      </c>
      <c r="AX70" t="s">
        <v>223</v>
      </c>
      <c r="BA70" s="57">
        <v>46243.333333333336</v>
      </c>
      <c r="BB70" t="s">
        <v>4597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BIMA</v>
      </c>
    </row>
    <row r="71" spans="1:61">
      <c r="A71">
        <v>70</v>
      </c>
      <c r="B71">
        <v>1002517663</v>
      </c>
      <c r="C71">
        <v>3</v>
      </c>
      <c r="D71" t="s">
        <v>59</v>
      </c>
      <c r="E71">
        <v>4</v>
      </c>
      <c r="F71" t="s">
        <v>224</v>
      </c>
      <c r="G71" t="s">
        <v>591</v>
      </c>
      <c r="H71" t="s">
        <v>1114</v>
      </c>
      <c r="I71" t="s">
        <v>213</v>
      </c>
      <c r="J71" t="s">
        <v>214</v>
      </c>
      <c r="K71" t="s">
        <v>149</v>
      </c>
      <c r="M71" t="s">
        <v>76</v>
      </c>
      <c r="N71" t="s">
        <v>216</v>
      </c>
      <c r="O71" s="57">
        <v>46244.539143518516</v>
      </c>
      <c r="P71" s="57">
        <v>46244.603425925925</v>
      </c>
      <c r="Q71">
        <v>69361219</v>
      </c>
      <c r="S71">
        <v>146394104895</v>
      </c>
      <c r="T71" t="s">
        <v>5624</v>
      </c>
      <c r="U71" t="s">
        <v>6264</v>
      </c>
      <c r="V71" t="s">
        <v>6265</v>
      </c>
      <c r="Z71">
        <v>109.33593616931699</v>
      </c>
      <c r="AA71">
        <v>-7.2954366789835303</v>
      </c>
      <c r="AB71" t="s">
        <v>5627</v>
      </c>
      <c r="AC71" t="s">
        <v>292</v>
      </c>
      <c r="AL71" t="s">
        <v>218</v>
      </c>
      <c r="AM71" t="s">
        <v>6266</v>
      </c>
      <c r="AN71" t="s">
        <v>6</v>
      </c>
      <c r="AO71" s="57">
        <v>46303.548472222225</v>
      </c>
      <c r="AR71" t="s">
        <v>219</v>
      </c>
      <c r="AS71" t="s">
        <v>1115</v>
      </c>
      <c r="AT71" t="s">
        <v>231</v>
      </c>
      <c r="AU71">
        <v>20260810</v>
      </c>
      <c r="AV71" t="s">
        <v>222</v>
      </c>
      <c r="AW71" t="s">
        <v>606</v>
      </c>
      <c r="AX71" t="s">
        <v>223</v>
      </c>
      <c r="BA71" s="57">
        <v>46244.291666666664</v>
      </c>
      <c r="BB71" t="s">
        <v>6266</v>
      </c>
      <c r="BC71">
        <v>2026</v>
      </c>
      <c r="BD71">
        <v>8</v>
      </c>
      <c r="BE71">
        <v>10</v>
      </c>
      <c r="BF71" s="6">
        <f t="shared" si="3"/>
        <v>46244</v>
      </c>
      <c r="BG71">
        <f t="shared" si="4"/>
        <v>-0.29166666666424135</v>
      </c>
      <c r="BH71" t="str">
        <f t="shared" si="5"/>
        <v>COMPLY</v>
      </c>
      <c r="BI71" t="e">
        <f>VLOOKUP(H71,Sheet2!$A$1:$B$270,2,FALSE)</f>
        <v>#N/A</v>
      </c>
    </row>
    <row r="72" spans="1:61">
      <c r="A72">
        <v>71</v>
      </c>
      <c r="B72">
        <v>1002513892</v>
      </c>
      <c r="C72">
        <v>3</v>
      </c>
      <c r="D72" t="s">
        <v>55</v>
      </c>
      <c r="E72">
        <v>5</v>
      </c>
      <c r="F72" t="s">
        <v>267</v>
      </c>
      <c r="G72" t="s">
        <v>128</v>
      </c>
      <c r="H72" t="s">
        <v>313</v>
      </c>
      <c r="I72" t="s">
        <v>213</v>
      </c>
      <c r="J72" t="s">
        <v>214</v>
      </c>
      <c r="K72" t="s">
        <v>149</v>
      </c>
      <c r="L72" t="s">
        <v>215</v>
      </c>
      <c r="M72" t="s">
        <v>288</v>
      </c>
      <c r="N72" t="s">
        <v>216</v>
      </c>
      <c r="O72" s="57">
        <v>46241.403425925928</v>
      </c>
      <c r="P72" s="57">
        <v>46241.559930555559</v>
      </c>
      <c r="Q72">
        <v>69360480</v>
      </c>
      <c r="S72">
        <v>152417233897</v>
      </c>
      <c r="T72" t="s">
        <v>4604</v>
      </c>
      <c r="U72" t="s">
        <v>4605</v>
      </c>
      <c r="V72" t="s">
        <v>4606</v>
      </c>
      <c r="Z72">
        <v>112.6424025</v>
      </c>
      <c r="AA72">
        <v>-7.3462629000000002</v>
      </c>
      <c r="AB72" t="s">
        <v>4607</v>
      </c>
      <c r="AC72" t="s">
        <v>237</v>
      </c>
      <c r="AL72" t="s">
        <v>218</v>
      </c>
      <c r="AM72" t="s">
        <v>4608</v>
      </c>
      <c r="AN72" t="s">
        <v>6</v>
      </c>
      <c r="AO72" s="57">
        <v>46211.413402777776</v>
      </c>
      <c r="AP72" s="57">
        <v>46242.333333333336</v>
      </c>
      <c r="AR72" t="s">
        <v>241</v>
      </c>
      <c r="AS72" t="s">
        <v>661</v>
      </c>
      <c r="AT72" t="s">
        <v>231</v>
      </c>
      <c r="AV72" t="s">
        <v>4609</v>
      </c>
      <c r="AW72" t="s">
        <v>1055</v>
      </c>
      <c r="AX72" t="s">
        <v>223</v>
      </c>
      <c r="BA72" s="57">
        <v>46242.333333333336</v>
      </c>
      <c r="BB72" t="s">
        <v>4608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SURABAYA UTARA</v>
      </c>
    </row>
    <row r="73" spans="1:61">
      <c r="A73">
        <v>72</v>
      </c>
      <c r="B73">
        <v>1002514066</v>
      </c>
      <c r="C73">
        <v>3</v>
      </c>
      <c r="D73" t="s">
        <v>59</v>
      </c>
      <c r="E73">
        <v>4</v>
      </c>
      <c r="F73" t="s">
        <v>224</v>
      </c>
      <c r="G73" t="s">
        <v>621</v>
      </c>
      <c r="H73" t="s">
        <v>1007</v>
      </c>
      <c r="I73" t="s">
        <v>213</v>
      </c>
      <c r="J73" t="s">
        <v>214</v>
      </c>
      <c r="K73" t="s">
        <v>149</v>
      </c>
      <c r="L73" t="s">
        <v>215</v>
      </c>
      <c r="M73" t="s">
        <v>225</v>
      </c>
      <c r="N73" t="s">
        <v>216</v>
      </c>
      <c r="O73" s="57">
        <v>46241.430520833332</v>
      </c>
      <c r="P73" s="57">
        <v>46245.587673611109</v>
      </c>
      <c r="Q73">
        <v>69360545</v>
      </c>
      <c r="S73">
        <v>141362105336</v>
      </c>
      <c r="T73" t="s">
        <v>4610</v>
      </c>
      <c r="U73" t="s">
        <v>4611</v>
      </c>
      <c r="V73" t="s">
        <v>4612</v>
      </c>
      <c r="Z73">
        <v>109.11779</v>
      </c>
      <c r="AA73">
        <v>-7.6533009999999999</v>
      </c>
      <c r="AB73" t="s">
        <v>4613</v>
      </c>
      <c r="AC73" t="s">
        <v>237</v>
      </c>
      <c r="AL73" t="s">
        <v>218</v>
      </c>
      <c r="AM73" t="s">
        <v>4614</v>
      </c>
      <c r="AN73" t="s">
        <v>6</v>
      </c>
      <c r="AO73" s="57">
        <v>46211.434212962966</v>
      </c>
      <c r="AP73" s="57">
        <v>46245.583333333336</v>
      </c>
      <c r="AR73" t="s">
        <v>18</v>
      </c>
      <c r="AS73" t="s">
        <v>220</v>
      </c>
      <c r="AT73" t="s">
        <v>231</v>
      </c>
      <c r="AV73" t="s">
        <v>227</v>
      </c>
      <c r="AW73" t="s">
        <v>1057</v>
      </c>
      <c r="AX73" t="s">
        <v>223</v>
      </c>
      <c r="BA73" s="57">
        <v>46245.583333333336</v>
      </c>
      <c r="BB73" t="s">
        <v>4614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e">
        <f>VLOOKUP(H73,Sheet2!$A$1:$B$270,2,FALSE)</f>
        <v>#N/A</v>
      </c>
    </row>
    <row r="74" spans="1:61">
      <c r="A74">
        <v>73</v>
      </c>
      <c r="B74">
        <v>1002513009</v>
      </c>
      <c r="C74">
        <v>3</v>
      </c>
      <c r="D74" t="s">
        <v>34</v>
      </c>
      <c r="E74">
        <v>5</v>
      </c>
      <c r="F74" t="s">
        <v>595</v>
      </c>
      <c r="G74" t="s">
        <v>86</v>
      </c>
      <c r="H74" t="s">
        <v>428</v>
      </c>
      <c r="I74" t="s">
        <v>213</v>
      </c>
      <c r="J74" t="s">
        <v>214</v>
      </c>
      <c r="K74" t="s">
        <v>149</v>
      </c>
      <c r="L74" t="s">
        <v>215</v>
      </c>
      <c r="M74" t="s">
        <v>596</v>
      </c>
      <c r="N74" t="s">
        <v>216</v>
      </c>
      <c r="O74" s="57">
        <v>46240.661759259259</v>
      </c>
      <c r="P74" s="57">
        <v>46244.404479166667</v>
      </c>
      <c r="Q74">
        <v>69360194</v>
      </c>
      <c r="S74">
        <v>172419207103</v>
      </c>
      <c r="T74" t="s">
        <v>1484</v>
      </c>
      <c r="U74" t="s">
        <v>1485</v>
      </c>
      <c r="V74" t="s">
        <v>1486</v>
      </c>
      <c r="Z74">
        <v>115.18986099999999</v>
      </c>
      <c r="AA74">
        <v>-8.6802499999999991</v>
      </c>
      <c r="AB74" t="s">
        <v>1487</v>
      </c>
      <c r="AC74" t="s">
        <v>237</v>
      </c>
      <c r="AL74" t="s">
        <v>218</v>
      </c>
      <c r="AM74" t="s">
        <v>1488</v>
      </c>
      <c r="AN74" t="s">
        <v>6</v>
      </c>
      <c r="AO74" s="57">
        <v>46181.673981481479</v>
      </c>
      <c r="AP74" s="57">
        <v>46241.541666666664</v>
      </c>
      <c r="AQ74" t="s">
        <v>249</v>
      </c>
      <c r="AR74" t="s">
        <v>14</v>
      </c>
      <c r="AS74" t="s">
        <v>906</v>
      </c>
      <c r="AT74" t="s">
        <v>231</v>
      </c>
      <c r="AV74" t="s">
        <v>597</v>
      </c>
      <c r="AW74" t="s">
        <v>1065</v>
      </c>
      <c r="AX74" t="s">
        <v>223</v>
      </c>
      <c r="BA74" s="57">
        <v>46241.541666666664</v>
      </c>
      <c r="BB74" t="s">
        <v>1488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UBUNG</v>
      </c>
    </row>
    <row r="75" spans="1:61">
      <c r="A75">
        <v>74</v>
      </c>
      <c r="B75">
        <v>1002515718</v>
      </c>
      <c r="C75">
        <v>3</v>
      </c>
      <c r="D75" t="s">
        <v>42</v>
      </c>
      <c r="E75">
        <v>5</v>
      </c>
      <c r="F75" t="s">
        <v>233</v>
      </c>
      <c r="G75" t="s">
        <v>105</v>
      </c>
      <c r="H75" t="s">
        <v>382</v>
      </c>
      <c r="I75" t="s">
        <v>213</v>
      </c>
      <c r="J75" t="s">
        <v>214</v>
      </c>
      <c r="K75" t="s">
        <v>149</v>
      </c>
      <c r="M75" t="s">
        <v>236</v>
      </c>
      <c r="N75" t="s">
        <v>216</v>
      </c>
      <c r="O75" s="57">
        <v>46242.43482638889</v>
      </c>
      <c r="P75" s="57">
        <v>46244.472696759258</v>
      </c>
      <c r="Q75">
        <v>69361308</v>
      </c>
      <c r="S75">
        <v>152329216771</v>
      </c>
      <c r="T75" t="s">
        <v>4615</v>
      </c>
      <c r="U75" t="s">
        <v>4616</v>
      </c>
      <c r="Z75">
        <v>112.4416389</v>
      </c>
      <c r="AA75">
        <v>-7.6191402000000004</v>
      </c>
      <c r="AB75" t="s">
        <v>4617</v>
      </c>
      <c r="AC75" t="s">
        <v>230</v>
      </c>
      <c r="AO75" s="57">
        <v>46242.444537037038</v>
      </c>
      <c r="AR75" t="s">
        <v>314</v>
      </c>
      <c r="AS75" t="s">
        <v>105</v>
      </c>
      <c r="AT75" t="s">
        <v>231</v>
      </c>
      <c r="AV75" t="s">
        <v>1214</v>
      </c>
      <c r="AW75" t="s">
        <v>578</v>
      </c>
      <c r="AX75" t="s">
        <v>223</v>
      </c>
      <c r="AZ75" t="s">
        <v>1214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MOJOKERTO</v>
      </c>
    </row>
    <row r="76" spans="1:61">
      <c r="A76">
        <v>75</v>
      </c>
      <c r="B76">
        <v>1002517140</v>
      </c>
      <c r="C76">
        <v>3</v>
      </c>
      <c r="D76" t="s">
        <v>34</v>
      </c>
      <c r="E76">
        <v>5</v>
      </c>
      <c r="F76" t="s">
        <v>595</v>
      </c>
      <c r="G76" t="s">
        <v>83</v>
      </c>
      <c r="H76" t="s">
        <v>232</v>
      </c>
      <c r="I76" t="s">
        <v>213</v>
      </c>
      <c r="J76" t="s">
        <v>214</v>
      </c>
      <c r="K76" t="s">
        <v>149</v>
      </c>
      <c r="M76" t="s">
        <v>4679</v>
      </c>
      <c r="N76" t="s">
        <v>216</v>
      </c>
      <c r="O76" s="57">
        <v>46244.420856481483</v>
      </c>
      <c r="P76" s="57">
        <v>46245.336354166669</v>
      </c>
      <c r="Q76">
        <v>69362176</v>
      </c>
      <c r="S76">
        <v>172423220307</v>
      </c>
      <c r="T76" t="s">
        <v>6276</v>
      </c>
      <c r="U76" t="s">
        <v>6277</v>
      </c>
      <c r="V76" t="s">
        <v>6278</v>
      </c>
      <c r="Z76">
        <v>115.283664</v>
      </c>
      <c r="AA76">
        <v>-8.6131817000000002</v>
      </c>
      <c r="AB76" t="s">
        <v>6279</v>
      </c>
      <c r="AC76" t="s">
        <v>230</v>
      </c>
      <c r="AL76" t="s">
        <v>218</v>
      </c>
      <c r="AM76" t="s">
        <v>6280</v>
      </c>
      <c r="AN76" t="s">
        <v>6</v>
      </c>
      <c r="AO76" s="57">
        <v>46303.423703703702</v>
      </c>
      <c r="AP76" s="57">
        <v>46245.333333333336</v>
      </c>
      <c r="AR76" t="s">
        <v>336</v>
      </c>
      <c r="AS76" t="s">
        <v>648</v>
      </c>
      <c r="AT76" t="s">
        <v>231</v>
      </c>
      <c r="AV76" t="s">
        <v>6281</v>
      </c>
      <c r="AW76" t="s">
        <v>592</v>
      </c>
      <c r="AX76" t="s">
        <v>223</v>
      </c>
      <c r="BA76" s="57">
        <v>46245.333333333336</v>
      </c>
      <c r="BB76" t="s">
        <v>6280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SANUR</v>
      </c>
    </row>
    <row r="77" spans="1:61">
      <c r="A77">
        <v>76</v>
      </c>
      <c r="B77">
        <v>1002518192</v>
      </c>
      <c r="C77">
        <v>3</v>
      </c>
      <c r="D77" t="s">
        <v>34</v>
      </c>
      <c r="E77">
        <v>5</v>
      </c>
      <c r="F77" t="s">
        <v>595</v>
      </c>
      <c r="G77" t="s">
        <v>83</v>
      </c>
      <c r="H77" t="s">
        <v>232</v>
      </c>
      <c r="I77" t="s">
        <v>213</v>
      </c>
      <c r="J77" t="s">
        <v>214</v>
      </c>
      <c r="K77" t="s">
        <v>149</v>
      </c>
      <c r="M77" t="s">
        <v>76</v>
      </c>
      <c r="N77" t="s">
        <v>216</v>
      </c>
      <c r="O77" s="57">
        <v>46244.628634259258</v>
      </c>
      <c r="P77" s="57">
        <v>46246.655231481483</v>
      </c>
      <c r="Q77">
        <v>69360182</v>
      </c>
      <c r="S77">
        <v>172423220860</v>
      </c>
      <c r="T77" t="s">
        <v>3947</v>
      </c>
      <c r="U77" t="s">
        <v>3948</v>
      </c>
      <c r="V77" t="s">
        <v>6282</v>
      </c>
      <c r="Z77">
        <v>115.278186368645</v>
      </c>
      <c r="AA77">
        <v>-8.5812914696436593</v>
      </c>
      <c r="AB77" t="s">
        <v>3949</v>
      </c>
      <c r="AC77" t="s">
        <v>230</v>
      </c>
      <c r="AL77" t="s">
        <v>218</v>
      </c>
      <c r="AM77" t="s">
        <v>6283</v>
      </c>
      <c r="AN77" t="s">
        <v>6</v>
      </c>
      <c r="AO77" s="57">
        <v>46303.631851851853</v>
      </c>
      <c r="AR77" t="s">
        <v>219</v>
      </c>
      <c r="AS77" t="s">
        <v>648</v>
      </c>
      <c r="AT77" t="s">
        <v>231</v>
      </c>
      <c r="AU77">
        <v>20260812</v>
      </c>
      <c r="AV77" t="s">
        <v>222</v>
      </c>
      <c r="AW77" t="s">
        <v>656</v>
      </c>
      <c r="AX77" t="s">
        <v>223</v>
      </c>
      <c r="BA77" s="57">
        <v>46244.291666666664</v>
      </c>
      <c r="BB77" t="s">
        <v>6283</v>
      </c>
      <c r="BC77">
        <v>2026</v>
      </c>
      <c r="BD77">
        <v>8</v>
      </c>
      <c r="BE77">
        <v>12</v>
      </c>
      <c r="BF77" s="6">
        <f t="shared" si="3"/>
        <v>46246</v>
      </c>
      <c r="BG77">
        <f t="shared" si="4"/>
        <v>1.7083333333357587</v>
      </c>
      <c r="BH77" t="str">
        <f t="shared" si="5"/>
        <v>NOT COMPLY</v>
      </c>
      <c r="BI77" t="str">
        <f>VLOOKUP(H77,Sheet2!$A$1:$B$270,2,FALSE)</f>
        <v>SANUR</v>
      </c>
    </row>
    <row r="78" spans="1:61">
      <c r="A78">
        <v>77</v>
      </c>
      <c r="B78">
        <v>1002523488</v>
      </c>
      <c r="C78">
        <v>3</v>
      </c>
      <c r="D78" t="s">
        <v>38</v>
      </c>
      <c r="E78">
        <v>5</v>
      </c>
      <c r="F78" t="s">
        <v>90</v>
      </c>
      <c r="G78" t="s">
        <v>90</v>
      </c>
      <c r="H78" t="s">
        <v>470</v>
      </c>
      <c r="I78" t="s">
        <v>213</v>
      </c>
      <c r="J78" t="s">
        <v>214</v>
      </c>
      <c r="K78" t="s">
        <v>149</v>
      </c>
      <c r="L78" t="s">
        <v>215</v>
      </c>
      <c r="M78" t="s">
        <v>76</v>
      </c>
      <c r="N78" t="s">
        <v>216</v>
      </c>
      <c r="O78" s="57">
        <v>46247.397870370369</v>
      </c>
      <c r="P78" s="57">
        <v>46247.714016203703</v>
      </c>
      <c r="Q78">
        <v>69364780</v>
      </c>
      <c r="S78">
        <v>152652208822</v>
      </c>
      <c r="T78" t="s">
        <v>8929</v>
      </c>
      <c r="U78" t="s">
        <v>8930</v>
      </c>
      <c r="V78" t="s">
        <v>8931</v>
      </c>
      <c r="Z78">
        <v>112.079723</v>
      </c>
      <c r="AA78">
        <v>-7.6870494000000003</v>
      </c>
      <c r="AB78" t="s">
        <v>8932</v>
      </c>
      <c r="AC78" t="s">
        <v>237</v>
      </c>
      <c r="AL78" t="s">
        <v>218</v>
      </c>
      <c r="AM78" t="s">
        <v>8933</v>
      </c>
      <c r="AN78" t="s">
        <v>6</v>
      </c>
      <c r="AO78" t="s">
        <v>8934</v>
      </c>
      <c r="AP78" s="57">
        <v>46248.333333333336</v>
      </c>
      <c r="AR78" t="s">
        <v>219</v>
      </c>
      <c r="AS78" t="s">
        <v>312</v>
      </c>
      <c r="AT78" t="s">
        <v>231</v>
      </c>
      <c r="AU78">
        <v>20260813</v>
      </c>
      <c r="AV78" t="s">
        <v>222</v>
      </c>
      <c r="AW78" t="s">
        <v>1055</v>
      </c>
      <c r="AX78" t="s">
        <v>223</v>
      </c>
      <c r="BA78" s="57">
        <v>46248.333333333336</v>
      </c>
      <c r="BB78" t="s">
        <v>8933</v>
      </c>
      <c r="BC78">
        <v>2026</v>
      </c>
      <c r="BD78">
        <v>8</v>
      </c>
      <c r="BE78">
        <v>13</v>
      </c>
      <c r="BF78" s="6">
        <f t="shared" si="3"/>
        <v>46247</v>
      </c>
      <c r="BG78">
        <f t="shared" si="4"/>
        <v>-1.3333333333357587</v>
      </c>
      <c r="BH78" t="str">
        <f t="shared" si="5"/>
        <v>COMPLY</v>
      </c>
      <c r="BI78" t="str">
        <f>VLOOKUP(H78,Sheet2!$A$1:$B$270,2,FALSE)</f>
        <v>KEDIRI</v>
      </c>
    </row>
    <row r="79" spans="1:61">
      <c r="A79">
        <v>78</v>
      </c>
      <c r="B79">
        <v>1002523307</v>
      </c>
      <c r="C79">
        <v>3</v>
      </c>
      <c r="D79" t="s">
        <v>55</v>
      </c>
      <c r="E79">
        <v>5</v>
      </c>
      <c r="F79" t="s">
        <v>228</v>
      </c>
      <c r="G79" t="s">
        <v>127</v>
      </c>
      <c r="H79" t="s">
        <v>229</v>
      </c>
      <c r="I79" t="s">
        <v>213</v>
      </c>
      <c r="J79" t="s">
        <v>214</v>
      </c>
      <c r="K79" t="s">
        <v>149</v>
      </c>
      <c r="M79" t="s">
        <v>288</v>
      </c>
      <c r="N79" t="s">
        <v>216</v>
      </c>
      <c r="O79" s="57">
        <v>46247.355347222219</v>
      </c>
      <c r="P79" s="57">
        <v>46247.785138888888</v>
      </c>
      <c r="Q79">
        <v>69364717</v>
      </c>
      <c r="S79">
        <v>152426928140</v>
      </c>
      <c r="T79" t="s">
        <v>8935</v>
      </c>
      <c r="U79" t="s">
        <v>8936</v>
      </c>
      <c r="V79" t="s">
        <v>8937</v>
      </c>
      <c r="Z79">
        <v>113.3992567</v>
      </c>
      <c r="AA79">
        <v>-7.1100389000000002</v>
      </c>
      <c r="AB79" t="s">
        <v>8938</v>
      </c>
      <c r="AC79" t="s">
        <v>230</v>
      </c>
      <c r="AL79" t="s">
        <v>218</v>
      </c>
      <c r="AM79" t="s">
        <v>8939</v>
      </c>
      <c r="AN79" t="s">
        <v>6</v>
      </c>
      <c r="AO79" t="s">
        <v>8940</v>
      </c>
      <c r="AP79" s="57">
        <v>46248.333333333336</v>
      </c>
      <c r="AR79" t="s">
        <v>241</v>
      </c>
      <c r="AS79" t="s">
        <v>127</v>
      </c>
      <c r="AT79" t="s">
        <v>221</v>
      </c>
      <c r="AV79" t="s">
        <v>931</v>
      </c>
      <c r="AW79" t="s">
        <v>567</v>
      </c>
      <c r="AX79" t="s">
        <v>223</v>
      </c>
      <c r="BA79" s="57">
        <v>46248.333333333336</v>
      </c>
      <c r="BB79" t="s">
        <v>8939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MADURA</v>
      </c>
    </row>
    <row r="80" spans="1:61">
      <c r="A80">
        <v>79</v>
      </c>
      <c r="B80">
        <v>1002505231</v>
      </c>
      <c r="C80">
        <v>3</v>
      </c>
      <c r="D80" t="s">
        <v>45</v>
      </c>
      <c r="E80">
        <v>5</v>
      </c>
      <c r="F80" t="s">
        <v>211</v>
      </c>
      <c r="G80" t="s">
        <v>110</v>
      </c>
      <c r="H80" t="s">
        <v>481</v>
      </c>
      <c r="I80" t="s">
        <v>213</v>
      </c>
      <c r="J80" t="s">
        <v>214</v>
      </c>
      <c r="K80" t="s">
        <v>149</v>
      </c>
      <c r="L80" t="s">
        <v>215</v>
      </c>
      <c r="M80" t="s">
        <v>582</v>
      </c>
      <c r="N80" t="s">
        <v>216</v>
      </c>
      <c r="O80" s="57">
        <v>46236.538854166669</v>
      </c>
      <c r="P80" s="57">
        <v>46241.548796296294</v>
      </c>
      <c r="Q80">
        <v>69356983</v>
      </c>
      <c r="S80">
        <v>172617203038</v>
      </c>
      <c r="T80" t="s">
        <v>1508</v>
      </c>
      <c r="U80" t="s">
        <v>1509</v>
      </c>
      <c r="V80" t="s">
        <v>1510</v>
      </c>
      <c r="Z80">
        <v>118.627527952194</v>
      </c>
      <c r="AA80">
        <v>-8.5060150392965497</v>
      </c>
      <c r="AB80" t="s">
        <v>1511</v>
      </c>
      <c r="AC80" t="s">
        <v>217</v>
      </c>
      <c r="AL80" t="s">
        <v>218</v>
      </c>
      <c r="AM80" t="s">
        <v>1336</v>
      </c>
      <c r="AN80" t="s">
        <v>6</v>
      </c>
      <c r="AO80" s="57">
        <v>46061.548530092594</v>
      </c>
      <c r="AP80" s="57">
        <v>46238.333333333336</v>
      </c>
      <c r="AQ80" t="s">
        <v>929</v>
      </c>
      <c r="AR80" t="s">
        <v>14</v>
      </c>
      <c r="AS80" t="s">
        <v>987</v>
      </c>
      <c r="AT80" t="s">
        <v>231</v>
      </c>
      <c r="AV80" t="s">
        <v>4620</v>
      </c>
      <c r="AW80" t="s">
        <v>974</v>
      </c>
      <c r="AX80" t="s">
        <v>223</v>
      </c>
      <c r="BA80" s="57">
        <v>46238.333333333336</v>
      </c>
      <c r="BB80" t="s">
        <v>1336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BIMA</v>
      </c>
    </row>
    <row r="81" spans="1:61">
      <c r="A81">
        <v>80</v>
      </c>
      <c r="B81">
        <v>1002519665</v>
      </c>
      <c r="C81">
        <v>3</v>
      </c>
      <c r="D81" t="s">
        <v>59</v>
      </c>
      <c r="E81">
        <v>4</v>
      </c>
      <c r="F81" t="s">
        <v>243</v>
      </c>
      <c r="G81" t="s">
        <v>243</v>
      </c>
      <c r="H81" t="s">
        <v>296</v>
      </c>
      <c r="I81" t="s">
        <v>213</v>
      </c>
      <c r="J81" t="s">
        <v>214</v>
      </c>
      <c r="K81" t="s">
        <v>149</v>
      </c>
      <c r="L81" t="s">
        <v>215</v>
      </c>
      <c r="M81" t="s">
        <v>76</v>
      </c>
      <c r="N81" t="s">
        <v>216</v>
      </c>
      <c r="O81" s="57">
        <v>46245.501342592594</v>
      </c>
      <c r="P81" s="57">
        <v>46246.530891203707</v>
      </c>
      <c r="Q81">
        <v>69363220</v>
      </c>
      <c r="S81">
        <v>146137149717</v>
      </c>
      <c r="T81" t="s">
        <v>7037</v>
      </c>
      <c r="U81" t="s">
        <v>7038</v>
      </c>
      <c r="V81" t="s">
        <v>7039</v>
      </c>
      <c r="Z81">
        <v>110.26108762848099</v>
      </c>
      <c r="AA81">
        <v>-7.4561405134910199</v>
      </c>
      <c r="AB81" t="s">
        <v>7040</v>
      </c>
      <c r="AC81" t="s">
        <v>237</v>
      </c>
      <c r="AL81" t="s">
        <v>218</v>
      </c>
      <c r="AM81" t="s">
        <v>7041</v>
      </c>
      <c r="AN81" t="s">
        <v>6</v>
      </c>
      <c r="AO81" s="57">
        <v>46334.507453703707</v>
      </c>
      <c r="AP81" s="57">
        <v>46246.375</v>
      </c>
      <c r="AR81" t="s">
        <v>219</v>
      </c>
      <c r="AS81" t="s">
        <v>220</v>
      </c>
      <c r="AT81" t="s">
        <v>231</v>
      </c>
      <c r="AU81">
        <v>20260812</v>
      </c>
      <c r="AV81" t="s">
        <v>222</v>
      </c>
      <c r="AW81" t="s">
        <v>1059</v>
      </c>
      <c r="AX81" t="s">
        <v>223</v>
      </c>
      <c r="BA81" s="57">
        <v>46246.375</v>
      </c>
      <c r="BB81" t="s">
        <v>7041</v>
      </c>
      <c r="BC81">
        <v>2026</v>
      </c>
      <c r="BD81">
        <v>8</v>
      </c>
      <c r="BE81">
        <v>12</v>
      </c>
      <c r="BF81" s="6">
        <f t="shared" si="3"/>
        <v>46246</v>
      </c>
      <c r="BG81">
        <f t="shared" si="4"/>
        <v>-0.375</v>
      </c>
      <c r="BH81" t="str">
        <f t="shared" si="5"/>
        <v>COMPLY</v>
      </c>
      <c r="BI81" t="e">
        <f>VLOOKUP(H81,Sheet2!$A$1:$B$270,2,FALSE)</f>
        <v>#N/A</v>
      </c>
    </row>
    <row r="82" spans="1:61">
      <c r="A82">
        <v>81</v>
      </c>
      <c r="B82">
        <v>1002519422</v>
      </c>
      <c r="C82">
        <v>3</v>
      </c>
      <c r="D82" t="s">
        <v>42</v>
      </c>
      <c r="E82">
        <v>5</v>
      </c>
      <c r="F82" t="s">
        <v>233</v>
      </c>
      <c r="G82" t="s">
        <v>101</v>
      </c>
      <c r="H82" t="s">
        <v>234</v>
      </c>
      <c r="I82" t="s">
        <v>213</v>
      </c>
      <c r="J82" t="s">
        <v>214</v>
      </c>
      <c r="K82" t="s">
        <v>149</v>
      </c>
      <c r="M82" t="s">
        <v>279</v>
      </c>
      <c r="N82" t="s">
        <v>216</v>
      </c>
      <c r="O82" s="57">
        <v>46245.462268518517</v>
      </c>
      <c r="P82" s="57">
        <v>46247.65315972222</v>
      </c>
      <c r="Q82">
        <v>69363090</v>
      </c>
      <c r="S82">
        <v>152327226341</v>
      </c>
      <c r="T82" t="s">
        <v>7042</v>
      </c>
      <c r="U82" t="s">
        <v>7043</v>
      </c>
      <c r="V82" t="s">
        <v>7044</v>
      </c>
      <c r="Z82">
        <v>112.64543329999999</v>
      </c>
      <c r="AA82">
        <v>-7.4735848999999996</v>
      </c>
      <c r="AB82" t="s">
        <v>7045</v>
      </c>
      <c r="AC82" t="s">
        <v>230</v>
      </c>
      <c r="AL82" t="s">
        <v>218</v>
      </c>
      <c r="AM82" t="s">
        <v>7046</v>
      </c>
      <c r="AN82" t="s">
        <v>6</v>
      </c>
      <c r="AO82" s="57">
        <v>46334.465520833335</v>
      </c>
      <c r="AP82" s="57">
        <v>46246.541666666664</v>
      </c>
      <c r="AQ82" t="s">
        <v>6922</v>
      </c>
      <c r="AR82" t="s">
        <v>280</v>
      </c>
      <c r="AS82" t="s">
        <v>859</v>
      </c>
      <c r="AT82" t="s">
        <v>231</v>
      </c>
      <c r="AV82" t="s">
        <v>8941</v>
      </c>
      <c r="AW82" t="s">
        <v>566</v>
      </c>
      <c r="AX82" t="s">
        <v>223</v>
      </c>
      <c r="BA82" s="57">
        <v>46246.541666666664</v>
      </c>
      <c r="BB82" t="s">
        <v>7046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SIDOARJO</v>
      </c>
    </row>
    <row r="83" spans="1:61">
      <c r="A83">
        <v>82</v>
      </c>
      <c r="B83">
        <v>1002515460</v>
      </c>
      <c r="C83">
        <v>3</v>
      </c>
      <c r="D83" t="s">
        <v>34</v>
      </c>
      <c r="E83">
        <v>5</v>
      </c>
      <c r="F83" t="s">
        <v>580</v>
      </c>
      <c r="G83" t="s">
        <v>80</v>
      </c>
      <c r="H83" t="s">
        <v>342</v>
      </c>
      <c r="I83" t="s">
        <v>213</v>
      </c>
      <c r="J83" t="s">
        <v>214</v>
      </c>
      <c r="K83" t="s">
        <v>149</v>
      </c>
      <c r="L83" t="s">
        <v>215</v>
      </c>
      <c r="M83" t="s">
        <v>76</v>
      </c>
      <c r="N83" t="s">
        <v>216</v>
      </c>
      <c r="O83" s="57">
        <v>46241.770092592589</v>
      </c>
      <c r="P83" s="57">
        <v>46244.383634259262</v>
      </c>
      <c r="Q83">
        <v>69361138</v>
      </c>
      <c r="S83">
        <v>172411226083</v>
      </c>
      <c r="T83" t="s">
        <v>4621</v>
      </c>
      <c r="U83" t="s">
        <v>4622</v>
      </c>
      <c r="V83" t="s">
        <v>4623</v>
      </c>
      <c r="Z83">
        <v>114.625195047033</v>
      </c>
      <c r="AA83">
        <v>-8.3693071464069906</v>
      </c>
      <c r="AB83" t="s">
        <v>4624</v>
      </c>
      <c r="AC83" t="s">
        <v>237</v>
      </c>
      <c r="AL83" t="s">
        <v>218</v>
      </c>
      <c r="AM83" t="s">
        <v>4625</v>
      </c>
      <c r="AN83" t="s">
        <v>6</v>
      </c>
      <c r="AO83" s="57">
        <v>46211.777650462966</v>
      </c>
      <c r="AP83" s="57">
        <v>46242.625</v>
      </c>
      <c r="AQ83" t="s">
        <v>249</v>
      </c>
      <c r="AR83" t="s">
        <v>219</v>
      </c>
      <c r="AS83" t="s">
        <v>898</v>
      </c>
      <c r="AT83" t="s">
        <v>231</v>
      </c>
      <c r="AU83">
        <v>20260810</v>
      </c>
      <c r="AV83" t="s">
        <v>222</v>
      </c>
      <c r="AW83" t="s">
        <v>1055</v>
      </c>
      <c r="AX83" t="s">
        <v>223</v>
      </c>
      <c r="BA83" s="57">
        <v>46242.625</v>
      </c>
      <c r="BB83" t="s">
        <v>4625</v>
      </c>
      <c r="BC83">
        <v>2026</v>
      </c>
      <c r="BD83">
        <v>8</v>
      </c>
      <c r="BE83">
        <v>10</v>
      </c>
      <c r="BF83" s="6">
        <f t="shared" si="3"/>
        <v>46244</v>
      </c>
      <c r="BG83">
        <f t="shared" si="4"/>
        <v>1.375</v>
      </c>
      <c r="BH83" t="str">
        <f t="shared" si="5"/>
        <v>NOT COMPLY</v>
      </c>
      <c r="BI83" t="str">
        <f>VLOOKUP(H83,Sheet2!$A$1:$B$270,2,FALSE)</f>
        <v>TABANAN</v>
      </c>
    </row>
    <row r="84" spans="1:61">
      <c r="A84">
        <v>83</v>
      </c>
      <c r="B84">
        <v>1002512111</v>
      </c>
      <c r="C84">
        <v>3</v>
      </c>
      <c r="D84" t="s">
        <v>59</v>
      </c>
      <c r="E84">
        <v>4</v>
      </c>
      <c r="F84" t="s">
        <v>224</v>
      </c>
      <c r="G84" t="s">
        <v>621</v>
      </c>
      <c r="H84" t="s">
        <v>1004</v>
      </c>
      <c r="I84" t="s">
        <v>213</v>
      </c>
      <c r="J84" t="s">
        <v>214</v>
      </c>
      <c r="K84" t="s">
        <v>149</v>
      </c>
      <c r="L84" t="s">
        <v>215</v>
      </c>
      <c r="M84" t="s">
        <v>76</v>
      </c>
      <c r="N84" t="s">
        <v>216</v>
      </c>
      <c r="O84" s="57">
        <v>46240.486759259256</v>
      </c>
      <c r="P84" s="57">
        <v>46241.553900462961</v>
      </c>
      <c r="Q84">
        <v>69359851</v>
      </c>
      <c r="S84">
        <v>146391107024</v>
      </c>
      <c r="T84" t="s">
        <v>1517</v>
      </c>
      <c r="U84" t="s">
        <v>4626</v>
      </c>
      <c r="V84" t="s">
        <v>1518</v>
      </c>
      <c r="Z84">
        <v>108.77170599999999</v>
      </c>
      <c r="AA84">
        <v>-7.2989259999999998</v>
      </c>
      <c r="AB84" t="s">
        <v>1519</v>
      </c>
      <c r="AC84" t="s">
        <v>237</v>
      </c>
      <c r="AL84" t="s">
        <v>218</v>
      </c>
      <c r="AM84" t="s">
        <v>1520</v>
      </c>
      <c r="AN84" t="s">
        <v>6</v>
      </c>
      <c r="AO84" s="57">
        <v>46181.496516203704</v>
      </c>
      <c r="AP84" s="57">
        <v>46243.333333333336</v>
      </c>
      <c r="AR84" t="s">
        <v>219</v>
      </c>
      <c r="AS84" t="s">
        <v>1000</v>
      </c>
      <c r="AT84" t="s">
        <v>231</v>
      </c>
      <c r="AU84">
        <v>20260807</v>
      </c>
      <c r="AV84" t="s">
        <v>222</v>
      </c>
      <c r="AW84" t="s">
        <v>609</v>
      </c>
      <c r="AX84" t="s">
        <v>223</v>
      </c>
      <c r="BA84" s="57">
        <v>46243.333333333336</v>
      </c>
      <c r="BB84" t="s">
        <v>1520</v>
      </c>
      <c r="BC84">
        <v>2026</v>
      </c>
      <c r="BD84">
        <v>8</v>
      </c>
      <c r="BE84">
        <v>7</v>
      </c>
      <c r="BF84" s="6">
        <f t="shared" si="3"/>
        <v>46241</v>
      </c>
      <c r="BG84">
        <f t="shared" si="4"/>
        <v>-2.3333333333357587</v>
      </c>
      <c r="BH84" t="str">
        <f t="shared" si="5"/>
        <v>COMPLY</v>
      </c>
      <c r="BI84" t="e">
        <f>VLOOKUP(H84,Sheet2!$A$1:$B$270,2,FALSE)</f>
        <v>#N/A</v>
      </c>
    </row>
    <row r="85" spans="1:61">
      <c r="A85">
        <v>84</v>
      </c>
      <c r="B85">
        <v>1002510138</v>
      </c>
      <c r="C85">
        <v>3</v>
      </c>
      <c r="D85" t="s">
        <v>38</v>
      </c>
      <c r="E85">
        <v>5</v>
      </c>
      <c r="F85" t="s">
        <v>90</v>
      </c>
      <c r="G85" t="s">
        <v>90</v>
      </c>
      <c r="H85" t="s">
        <v>356</v>
      </c>
      <c r="I85" t="s">
        <v>213</v>
      </c>
      <c r="J85" t="s">
        <v>214</v>
      </c>
      <c r="K85" t="s">
        <v>149</v>
      </c>
      <c r="L85" t="s">
        <v>215</v>
      </c>
      <c r="M85" t="s">
        <v>76</v>
      </c>
      <c r="N85" t="s">
        <v>216</v>
      </c>
      <c r="O85" s="57">
        <v>46239.465925925928</v>
      </c>
      <c r="P85" s="57">
        <v>46240.605509259258</v>
      </c>
      <c r="Q85">
        <v>69358959</v>
      </c>
      <c r="S85">
        <v>152639219473</v>
      </c>
      <c r="T85" t="s">
        <v>1521</v>
      </c>
      <c r="U85" t="s">
        <v>1522</v>
      </c>
      <c r="V85" t="s">
        <v>1523</v>
      </c>
      <c r="Z85">
        <v>112.139983847737</v>
      </c>
      <c r="AA85">
        <v>-7.7702668682857201</v>
      </c>
      <c r="AB85" t="s">
        <v>1524</v>
      </c>
      <c r="AC85" t="s">
        <v>217</v>
      </c>
      <c r="AL85" t="s">
        <v>218</v>
      </c>
      <c r="AM85" t="s">
        <v>1525</v>
      </c>
      <c r="AN85" t="s">
        <v>6</v>
      </c>
      <c r="AO85" s="57">
        <v>46150.475636574076</v>
      </c>
      <c r="AP85" s="57">
        <v>46240.333333333336</v>
      </c>
      <c r="AR85" t="s">
        <v>219</v>
      </c>
      <c r="AS85" t="s">
        <v>312</v>
      </c>
      <c r="AT85" t="s">
        <v>231</v>
      </c>
      <c r="AU85">
        <v>20260806</v>
      </c>
      <c r="AV85" t="s">
        <v>222</v>
      </c>
      <c r="AW85" t="s">
        <v>1055</v>
      </c>
      <c r="AX85" t="s">
        <v>223</v>
      </c>
      <c r="BA85" s="57">
        <v>46240.333333333336</v>
      </c>
      <c r="BB85" t="s">
        <v>1525</v>
      </c>
      <c r="BC85">
        <v>2026</v>
      </c>
      <c r="BD85">
        <v>8</v>
      </c>
      <c r="BE85">
        <v>6</v>
      </c>
      <c r="BF85" s="6">
        <f t="shared" si="3"/>
        <v>46240</v>
      </c>
      <c r="BG85">
        <f t="shared" si="4"/>
        <v>-0.33333333333575865</v>
      </c>
      <c r="BH85" t="str">
        <f t="shared" si="5"/>
        <v>COMPLY</v>
      </c>
      <c r="BI85" t="str">
        <f>VLOOKUP(H85,Sheet2!$A$1:$B$270,2,FALSE)</f>
        <v>KEDIRI</v>
      </c>
    </row>
    <row r="86" spans="1:61">
      <c r="A86">
        <v>85</v>
      </c>
      <c r="B86">
        <v>1002509561</v>
      </c>
      <c r="C86">
        <v>3</v>
      </c>
      <c r="D86" t="s">
        <v>34</v>
      </c>
      <c r="E86">
        <v>5</v>
      </c>
      <c r="F86" t="s">
        <v>595</v>
      </c>
      <c r="G86" t="s">
        <v>83</v>
      </c>
      <c r="H86" t="s">
        <v>327</v>
      </c>
      <c r="I86" t="s">
        <v>213</v>
      </c>
      <c r="J86" t="s">
        <v>214</v>
      </c>
      <c r="K86" t="s">
        <v>149</v>
      </c>
      <c r="M86" t="s">
        <v>76</v>
      </c>
      <c r="N86" t="s">
        <v>216</v>
      </c>
      <c r="O86" s="57">
        <v>46239.352754629632</v>
      </c>
      <c r="P86" s="57">
        <v>46244.661412037036</v>
      </c>
      <c r="Q86">
        <v>69358752</v>
      </c>
      <c r="S86">
        <v>172401792879</v>
      </c>
      <c r="T86" t="s">
        <v>1532</v>
      </c>
      <c r="U86" t="s">
        <v>1533</v>
      </c>
      <c r="V86" t="s">
        <v>1534</v>
      </c>
      <c r="Z86">
        <v>115.22172500000001</v>
      </c>
      <c r="AA86">
        <v>-8.6459171999999995</v>
      </c>
      <c r="AB86" t="s">
        <v>1535</v>
      </c>
      <c r="AC86" t="s">
        <v>230</v>
      </c>
      <c r="AL86" t="s">
        <v>218</v>
      </c>
      <c r="AM86" t="s">
        <v>1536</v>
      </c>
      <c r="AN86" t="s">
        <v>6</v>
      </c>
      <c r="AO86" s="57">
        <v>46150.360949074071</v>
      </c>
      <c r="AP86" s="57">
        <v>46242.541666666664</v>
      </c>
      <c r="AR86" t="s">
        <v>219</v>
      </c>
      <c r="AS86" t="s">
        <v>627</v>
      </c>
      <c r="AT86" t="s">
        <v>231</v>
      </c>
      <c r="AU86">
        <v>20260810</v>
      </c>
      <c r="AV86" t="s">
        <v>222</v>
      </c>
      <c r="AW86" t="s">
        <v>592</v>
      </c>
      <c r="AX86" t="s">
        <v>223</v>
      </c>
      <c r="BA86" s="57">
        <v>46242.541666666664</v>
      </c>
      <c r="BB86" t="s">
        <v>1536</v>
      </c>
      <c r="BC86">
        <v>2026</v>
      </c>
      <c r="BD86">
        <v>8</v>
      </c>
      <c r="BE86">
        <v>10</v>
      </c>
      <c r="BF86" s="6">
        <f t="shared" si="3"/>
        <v>46244</v>
      </c>
      <c r="BG86">
        <f t="shared" si="4"/>
        <v>1.4583333333357587</v>
      </c>
      <c r="BH86" t="str">
        <f t="shared" si="5"/>
        <v>NOT COMPLY</v>
      </c>
      <c r="BI86" t="str">
        <f>VLOOKUP(H86,Sheet2!$A$1:$B$270,2,FALSE)</f>
        <v>SANUR</v>
      </c>
    </row>
    <row r="87" spans="1:61">
      <c r="A87">
        <v>86</v>
      </c>
      <c r="B87">
        <v>1002521420</v>
      </c>
      <c r="C87">
        <v>3</v>
      </c>
      <c r="D87" t="s">
        <v>49</v>
      </c>
      <c r="E87">
        <v>4</v>
      </c>
      <c r="F87" t="s">
        <v>253</v>
      </c>
      <c r="G87" t="s">
        <v>968</v>
      </c>
      <c r="H87" t="s">
        <v>969</v>
      </c>
      <c r="I87" t="s">
        <v>213</v>
      </c>
      <c r="J87" t="s">
        <v>214</v>
      </c>
      <c r="K87" t="s">
        <v>149</v>
      </c>
      <c r="L87" t="s">
        <v>215</v>
      </c>
      <c r="M87" t="s">
        <v>970</v>
      </c>
      <c r="N87" t="s">
        <v>216</v>
      </c>
      <c r="O87" s="57">
        <v>46246.402048611111</v>
      </c>
      <c r="P87" s="57">
        <v>46247.655428240738</v>
      </c>
      <c r="Q87">
        <v>69363906</v>
      </c>
      <c r="S87">
        <v>142212126715</v>
      </c>
      <c r="T87" t="s">
        <v>8007</v>
      </c>
      <c r="U87" t="s">
        <v>8008</v>
      </c>
      <c r="V87" t="s">
        <v>8009</v>
      </c>
      <c r="Z87">
        <v>109.1326159</v>
      </c>
      <c r="AA87">
        <v>-6.8847354000000003</v>
      </c>
      <c r="AB87" t="s">
        <v>8010</v>
      </c>
      <c r="AC87" t="s">
        <v>217</v>
      </c>
      <c r="AL87" t="s">
        <v>218</v>
      </c>
      <c r="AM87" t="s">
        <v>8011</v>
      </c>
      <c r="AN87" t="s">
        <v>6</v>
      </c>
      <c r="AO87" s="57">
        <v>46364.403136574074</v>
      </c>
      <c r="AP87" s="57">
        <v>46247.333333333336</v>
      </c>
      <c r="AQ87" t="s">
        <v>249</v>
      </c>
      <c r="AR87" t="s">
        <v>12</v>
      </c>
      <c r="AS87" t="s">
        <v>220</v>
      </c>
      <c r="AT87" t="s">
        <v>231</v>
      </c>
      <c r="AV87" t="s">
        <v>949</v>
      </c>
      <c r="AW87" t="s">
        <v>1068</v>
      </c>
      <c r="AX87" t="s">
        <v>223</v>
      </c>
      <c r="BA87" s="57">
        <v>46247.333333333336</v>
      </c>
      <c r="BB87" t="s">
        <v>8011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e">
        <f>VLOOKUP(H87,Sheet2!$A$1:$B$270,2,FALSE)</f>
        <v>#N/A</v>
      </c>
    </row>
    <row r="88" spans="1:61">
      <c r="A88">
        <v>87</v>
      </c>
      <c r="B88">
        <v>1002512885</v>
      </c>
      <c r="C88">
        <v>3</v>
      </c>
      <c r="D88" t="s">
        <v>59</v>
      </c>
      <c r="E88">
        <v>4</v>
      </c>
      <c r="F88" t="s">
        <v>573</v>
      </c>
      <c r="G88" t="s">
        <v>934</v>
      </c>
      <c r="H88" t="s">
        <v>1016</v>
      </c>
      <c r="I88" t="s">
        <v>213</v>
      </c>
      <c r="J88" t="s">
        <v>214</v>
      </c>
      <c r="K88" t="s">
        <v>149</v>
      </c>
      <c r="M88" t="s">
        <v>1084</v>
      </c>
      <c r="N88" t="s">
        <v>216</v>
      </c>
      <c r="O88" s="57">
        <v>46240.642777777779</v>
      </c>
      <c r="P88" s="57">
        <v>46241.423726851855</v>
      </c>
      <c r="Q88">
        <v>69360148</v>
      </c>
      <c r="S88">
        <v>146133131946</v>
      </c>
      <c r="T88" t="s">
        <v>1542</v>
      </c>
      <c r="U88" t="s">
        <v>1543</v>
      </c>
      <c r="V88" t="s">
        <v>1544</v>
      </c>
      <c r="Z88">
        <v>110.317965311724</v>
      </c>
      <c r="AA88">
        <v>-7.6703035543060398</v>
      </c>
      <c r="AB88" t="s">
        <v>1545</v>
      </c>
      <c r="AC88" t="s">
        <v>293</v>
      </c>
      <c r="AL88" t="s">
        <v>218</v>
      </c>
      <c r="AM88" t="s">
        <v>1546</v>
      </c>
      <c r="AN88" t="s">
        <v>6</v>
      </c>
      <c r="AO88" s="57">
        <v>46181.652824074074</v>
      </c>
      <c r="AP88" s="57">
        <v>46242</v>
      </c>
      <c r="AS88" t="s">
        <v>220</v>
      </c>
      <c r="AT88" t="s">
        <v>231</v>
      </c>
      <c r="AV88" t="s">
        <v>1084</v>
      </c>
      <c r="AW88" t="s">
        <v>592</v>
      </c>
      <c r="AX88" t="s">
        <v>223</v>
      </c>
      <c r="BA88" s="57">
        <v>46242.333333333336</v>
      </c>
      <c r="BB88" t="s">
        <v>1546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1002518995</v>
      </c>
      <c r="C89">
        <v>3</v>
      </c>
      <c r="D89" t="s">
        <v>49</v>
      </c>
      <c r="E89">
        <v>4</v>
      </c>
      <c r="F89" t="s">
        <v>253</v>
      </c>
      <c r="G89" t="s">
        <v>558</v>
      </c>
      <c r="H89" t="s">
        <v>663</v>
      </c>
      <c r="I89" t="s">
        <v>213</v>
      </c>
      <c r="J89" t="s">
        <v>214</v>
      </c>
      <c r="K89" t="s">
        <v>149</v>
      </c>
      <c r="M89" t="s">
        <v>76</v>
      </c>
      <c r="N89" t="s">
        <v>216</v>
      </c>
      <c r="O89" s="57">
        <v>46245.394942129627</v>
      </c>
      <c r="P89" s="57">
        <v>46247.686990740738</v>
      </c>
      <c r="Q89">
        <v>69362928</v>
      </c>
      <c r="S89">
        <v>142213107383</v>
      </c>
      <c r="T89" t="s">
        <v>7047</v>
      </c>
      <c r="U89" t="s">
        <v>7048</v>
      </c>
      <c r="V89" t="s">
        <v>7049</v>
      </c>
      <c r="Z89">
        <v>109.2459363</v>
      </c>
      <c r="AA89">
        <v>-7.1159718999999999</v>
      </c>
      <c r="AB89" t="s">
        <v>7050</v>
      </c>
      <c r="AC89" t="s">
        <v>226</v>
      </c>
      <c r="AL89" t="s">
        <v>218</v>
      </c>
      <c r="AM89" t="s">
        <v>7051</v>
      </c>
      <c r="AN89" t="s">
        <v>6</v>
      </c>
      <c r="AO89" s="57">
        <v>46334.402962962966</v>
      </c>
      <c r="AP89" s="57">
        <v>46246.333333333336</v>
      </c>
      <c r="AR89" t="s">
        <v>219</v>
      </c>
      <c r="AS89" t="s">
        <v>664</v>
      </c>
      <c r="AT89" t="s">
        <v>231</v>
      </c>
      <c r="AU89">
        <v>20260813</v>
      </c>
      <c r="AV89" t="s">
        <v>222</v>
      </c>
      <c r="AW89" t="s">
        <v>566</v>
      </c>
      <c r="AX89" t="s">
        <v>223</v>
      </c>
      <c r="BA89" s="57">
        <v>46246.333333333336</v>
      </c>
      <c r="BB89" t="s">
        <v>7051</v>
      </c>
      <c r="BC89">
        <v>2026</v>
      </c>
      <c r="BD89">
        <v>8</v>
      </c>
      <c r="BE89">
        <v>13</v>
      </c>
      <c r="BF89" s="6">
        <f t="shared" si="3"/>
        <v>46247</v>
      </c>
      <c r="BG89">
        <f t="shared" si="4"/>
        <v>0.66666666666424135</v>
      </c>
      <c r="BH89" t="str">
        <f t="shared" si="5"/>
        <v>COMPLY</v>
      </c>
      <c r="BI89" t="e">
        <f>VLOOKUP(H89,Sheet2!$A$1:$B$270,2,FALSE)</f>
        <v>#N/A</v>
      </c>
    </row>
    <row r="90" spans="1:61">
      <c r="A90">
        <v>89</v>
      </c>
      <c r="B90">
        <v>1002518669</v>
      </c>
      <c r="C90">
        <v>3</v>
      </c>
      <c r="D90" t="s">
        <v>45</v>
      </c>
      <c r="E90">
        <v>5</v>
      </c>
      <c r="F90" t="s">
        <v>211</v>
      </c>
      <c r="G90" t="s">
        <v>118</v>
      </c>
      <c r="H90" t="s">
        <v>490</v>
      </c>
      <c r="I90" t="s">
        <v>213</v>
      </c>
      <c r="J90" t="s">
        <v>214</v>
      </c>
      <c r="K90" t="s">
        <v>149</v>
      </c>
      <c r="L90" t="s">
        <v>215</v>
      </c>
      <c r="M90" t="s">
        <v>225</v>
      </c>
      <c r="N90" t="s">
        <v>216</v>
      </c>
      <c r="O90" s="57">
        <v>46244.758287037039</v>
      </c>
      <c r="P90" s="57">
        <v>46245.647314814814</v>
      </c>
      <c r="Q90">
        <v>69362785</v>
      </c>
      <c r="S90">
        <v>172607203818</v>
      </c>
      <c r="T90" t="s">
        <v>6288</v>
      </c>
      <c r="U90" t="s">
        <v>6289</v>
      </c>
      <c r="V90" t="s">
        <v>6290</v>
      </c>
      <c r="Z90">
        <v>116.92054552424101</v>
      </c>
      <c r="AA90">
        <v>-8.5259622878868502</v>
      </c>
      <c r="AB90" t="s">
        <v>6291</v>
      </c>
      <c r="AC90" t="s">
        <v>237</v>
      </c>
      <c r="AL90" t="s">
        <v>218</v>
      </c>
      <c r="AM90" t="s">
        <v>6292</v>
      </c>
      <c r="AN90" t="s">
        <v>6</v>
      </c>
      <c r="AO90" s="57">
        <v>46303.777662037035</v>
      </c>
      <c r="AP90" s="57">
        <v>46245.625</v>
      </c>
      <c r="AR90" t="s">
        <v>18</v>
      </c>
      <c r="AS90" t="s">
        <v>628</v>
      </c>
      <c r="AT90" t="s">
        <v>231</v>
      </c>
      <c r="AV90" t="s">
        <v>227</v>
      </c>
      <c r="AW90" t="s">
        <v>1057</v>
      </c>
      <c r="AX90" t="s">
        <v>223</v>
      </c>
      <c r="BA90" s="57">
        <v>46245.625</v>
      </c>
      <c r="BB90" t="s">
        <v>6292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SUMBAWA</v>
      </c>
    </row>
    <row r="91" spans="1:61">
      <c r="A91">
        <v>90</v>
      </c>
      <c r="B91">
        <v>1002522283</v>
      </c>
      <c r="C91">
        <v>3</v>
      </c>
      <c r="D91" t="s">
        <v>42</v>
      </c>
      <c r="E91">
        <v>5</v>
      </c>
      <c r="F91" t="s">
        <v>233</v>
      </c>
      <c r="G91" t="s">
        <v>101</v>
      </c>
      <c r="H91" t="s">
        <v>234</v>
      </c>
      <c r="I91" t="s">
        <v>213</v>
      </c>
      <c r="J91" t="s">
        <v>214</v>
      </c>
      <c r="K91" t="s">
        <v>149</v>
      </c>
      <c r="M91" t="s">
        <v>76</v>
      </c>
      <c r="N91" t="s">
        <v>216</v>
      </c>
      <c r="O91" s="57">
        <v>46246.582071759258</v>
      </c>
      <c r="P91" s="57">
        <v>46247.848622685182</v>
      </c>
      <c r="Q91">
        <v>69364311</v>
      </c>
      <c r="S91">
        <v>152327226355</v>
      </c>
      <c r="T91" t="s">
        <v>8012</v>
      </c>
      <c r="U91" t="s">
        <v>8013</v>
      </c>
      <c r="V91" t="s">
        <v>8014</v>
      </c>
      <c r="Z91">
        <v>112.6849138</v>
      </c>
      <c r="AA91">
        <v>-7.4980858000000001</v>
      </c>
      <c r="AB91" t="s">
        <v>8015</v>
      </c>
      <c r="AC91" t="s">
        <v>230</v>
      </c>
      <c r="AL91" t="s">
        <v>218</v>
      </c>
      <c r="AM91" t="s">
        <v>8016</v>
      </c>
      <c r="AN91" t="s">
        <v>6</v>
      </c>
      <c r="AO91" s="57">
        <v>46364.590405092589</v>
      </c>
      <c r="AP91" s="57">
        <v>46247.541666666664</v>
      </c>
      <c r="AR91" t="s">
        <v>219</v>
      </c>
      <c r="AS91" t="s">
        <v>859</v>
      </c>
      <c r="AT91" t="s">
        <v>231</v>
      </c>
      <c r="AU91">
        <v>20260813</v>
      </c>
      <c r="AV91" t="s">
        <v>222</v>
      </c>
      <c r="AW91" t="s">
        <v>566</v>
      </c>
      <c r="AX91" t="s">
        <v>223</v>
      </c>
      <c r="BA91" s="57">
        <v>46247.541666666664</v>
      </c>
      <c r="BB91" t="s">
        <v>8016</v>
      </c>
      <c r="BC91">
        <v>2026</v>
      </c>
      <c r="BD91">
        <v>8</v>
      </c>
      <c r="BE91">
        <v>13</v>
      </c>
      <c r="BF91" s="6">
        <f t="shared" si="3"/>
        <v>46247</v>
      </c>
      <c r="BG91">
        <f t="shared" si="4"/>
        <v>-0.54166666666424135</v>
      </c>
      <c r="BH91" t="str">
        <f t="shared" si="5"/>
        <v>COMPLY</v>
      </c>
      <c r="BI91" t="str">
        <f>VLOOKUP(H91,Sheet2!$A$1:$B$270,2,FALSE)</f>
        <v>SIDOARJO</v>
      </c>
    </row>
    <row r="92" spans="1:61">
      <c r="A92">
        <v>91</v>
      </c>
      <c r="B92">
        <v>1002521149</v>
      </c>
      <c r="C92">
        <v>3</v>
      </c>
      <c r="D92" t="s">
        <v>45</v>
      </c>
      <c r="E92">
        <v>5</v>
      </c>
      <c r="F92" t="s">
        <v>113</v>
      </c>
      <c r="G92" t="s">
        <v>111</v>
      </c>
      <c r="H92" t="s">
        <v>258</v>
      </c>
      <c r="I92" t="s">
        <v>213</v>
      </c>
      <c r="J92" t="s">
        <v>214</v>
      </c>
      <c r="K92" t="s">
        <v>149</v>
      </c>
      <c r="L92" t="s">
        <v>215</v>
      </c>
      <c r="M92" t="s">
        <v>259</v>
      </c>
      <c r="N92" t="s">
        <v>216</v>
      </c>
      <c r="O92" s="57">
        <v>46246.315925925926</v>
      </c>
      <c r="P92" s="57">
        <v>46247.614236111112</v>
      </c>
      <c r="Q92">
        <v>69363781</v>
      </c>
      <c r="S92">
        <v>172506789007</v>
      </c>
      <c r="T92" t="s">
        <v>8017</v>
      </c>
      <c r="U92" t="s">
        <v>8018</v>
      </c>
      <c r="V92" t="s">
        <v>8019</v>
      </c>
      <c r="Z92">
        <v>121.65509489999999</v>
      </c>
      <c r="AA92">
        <v>-8.8352108000000005</v>
      </c>
      <c r="AB92" t="s">
        <v>8020</v>
      </c>
      <c r="AC92" t="s">
        <v>237</v>
      </c>
      <c r="AL92" t="s">
        <v>218</v>
      </c>
      <c r="AM92" t="s">
        <v>8021</v>
      </c>
      <c r="AN92" t="s">
        <v>6</v>
      </c>
      <c r="AO92" s="57">
        <v>46364.31925925926</v>
      </c>
      <c r="AP92" s="57">
        <v>46253.333333333336</v>
      </c>
      <c r="AR92" t="s">
        <v>260</v>
      </c>
      <c r="AS92" t="s">
        <v>111</v>
      </c>
      <c r="AT92" t="s">
        <v>231</v>
      </c>
      <c r="AV92" t="s">
        <v>261</v>
      </c>
      <c r="AW92" t="s">
        <v>1065</v>
      </c>
      <c r="AX92" t="s">
        <v>223</v>
      </c>
      <c r="BA92" s="57">
        <v>46253.333333333336</v>
      </c>
      <c r="BB92" t="s">
        <v>8021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ENDE</v>
      </c>
    </row>
    <row r="93" spans="1:61">
      <c r="A93">
        <v>92</v>
      </c>
      <c r="B93">
        <v>1002509460</v>
      </c>
      <c r="C93">
        <v>3</v>
      </c>
      <c r="D93" t="s">
        <v>49</v>
      </c>
      <c r="E93">
        <v>4</v>
      </c>
      <c r="F93" t="s">
        <v>247</v>
      </c>
      <c r="G93" t="s">
        <v>326</v>
      </c>
      <c r="H93" t="s">
        <v>911</v>
      </c>
      <c r="I93" t="s">
        <v>213</v>
      </c>
      <c r="J93" t="s">
        <v>214</v>
      </c>
      <c r="K93" t="s">
        <v>149</v>
      </c>
      <c r="L93" t="s">
        <v>215</v>
      </c>
      <c r="M93" t="s">
        <v>76</v>
      </c>
      <c r="N93" t="s">
        <v>216</v>
      </c>
      <c r="O93" s="57">
        <v>46238.799259259256</v>
      </c>
      <c r="P93" s="57">
        <v>46239.906435185185</v>
      </c>
      <c r="Q93">
        <v>69358690</v>
      </c>
      <c r="S93">
        <v>146425112622</v>
      </c>
      <c r="T93" t="s">
        <v>1547</v>
      </c>
      <c r="U93" t="s">
        <v>1548</v>
      </c>
      <c r="V93" t="s">
        <v>1549</v>
      </c>
      <c r="Z93">
        <v>110.3876276</v>
      </c>
      <c r="AA93">
        <v>-7.0790470999999897</v>
      </c>
      <c r="AB93" t="s">
        <v>1550</v>
      </c>
      <c r="AC93" t="s">
        <v>237</v>
      </c>
      <c r="AL93" t="s">
        <v>218</v>
      </c>
      <c r="AM93" t="s">
        <v>1551</v>
      </c>
      <c r="AN93" t="s">
        <v>6</v>
      </c>
      <c r="AO93" s="57">
        <v>46120.809166666666</v>
      </c>
      <c r="AP93" s="57">
        <v>46240.333333333336</v>
      </c>
      <c r="AR93" t="s">
        <v>219</v>
      </c>
      <c r="AS93" t="s">
        <v>220</v>
      </c>
      <c r="AT93" t="s">
        <v>231</v>
      </c>
      <c r="AU93">
        <v>20260805</v>
      </c>
      <c r="AV93" t="s">
        <v>222</v>
      </c>
      <c r="AW93" t="s">
        <v>1059</v>
      </c>
      <c r="AX93" t="s">
        <v>223</v>
      </c>
      <c r="BA93" s="57">
        <v>46240.333333333336</v>
      </c>
      <c r="BB93" t="s">
        <v>1551</v>
      </c>
      <c r="BC93">
        <v>2026</v>
      </c>
      <c r="BD93">
        <v>8</v>
      </c>
      <c r="BE93">
        <v>5</v>
      </c>
      <c r="BF93" s="6">
        <f t="shared" si="3"/>
        <v>46239</v>
      </c>
      <c r="BG93">
        <f t="shared" si="4"/>
        <v>-1.3333333333357587</v>
      </c>
      <c r="BH93" t="str">
        <f t="shared" si="5"/>
        <v>COMPLY</v>
      </c>
      <c r="BI93" t="e">
        <f>VLOOKUP(H93,Sheet2!$A$1:$B$270,2,FALSE)</f>
        <v>#N/A</v>
      </c>
    </row>
    <row r="94" spans="1:61">
      <c r="A94">
        <v>93</v>
      </c>
      <c r="B94">
        <v>1002509424</v>
      </c>
      <c r="C94">
        <v>3</v>
      </c>
      <c r="D94" t="s">
        <v>51</v>
      </c>
      <c r="E94">
        <v>4</v>
      </c>
      <c r="F94" t="s">
        <v>275</v>
      </c>
      <c r="G94" t="s">
        <v>922</v>
      </c>
      <c r="H94" t="s">
        <v>978</v>
      </c>
      <c r="I94" t="s">
        <v>213</v>
      </c>
      <c r="J94" t="s">
        <v>214</v>
      </c>
      <c r="K94" t="s">
        <v>149</v>
      </c>
      <c r="L94" t="s">
        <v>215</v>
      </c>
      <c r="M94" t="s">
        <v>76</v>
      </c>
      <c r="N94" t="s">
        <v>216</v>
      </c>
      <c r="O94" s="57">
        <v>46238.768020833333</v>
      </c>
      <c r="P94" s="57">
        <v>46240.511458333334</v>
      </c>
      <c r="Q94">
        <v>69358660</v>
      </c>
      <c r="S94">
        <v>146593115481</v>
      </c>
      <c r="T94" t="s">
        <v>1552</v>
      </c>
      <c r="U94" t="s">
        <v>1553</v>
      </c>
      <c r="V94" t="s">
        <v>1554</v>
      </c>
      <c r="Z94">
        <v>110.703463</v>
      </c>
      <c r="AA94">
        <v>-6.6896870000000002</v>
      </c>
      <c r="AB94" t="s">
        <v>1555</v>
      </c>
      <c r="AC94" t="s">
        <v>237</v>
      </c>
      <c r="AL94" t="s">
        <v>218</v>
      </c>
      <c r="AM94" t="s">
        <v>1383</v>
      </c>
      <c r="AN94" t="s">
        <v>6</v>
      </c>
      <c r="AO94" s="57">
        <v>46120.777673611112</v>
      </c>
      <c r="AP94" s="57">
        <v>46239.625</v>
      </c>
      <c r="AR94" t="s">
        <v>219</v>
      </c>
      <c r="AS94" t="s">
        <v>979</v>
      </c>
      <c r="AT94" t="s">
        <v>231</v>
      </c>
      <c r="AU94">
        <v>20260806</v>
      </c>
      <c r="AV94" t="s">
        <v>222</v>
      </c>
      <c r="AW94" t="s">
        <v>1070</v>
      </c>
      <c r="AX94" t="s">
        <v>223</v>
      </c>
      <c r="BA94" s="57">
        <v>46239.625</v>
      </c>
      <c r="BB94" t="s">
        <v>1383</v>
      </c>
      <c r="BC94">
        <v>2026</v>
      </c>
      <c r="BD94">
        <v>8</v>
      </c>
      <c r="BE94">
        <v>6</v>
      </c>
      <c r="BF94" s="6">
        <f t="shared" si="3"/>
        <v>46240</v>
      </c>
      <c r="BG94">
        <f t="shared" si="4"/>
        <v>0.375</v>
      </c>
      <c r="BH94" t="str">
        <f t="shared" si="5"/>
        <v>COMPLY</v>
      </c>
      <c r="BI94" t="e">
        <f>VLOOKUP(H94,Sheet2!$A$1:$B$270,2,FALSE)</f>
        <v>#N/A</v>
      </c>
    </row>
    <row r="95" spans="1:61">
      <c r="A95">
        <v>94</v>
      </c>
      <c r="B95">
        <v>1002510860</v>
      </c>
      <c r="C95">
        <v>3</v>
      </c>
      <c r="D95" t="s">
        <v>51</v>
      </c>
      <c r="E95">
        <v>4</v>
      </c>
      <c r="F95" t="s">
        <v>235</v>
      </c>
      <c r="G95" t="s">
        <v>594</v>
      </c>
      <c r="H95" t="s">
        <v>919</v>
      </c>
      <c r="I95" t="s">
        <v>213</v>
      </c>
      <c r="J95" t="s">
        <v>214</v>
      </c>
      <c r="K95" t="s">
        <v>149</v>
      </c>
      <c r="L95" t="s">
        <v>620</v>
      </c>
      <c r="M95" t="s">
        <v>76</v>
      </c>
      <c r="N95" t="s">
        <v>216</v>
      </c>
      <c r="O95" s="57">
        <v>46239.611770833333</v>
      </c>
      <c r="P95" s="57">
        <v>46240.560972222222</v>
      </c>
      <c r="Q95">
        <v>69359284</v>
      </c>
      <c r="R95">
        <v>2716007656</v>
      </c>
      <c r="S95">
        <v>146527605614</v>
      </c>
      <c r="T95" t="s">
        <v>1556</v>
      </c>
      <c r="U95" t="s">
        <v>1557</v>
      </c>
      <c r="V95" t="s">
        <v>1558</v>
      </c>
      <c r="Z95">
        <v>110.81706620862001</v>
      </c>
      <c r="AA95">
        <v>-7.6264647892558601</v>
      </c>
      <c r="AB95" t="s">
        <v>1559</v>
      </c>
      <c r="AC95" t="s">
        <v>237</v>
      </c>
      <c r="AL95" t="s">
        <v>218</v>
      </c>
      <c r="AM95" t="s">
        <v>1369</v>
      </c>
      <c r="AN95" t="s">
        <v>6</v>
      </c>
      <c r="AO95" s="57">
        <v>46150.621377314812</v>
      </c>
      <c r="AP95" s="57">
        <v>46240.541666666664</v>
      </c>
      <c r="AR95" t="s">
        <v>219</v>
      </c>
      <c r="AS95" t="s">
        <v>220</v>
      </c>
      <c r="AT95" t="s">
        <v>231</v>
      </c>
      <c r="AU95">
        <v>20260806</v>
      </c>
      <c r="AV95" t="s">
        <v>222</v>
      </c>
      <c r="AW95" t="s">
        <v>1027</v>
      </c>
      <c r="AX95" t="s">
        <v>223</v>
      </c>
      <c r="BA95" s="57">
        <v>46240.541666666664</v>
      </c>
      <c r="BB95" t="s">
        <v>1369</v>
      </c>
      <c r="BC95">
        <v>2026</v>
      </c>
      <c r="BD95">
        <v>8</v>
      </c>
      <c r="BE95">
        <v>6</v>
      </c>
      <c r="BF95" s="6">
        <f t="shared" si="3"/>
        <v>46240</v>
      </c>
      <c r="BG95">
        <f t="shared" si="4"/>
        <v>-0.54166666666424135</v>
      </c>
      <c r="BH95" t="str">
        <f t="shared" si="5"/>
        <v>COMPLY</v>
      </c>
      <c r="BI95" t="e">
        <f>VLOOKUP(H95,Sheet2!$A$1:$B$270,2,FALSE)</f>
        <v>#N/A</v>
      </c>
    </row>
    <row r="96" spans="1:61">
      <c r="A96">
        <v>95</v>
      </c>
      <c r="B96">
        <v>1002512688</v>
      </c>
      <c r="C96">
        <v>3</v>
      </c>
      <c r="D96" t="s">
        <v>38</v>
      </c>
      <c r="E96">
        <v>5</v>
      </c>
      <c r="F96" t="s">
        <v>90</v>
      </c>
      <c r="G96" t="s">
        <v>98</v>
      </c>
      <c r="H96" t="s">
        <v>303</v>
      </c>
      <c r="I96" t="s">
        <v>213</v>
      </c>
      <c r="J96" t="s">
        <v>214</v>
      </c>
      <c r="K96" t="s">
        <v>149</v>
      </c>
      <c r="L96" t="s">
        <v>215</v>
      </c>
      <c r="M96" t="s">
        <v>76</v>
      </c>
      <c r="N96" t="s">
        <v>216</v>
      </c>
      <c r="O96" s="57">
        <v>46240.605509259258</v>
      </c>
      <c r="P96" s="57">
        <v>46241.546203703707</v>
      </c>
      <c r="Q96">
        <v>69360066</v>
      </c>
      <c r="S96">
        <v>152606246389</v>
      </c>
      <c r="T96" t="s">
        <v>1560</v>
      </c>
      <c r="U96" t="s">
        <v>1561</v>
      </c>
      <c r="V96" t="s">
        <v>1562</v>
      </c>
      <c r="Z96">
        <v>111.931556452644</v>
      </c>
      <c r="AA96">
        <v>-8.0796325447702806</v>
      </c>
      <c r="AB96" t="s">
        <v>1563</v>
      </c>
      <c r="AC96" t="s">
        <v>237</v>
      </c>
      <c r="AL96" t="s">
        <v>218</v>
      </c>
      <c r="AM96" t="s">
        <v>1564</v>
      </c>
      <c r="AN96" t="s">
        <v>6</v>
      </c>
      <c r="AO96" s="57">
        <v>46181.611122685186</v>
      </c>
      <c r="AP96" s="57">
        <v>46241.541666666664</v>
      </c>
      <c r="AR96" t="s">
        <v>219</v>
      </c>
      <c r="AS96" t="s">
        <v>98</v>
      </c>
      <c r="AT96" t="s">
        <v>231</v>
      </c>
      <c r="AU96">
        <v>20260807</v>
      </c>
      <c r="AV96" t="s">
        <v>222</v>
      </c>
      <c r="AW96" t="s">
        <v>1055</v>
      </c>
      <c r="AX96" t="s">
        <v>223</v>
      </c>
      <c r="BA96" s="57">
        <v>46241.541666666664</v>
      </c>
      <c r="BB96" t="s">
        <v>1564</v>
      </c>
      <c r="BC96">
        <v>2026</v>
      </c>
      <c r="BD96">
        <v>8</v>
      </c>
      <c r="BE96">
        <v>7</v>
      </c>
      <c r="BF96" s="6">
        <f t="shared" si="3"/>
        <v>46241</v>
      </c>
      <c r="BG96">
        <f t="shared" si="4"/>
        <v>-0.54166666666424135</v>
      </c>
      <c r="BH96" t="str">
        <f t="shared" si="5"/>
        <v>COMPLY</v>
      </c>
      <c r="BI96" t="str">
        <f>VLOOKUP(H96,Sheet2!$A$1:$B$270,2,FALSE)</f>
        <v>BLITAR</v>
      </c>
    </row>
    <row r="97" spans="1:61">
      <c r="A97">
        <v>96</v>
      </c>
      <c r="B97">
        <v>1002519142</v>
      </c>
      <c r="C97">
        <v>3</v>
      </c>
      <c r="D97" t="s">
        <v>42</v>
      </c>
      <c r="E97">
        <v>5</v>
      </c>
      <c r="F97" t="s">
        <v>233</v>
      </c>
      <c r="G97" t="s">
        <v>101</v>
      </c>
      <c r="H97" t="s">
        <v>308</v>
      </c>
      <c r="I97" t="s">
        <v>213</v>
      </c>
      <c r="J97" t="s">
        <v>214</v>
      </c>
      <c r="K97" t="s">
        <v>149</v>
      </c>
      <c r="M97" t="s">
        <v>76</v>
      </c>
      <c r="N97" t="s">
        <v>216</v>
      </c>
      <c r="O97" s="57">
        <v>46245.416319444441</v>
      </c>
      <c r="P97" s="57">
        <v>46245.620393518519</v>
      </c>
      <c r="Q97">
        <v>69360620</v>
      </c>
      <c r="S97">
        <v>152332252843</v>
      </c>
      <c r="T97" t="s">
        <v>5573</v>
      </c>
      <c r="U97" t="s">
        <v>7052</v>
      </c>
      <c r="V97" t="s">
        <v>7053</v>
      </c>
      <c r="Z97">
        <v>112.66597</v>
      </c>
      <c r="AA97">
        <v>-7.3647999999999998</v>
      </c>
      <c r="AB97" t="s">
        <v>5576</v>
      </c>
      <c r="AL97" t="s">
        <v>218</v>
      </c>
      <c r="AM97" t="s">
        <v>4905</v>
      </c>
      <c r="AN97" t="s">
        <v>6</v>
      </c>
      <c r="AO97" s="57">
        <v>46334.42396990741</v>
      </c>
      <c r="AR97" t="s">
        <v>219</v>
      </c>
      <c r="AS97" t="s">
        <v>619</v>
      </c>
      <c r="AT97" t="s">
        <v>231</v>
      </c>
      <c r="AU97">
        <v>20260811</v>
      </c>
      <c r="AV97" t="s">
        <v>222</v>
      </c>
      <c r="AW97" t="s">
        <v>566</v>
      </c>
      <c r="AX97" t="s">
        <v>223</v>
      </c>
      <c r="BA97" s="57">
        <v>46245.291666666664</v>
      </c>
      <c r="BB97" t="s">
        <v>4905</v>
      </c>
      <c r="BC97">
        <v>2026</v>
      </c>
      <c r="BD97">
        <v>8</v>
      </c>
      <c r="BE97">
        <v>11</v>
      </c>
      <c r="BF97" s="6">
        <f t="shared" si="3"/>
        <v>46245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SIDOARJO</v>
      </c>
    </row>
    <row r="98" spans="1:61">
      <c r="A98">
        <v>97</v>
      </c>
      <c r="B98">
        <v>1002524081</v>
      </c>
      <c r="C98">
        <v>3</v>
      </c>
      <c r="D98" t="s">
        <v>55</v>
      </c>
      <c r="E98">
        <v>5</v>
      </c>
      <c r="F98" t="s">
        <v>315</v>
      </c>
      <c r="G98" t="s">
        <v>126</v>
      </c>
      <c r="H98" t="s">
        <v>365</v>
      </c>
      <c r="I98" t="s">
        <v>213</v>
      </c>
      <c r="J98" t="s">
        <v>214</v>
      </c>
      <c r="K98" t="s">
        <v>149</v>
      </c>
      <c r="L98" t="s">
        <v>215</v>
      </c>
      <c r="M98" t="s">
        <v>240</v>
      </c>
      <c r="N98" t="s">
        <v>216</v>
      </c>
      <c r="O98" s="57">
        <v>46247.515925925924</v>
      </c>
      <c r="P98" s="57">
        <v>46247.516689814816</v>
      </c>
      <c r="Q98">
        <v>69365043</v>
      </c>
      <c r="S98">
        <v>152310255350</v>
      </c>
      <c r="T98" t="s">
        <v>8942</v>
      </c>
      <c r="U98" t="s">
        <v>8943</v>
      </c>
      <c r="V98" t="s">
        <v>8944</v>
      </c>
      <c r="Z98">
        <v>112.78067406266899</v>
      </c>
      <c r="AA98">
        <v>-7.3178209122475399</v>
      </c>
      <c r="AB98" t="s">
        <v>8945</v>
      </c>
      <c r="AC98" t="s">
        <v>217</v>
      </c>
      <c r="AL98" t="s">
        <v>218</v>
      </c>
      <c r="AM98" t="s">
        <v>8946</v>
      </c>
      <c r="AN98" t="s">
        <v>6</v>
      </c>
      <c r="AO98" t="s">
        <v>8947</v>
      </c>
      <c r="AP98" s="57">
        <v>46248.541666666664</v>
      </c>
      <c r="AR98" t="s">
        <v>241</v>
      </c>
      <c r="AS98" t="s">
        <v>669</v>
      </c>
      <c r="AT98" t="s">
        <v>231</v>
      </c>
      <c r="AV98" t="s">
        <v>240</v>
      </c>
      <c r="AW98" t="s">
        <v>1059</v>
      </c>
      <c r="AX98" t="s">
        <v>223</v>
      </c>
      <c r="BA98" s="57">
        <v>46248.541666666664</v>
      </c>
      <c r="BB98" t="s">
        <v>8946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SURABAYA SELATAN</v>
      </c>
    </row>
    <row r="99" spans="1:61">
      <c r="A99">
        <v>98</v>
      </c>
      <c r="B99">
        <v>1002512181</v>
      </c>
      <c r="C99">
        <v>3</v>
      </c>
      <c r="D99" t="s">
        <v>42</v>
      </c>
      <c r="E99">
        <v>5</v>
      </c>
      <c r="F99" t="s">
        <v>102</v>
      </c>
      <c r="G99" t="s">
        <v>100</v>
      </c>
      <c r="H99" t="s">
        <v>284</v>
      </c>
      <c r="I99" t="s">
        <v>213</v>
      </c>
      <c r="J99" t="s">
        <v>214</v>
      </c>
      <c r="K99" t="s">
        <v>149</v>
      </c>
      <c r="L99" t="s">
        <v>215</v>
      </c>
      <c r="M99" t="s">
        <v>76</v>
      </c>
      <c r="N99" t="s">
        <v>216</v>
      </c>
      <c r="O99" s="57">
        <v>46240.497870370367</v>
      </c>
      <c r="P99" s="57">
        <v>46242.739108796297</v>
      </c>
      <c r="Q99">
        <v>69359861</v>
      </c>
      <c r="S99">
        <v>152507225601</v>
      </c>
      <c r="T99" t="s">
        <v>1575</v>
      </c>
      <c r="U99" t="s">
        <v>1576</v>
      </c>
      <c r="V99" t="s">
        <v>1577</v>
      </c>
      <c r="Z99">
        <v>113.93269100000001</v>
      </c>
      <c r="AA99">
        <v>-7.939152</v>
      </c>
      <c r="AB99" t="s">
        <v>1578</v>
      </c>
      <c r="AC99" t="s">
        <v>237</v>
      </c>
      <c r="AL99" t="s">
        <v>218</v>
      </c>
      <c r="AM99" t="s">
        <v>1579</v>
      </c>
      <c r="AN99" t="s">
        <v>6</v>
      </c>
      <c r="AO99" s="57">
        <v>46181.507314814815</v>
      </c>
      <c r="AP99" s="57">
        <v>46242.333333333336</v>
      </c>
      <c r="AR99" t="s">
        <v>219</v>
      </c>
      <c r="AS99" t="s">
        <v>100</v>
      </c>
      <c r="AT99" t="s">
        <v>231</v>
      </c>
      <c r="AU99">
        <v>20260808</v>
      </c>
      <c r="AV99" t="s">
        <v>222</v>
      </c>
      <c r="AW99" t="s">
        <v>1065</v>
      </c>
      <c r="AX99" t="s">
        <v>223</v>
      </c>
      <c r="BA99" s="57">
        <v>46242.333333333336</v>
      </c>
      <c r="BB99" t="s">
        <v>1579</v>
      </c>
      <c r="BC99">
        <v>2026</v>
      </c>
      <c r="BD99">
        <v>8</v>
      </c>
      <c r="BE99">
        <v>8</v>
      </c>
      <c r="BF99" s="6">
        <f t="shared" si="3"/>
        <v>46242</v>
      </c>
      <c r="BG99">
        <f t="shared" si="4"/>
        <v>-0.33333333333575865</v>
      </c>
      <c r="BH99" t="str">
        <f t="shared" si="5"/>
        <v>COMPLY</v>
      </c>
      <c r="BI99" t="str">
        <f>VLOOKUP(H99,Sheet2!$A$1:$B$270,2,FALSE)</f>
        <v>JEMBER</v>
      </c>
    </row>
    <row r="100" spans="1:61">
      <c r="A100">
        <v>99</v>
      </c>
      <c r="B100">
        <v>1002512235</v>
      </c>
      <c r="C100">
        <v>3</v>
      </c>
      <c r="D100" t="s">
        <v>59</v>
      </c>
      <c r="E100">
        <v>4</v>
      </c>
      <c r="F100" t="s">
        <v>224</v>
      </c>
      <c r="G100" t="s">
        <v>621</v>
      </c>
      <c r="H100" t="s">
        <v>1007</v>
      </c>
      <c r="I100" t="s">
        <v>213</v>
      </c>
      <c r="J100" t="s">
        <v>214</v>
      </c>
      <c r="K100" t="s">
        <v>149</v>
      </c>
      <c r="M100" t="s">
        <v>76</v>
      </c>
      <c r="N100" t="s">
        <v>216</v>
      </c>
      <c r="O100" s="57">
        <v>46240.520925925928</v>
      </c>
      <c r="P100" s="57">
        <v>46241.643182870372</v>
      </c>
      <c r="Q100">
        <v>69359898</v>
      </c>
      <c r="S100">
        <v>141362105180</v>
      </c>
      <c r="T100" t="s">
        <v>1590</v>
      </c>
      <c r="U100" t="s">
        <v>1591</v>
      </c>
      <c r="V100" t="s">
        <v>1592</v>
      </c>
      <c r="Z100">
        <v>109.044604336372</v>
      </c>
      <c r="AA100">
        <v>-7.6649099393786297</v>
      </c>
      <c r="AB100" t="s">
        <v>1593</v>
      </c>
      <c r="AC100" t="s">
        <v>293</v>
      </c>
      <c r="AL100" t="s">
        <v>218</v>
      </c>
      <c r="AM100" t="s">
        <v>1594</v>
      </c>
      <c r="AN100" t="s">
        <v>6</v>
      </c>
      <c r="AO100" s="57">
        <v>46181.52789351852</v>
      </c>
      <c r="AP100" s="57">
        <v>46242.666666666664</v>
      </c>
      <c r="AR100" t="s">
        <v>219</v>
      </c>
      <c r="AS100" t="s">
        <v>220</v>
      </c>
      <c r="AT100" t="s">
        <v>231</v>
      </c>
      <c r="AU100">
        <v>20260807</v>
      </c>
      <c r="AV100" t="s">
        <v>222</v>
      </c>
      <c r="AW100" t="s">
        <v>656</v>
      </c>
      <c r="AX100" t="s">
        <v>223</v>
      </c>
      <c r="BA100" s="57">
        <v>46242.666666666664</v>
      </c>
      <c r="BB100" t="s">
        <v>1594</v>
      </c>
      <c r="BC100">
        <v>2026</v>
      </c>
      <c r="BD100">
        <v>8</v>
      </c>
      <c r="BE100">
        <v>7</v>
      </c>
      <c r="BF100" s="6">
        <f t="shared" si="3"/>
        <v>46241</v>
      </c>
      <c r="BG100">
        <f t="shared" si="4"/>
        <v>-1.6666666666642413</v>
      </c>
      <c r="BH100" t="str">
        <f t="shared" si="5"/>
        <v>COMPLY</v>
      </c>
      <c r="BI100" t="e">
        <f>VLOOKUP(H100,Sheet2!$A$1:$B$270,2,FALSE)</f>
        <v>#N/A</v>
      </c>
    </row>
    <row r="101" spans="1:61">
      <c r="A101">
        <v>100</v>
      </c>
      <c r="B101">
        <v>1002519839</v>
      </c>
      <c r="C101">
        <v>3</v>
      </c>
      <c r="D101" t="s">
        <v>38</v>
      </c>
      <c r="E101">
        <v>5</v>
      </c>
      <c r="F101" t="s">
        <v>251</v>
      </c>
      <c r="G101" t="s">
        <v>87</v>
      </c>
      <c r="H101" t="s">
        <v>364</v>
      </c>
      <c r="I101" t="s">
        <v>213</v>
      </c>
      <c r="J101" t="s">
        <v>214</v>
      </c>
      <c r="K101" t="s">
        <v>149</v>
      </c>
      <c r="M101" t="s">
        <v>76</v>
      </c>
      <c r="N101" t="s">
        <v>216</v>
      </c>
      <c r="O101" s="57">
        <v>46245.554409722223</v>
      </c>
      <c r="P101" s="57">
        <v>46245.849050925928</v>
      </c>
      <c r="Q101">
        <v>69361856</v>
      </c>
      <c r="S101">
        <v>152707239232</v>
      </c>
      <c r="T101" t="s">
        <v>5959</v>
      </c>
      <c r="U101" t="s">
        <v>7054</v>
      </c>
      <c r="V101" t="s">
        <v>7055</v>
      </c>
      <c r="Z101">
        <v>112.53859180000001</v>
      </c>
      <c r="AA101">
        <v>-7.9108983999999998</v>
      </c>
      <c r="AB101" t="s">
        <v>5962</v>
      </c>
      <c r="AC101" t="s">
        <v>292</v>
      </c>
      <c r="AL101" t="s">
        <v>218</v>
      </c>
      <c r="AM101" t="s">
        <v>7056</v>
      </c>
      <c r="AN101" t="s">
        <v>6</v>
      </c>
      <c r="AO101" s="57">
        <v>46334.569282407407</v>
      </c>
      <c r="AR101" t="s">
        <v>219</v>
      </c>
      <c r="AS101" t="s">
        <v>87</v>
      </c>
      <c r="AT101" t="s">
        <v>231</v>
      </c>
      <c r="AU101">
        <v>20260811</v>
      </c>
      <c r="AV101" t="s">
        <v>222</v>
      </c>
      <c r="AW101" t="s">
        <v>566</v>
      </c>
      <c r="AX101" t="s">
        <v>223</v>
      </c>
      <c r="BA101" s="57">
        <v>46245.291666666664</v>
      </c>
      <c r="BB101" t="s">
        <v>7056</v>
      </c>
      <c r="BC101">
        <v>2026</v>
      </c>
      <c r="BD101">
        <v>8</v>
      </c>
      <c r="BE101">
        <v>11</v>
      </c>
      <c r="BF101" s="6">
        <f t="shared" si="3"/>
        <v>46245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BATU</v>
      </c>
    </row>
    <row r="102" spans="1:61">
      <c r="A102">
        <v>101</v>
      </c>
      <c r="B102">
        <v>1002522614</v>
      </c>
      <c r="C102">
        <v>3</v>
      </c>
      <c r="D102" t="s">
        <v>55</v>
      </c>
      <c r="E102">
        <v>5</v>
      </c>
      <c r="F102" t="s">
        <v>267</v>
      </c>
      <c r="G102" t="s">
        <v>123</v>
      </c>
      <c r="H102" t="s">
        <v>295</v>
      </c>
      <c r="I102" t="s">
        <v>213</v>
      </c>
      <c r="J102" t="s">
        <v>214</v>
      </c>
      <c r="K102" t="s">
        <v>149</v>
      </c>
      <c r="L102" t="s">
        <v>215</v>
      </c>
      <c r="M102" t="s">
        <v>76</v>
      </c>
      <c r="N102" t="s">
        <v>216</v>
      </c>
      <c r="O102" s="57">
        <v>46246.641631944447</v>
      </c>
      <c r="P102" s="57">
        <v>46246.959363425929</v>
      </c>
      <c r="Q102">
        <v>69364433</v>
      </c>
      <c r="S102">
        <v>152401227397</v>
      </c>
      <c r="T102" t="s">
        <v>8022</v>
      </c>
      <c r="U102" t="s">
        <v>8023</v>
      </c>
      <c r="V102" t="s">
        <v>8024</v>
      </c>
      <c r="Z102">
        <v>112.7349265</v>
      </c>
      <c r="AA102">
        <v>-7.2342518999999896</v>
      </c>
      <c r="AB102" t="s">
        <v>8025</v>
      </c>
      <c r="AC102" t="s">
        <v>217</v>
      </c>
      <c r="AL102" t="s">
        <v>218</v>
      </c>
      <c r="AM102" t="s">
        <v>8026</v>
      </c>
      <c r="AN102" t="s">
        <v>6</v>
      </c>
      <c r="AO102" s="57">
        <v>46364.642789351848</v>
      </c>
      <c r="AP102" s="57">
        <v>46248.333333333336</v>
      </c>
      <c r="AR102" t="s">
        <v>219</v>
      </c>
      <c r="AS102" t="s">
        <v>277</v>
      </c>
      <c r="AT102" t="s">
        <v>231</v>
      </c>
      <c r="AU102">
        <v>20260812</v>
      </c>
      <c r="AV102" t="s">
        <v>222</v>
      </c>
      <c r="AW102" t="s">
        <v>1067</v>
      </c>
      <c r="AX102" t="s">
        <v>223</v>
      </c>
      <c r="BA102" s="57">
        <v>46248.333333333336</v>
      </c>
      <c r="BB102" t="s">
        <v>8026</v>
      </c>
      <c r="BC102">
        <v>2026</v>
      </c>
      <c r="BD102">
        <v>8</v>
      </c>
      <c r="BE102">
        <v>12</v>
      </c>
      <c r="BF102" s="6">
        <f t="shared" si="3"/>
        <v>46246</v>
      </c>
      <c r="BG102">
        <f t="shared" si="4"/>
        <v>-2.3333333333357587</v>
      </c>
      <c r="BH102" t="str">
        <f t="shared" si="5"/>
        <v>COMPLY</v>
      </c>
      <c r="BI102" t="str">
        <f>VLOOKUP(H102,Sheet2!$A$1:$B$270,2,FALSE)</f>
        <v>SURABAYA UTARA</v>
      </c>
    </row>
    <row r="103" spans="1:61">
      <c r="A103">
        <v>102</v>
      </c>
      <c r="B103">
        <v>1002508603</v>
      </c>
      <c r="C103">
        <v>3</v>
      </c>
      <c r="D103" t="s">
        <v>45</v>
      </c>
      <c r="E103">
        <v>5</v>
      </c>
      <c r="F103" t="s">
        <v>211</v>
      </c>
      <c r="G103" t="s">
        <v>112</v>
      </c>
      <c r="H103" t="s">
        <v>269</v>
      </c>
      <c r="I103" t="s">
        <v>213</v>
      </c>
      <c r="J103" t="s">
        <v>214</v>
      </c>
      <c r="K103" t="s">
        <v>149</v>
      </c>
      <c r="L103" t="s">
        <v>215</v>
      </c>
      <c r="M103" t="s">
        <v>76</v>
      </c>
      <c r="N103" t="s">
        <v>216</v>
      </c>
      <c r="O103" s="57">
        <v>46238.607592592591</v>
      </c>
      <c r="P103" s="57">
        <v>46240.775671296295</v>
      </c>
      <c r="Q103">
        <v>69358383</v>
      </c>
      <c r="S103">
        <v>172601796799</v>
      </c>
      <c r="T103" t="s">
        <v>1595</v>
      </c>
      <c r="U103" t="s">
        <v>1596</v>
      </c>
      <c r="V103" t="s">
        <v>1597</v>
      </c>
      <c r="Z103">
        <v>116.11249789999999</v>
      </c>
      <c r="AA103">
        <v>-8.5882553000000001</v>
      </c>
      <c r="AB103" t="s">
        <v>1598</v>
      </c>
      <c r="AC103" t="s">
        <v>217</v>
      </c>
      <c r="AL103" t="s">
        <v>218</v>
      </c>
      <c r="AM103" t="s">
        <v>1599</v>
      </c>
      <c r="AN103" t="s">
        <v>6</v>
      </c>
      <c r="AO103" s="57">
        <v>46120.611273148148</v>
      </c>
      <c r="AP103" s="57">
        <v>46240.625</v>
      </c>
      <c r="AR103" t="s">
        <v>219</v>
      </c>
      <c r="AS103" t="s">
        <v>220</v>
      </c>
      <c r="AT103" t="s">
        <v>231</v>
      </c>
      <c r="AU103">
        <v>20260806</v>
      </c>
      <c r="AV103" t="s">
        <v>222</v>
      </c>
      <c r="AW103" t="s">
        <v>1057</v>
      </c>
      <c r="AX103" t="s">
        <v>223</v>
      </c>
      <c r="BA103" s="57">
        <v>46240.625</v>
      </c>
      <c r="BB103" t="s">
        <v>1599</v>
      </c>
      <c r="BC103">
        <v>2026</v>
      </c>
      <c r="BD103">
        <v>8</v>
      </c>
      <c r="BE103">
        <v>6</v>
      </c>
      <c r="BF103" s="6">
        <f t="shared" si="3"/>
        <v>46240</v>
      </c>
      <c r="BG103">
        <f t="shared" si="4"/>
        <v>-0.625</v>
      </c>
      <c r="BH103" t="str">
        <f t="shared" si="5"/>
        <v>COMPLY</v>
      </c>
      <c r="BI103" t="str">
        <f>VLOOKUP(H103,Sheet2!$A$1:$B$270,2,FALSE)</f>
        <v>MATARAM</v>
      </c>
    </row>
    <row r="104" spans="1:61">
      <c r="A104">
        <v>103</v>
      </c>
      <c r="B104">
        <v>1002521771</v>
      </c>
      <c r="C104">
        <v>3</v>
      </c>
      <c r="D104" t="s">
        <v>38</v>
      </c>
      <c r="E104">
        <v>5</v>
      </c>
      <c r="F104" t="s">
        <v>90</v>
      </c>
      <c r="G104" t="s">
        <v>93</v>
      </c>
      <c r="H104" t="s">
        <v>304</v>
      </c>
      <c r="I104" t="s">
        <v>213</v>
      </c>
      <c r="J104" t="s">
        <v>214</v>
      </c>
      <c r="K104" t="s">
        <v>149</v>
      </c>
      <c r="L104" t="s">
        <v>215</v>
      </c>
      <c r="M104" t="s">
        <v>76</v>
      </c>
      <c r="N104" t="s">
        <v>216</v>
      </c>
      <c r="O104" s="57">
        <v>46246.474270833336</v>
      </c>
      <c r="P104" s="57">
        <v>46247.473773148151</v>
      </c>
      <c r="Q104">
        <v>69364069</v>
      </c>
      <c r="S104">
        <v>152611229877</v>
      </c>
      <c r="T104" t="s">
        <v>8027</v>
      </c>
      <c r="U104" t="s">
        <v>8028</v>
      </c>
      <c r="V104" t="s">
        <v>8029</v>
      </c>
      <c r="Z104">
        <v>111.9366151</v>
      </c>
      <c r="AA104">
        <v>-7.6817688000000004</v>
      </c>
      <c r="AB104" t="s">
        <v>8030</v>
      </c>
      <c r="AC104" t="s">
        <v>217</v>
      </c>
      <c r="AL104" t="s">
        <v>218</v>
      </c>
      <c r="AM104" t="s">
        <v>8031</v>
      </c>
      <c r="AN104" t="s">
        <v>6</v>
      </c>
      <c r="AO104" s="57">
        <v>46364.486018518517</v>
      </c>
      <c r="AP104" s="57">
        <v>46247.333333333336</v>
      </c>
      <c r="AR104" t="s">
        <v>219</v>
      </c>
      <c r="AS104" t="s">
        <v>220</v>
      </c>
      <c r="AT104" t="s">
        <v>231</v>
      </c>
      <c r="AU104">
        <v>20260813</v>
      </c>
      <c r="AV104" t="s">
        <v>222</v>
      </c>
      <c r="AW104" t="s">
        <v>1055</v>
      </c>
      <c r="AX104" t="s">
        <v>223</v>
      </c>
      <c r="BA104" s="57">
        <v>46247.333333333336</v>
      </c>
      <c r="BB104" t="s">
        <v>8031</v>
      </c>
      <c r="BC104">
        <v>2026</v>
      </c>
      <c r="BD104">
        <v>8</v>
      </c>
      <c r="BE104">
        <v>13</v>
      </c>
      <c r="BF104" s="6">
        <f t="shared" si="3"/>
        <v>46247</v>
      </c>
      <c r="BG104">
        <f t="shared" si="4"/>
        <v>-0.33333333333575865</v>
      </c>
      <c r="BH104" t="str">
        <f t="shared" si="5"/>
        <v>COMPLY</v>
      </c>
      <c r="BI104" t="str">
        <f>VLOOKUP(H104,Sheet2!$A$1:$B$270,2,FALSE)</f>
        <v>NGANJUK</v>
      </c>
    </row>
    <row r="105" spans="1:61">
      <c r="A105">
        <v>104</v>
      </c>
      <c r="B105">
        <v>1002524981</v>
      </c>
      <c r="C105">
        <v>3</v>
      </c>
      <c r="D105" t="s">
        <v>59</v>
      </c>
      <c r="E105">
        <v>4</v>
      </c>
      <c r="F105" t="s">
        <v>243</v>
      </c>
      <c r="G105" t="s">
        <v>561</v>
      </c>
      <c r="H105" t="s">
        <v>8948</v>
      </c>
      <c r="I105" t="s">
        <v>213</v>
      </c>
      <c r="J105" t="s">
        <v>214</v>
      </c>
      <c r="K105" t="s">
        <v>149</v>
      </c>
      <c r="L105" t="s">
        <v>215</v>
      </c>
      <c r="M105" t="s">
        <v>240</v>
      </c>
      <c r="N105" t="s">
        <v>216</v>
      </c>
      <c r="O105" s="57">
        <v>46247.693020833336</v>
      </c>
      <c r="P105" s="57">
        <v>46247.694467592592</v>
      </c>
      <c r="Q105">
        <v>69365442</v>
      </c>
      <c r="S105">
        <v>146140112273</v>
      </c>
      <c r="T105" t="s">
        <v>8949</v>
      </c>
      <c r="U105" t="s">
        <v>8950</v>
      </c>
      <c r="V105" t="s">
        <v>8951</v>
      </c>
      <c r="Z105">
        <v>109.48226099999999</v>
      </c>
      <c r="AA105">
        <v>-7.6099240000000004</v>
      </c>
      <c r="AB105" t="s">
        <v>8952</v>
      </c>
      <c r="AC105" t="s">
        <v>237</v>
      </c>
      <c r="AL105" t="s">
        <v>218</v>
      </c>
      <c r="AM105" t="s">
        <v>8953</v>
      </c>
      <c r="AN105" t="s">
        <v>6</v>
      </c>
      <c r="AO105" t="s">
        <v>8954</v>
      </c>
      <c r="AP105" s="57">
        <v>46252.541666666664</v>
      </c>
      <c r="AR105" t="s">
        <v>241</v>
      </c>
      <c r="AS105" t="s">
        <v>7856</v>
      </c>
      <c r="AT105" t="s">
        <v>231</v>
      </c>
      <c r="AV105" t="s">
        <v>240</v>
      </c>
      <c r="AW105" t="s">
        <v>1059</v>
      </c>
      <c r="AX105" t="s">
        <v>223</v>
      </c>
      <c r="BA105" s="57">
        <v>46252.541666666664</v>
      </c>
      <c r="BB105" t="s">
        <v>8953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e">
        <f>VLOOKUP(H105,Sheet2!$A$1:$B$270,2,FALSE)</f>
        <v>#N/A</v>
      </c>
    </row>
    <row r="106" spans="1:61">
      <c r="A106">
        <v>105</v>
      </c>
      <c r="B106">
        <v>1002520937</v>
      </c>
      <c r="C106">
        <v>3</v>
      </c>
      <c r="D106" t="s">
        <v>55</v>
      </c>
      <c r="E106">
        <v>5</v>
      </c>
      <c r="F106" t="s">
        <v>267</v>
      </c>
      <c r="G106" t="s">
        <v>125</v>
      </c>
      <c r="H106" t="s">
        <v>334</v>
      </c>
      <c r="I106" t="s">
        <v>213</v>
      </c>
      <c r="J106" t="s">
        <v>214</v>
      </c>
      <c r="K106" t="s">
        <v>149</v>
      </c>
      <c r="L106" t="s">
        <v>215</v>
      </c>
      <c r="M106" t="s">
        <v>279</v>
      </c>
      <c r="N106" t="s">
        <v>216</v>
      </c>
      <c r="O106" s="57">
        <v>46245.747870370367</v>
      </c>
      <c r="P106" s="57">
        <v>46246.791087962964</v>
      </c>
      <c r="Q106">
        <v>69363730</v>
      </c>
      <c r="S106">
        <v>152441211299</v>
      </c>
      <c r="T106" t="s">
        <v>7057</v>
      </c>
      <c r="U106" t="s">
        <v>7058</v>
      </c>
      <c r="V106" t="s">
        <v>7059</v>
      </c>
      <c r="Z106">
        <v>112.167616970837</v>
      </c>
      <c r="AA106">
        <v>-7.1605779797101299</v>
      </c>
      <c r="AB106" t="s">
        <v>7060</v>
      </c>
      <c r="AC106" t="s">
        <v>217</v>
      </c>
      <c r="AL106" t="s">
        <v>218</v>
      </c>
      <c r="AM106" t="s">
        <v>7061</v>
      </c>
      <c r="AN106" t="s">
        <v>6</v>
      </c>
      <c r="AO106" s="57">
        <v>46334.757071759261</v>
      </c>
      <c r="AP106" s="57">
        <v>46246.625</v>
      </c>
      <c r="AQ106" t="s">
        <v>249</v>
      </c>
      <c r="AR106" t="s">
        <v>280</v>
      </c>
      <c r="AS106" t="s">
        <v>220</v>
      </c>
      <c r="AT106" t="s">
        <v>231</v>
      </c>
      <c r="AV106" t="s">
        <v>8032</v>
      </c>
      <c r="AW106" t="s">
        <v>1055</v>
      </c>
      <c r="AX106" t="s">
        <v>223</v>
      </c>
      <c r="BA106" s="57">
        <v>46246.625</v>
      </c>
      <c r="BB106" t="s">
        <v>7061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GRESIK</v>
      </c>
    </row>
    <row r="107" spans="1:61">
      <c r="A107">
        <v>106</v>
      </c>
      <c r="B107">
        <v>1002509474</v>
      </c>
      <c r="C107">
        <v>3</v>
      </c>
      <c r="D107" t="s">
        <v>51</v>
      </c>
      <c r="E107">
        <v>4</v>
      </c>
      <c r="F107" t="s">
        <v>235</v>
      </c>
      <c r="G107" t="s">
        <v>999</v>
      </c>
      <c r="H107" t="s">
        <v>1225</v>
      </c>
      <c r="I107" t="s">
        <v>213</v>
      </c>
      <c r="J107" t="s">
        <v>214</v>
      </c>
      <c r="K107" t="s">
        <v>149</v>
      </c>
      <c r="L107" t="s">
        <v>215</v>
      </c>
      <c r="M107" t="s">
        <v>76</v>
      </c>
      <c r="N107" t="s">
        <v>216</v>
      </c>
      <c r="O107" s="57">
        <v>46238.830509259256</v>
      </c>
      <c r="P107" s="57">
        <v>46239.816724537035</v>
      </c>
      <c r="Q107">
        <v>69358700</v>
      </c>
      <c r="S107">
        <v>146517100676</v>
      </c>
      <c r="T107" t="s">
        <v>1613</v>
      </c>
      <c r="U107" t="s">
        <v>1614</v>
      </c>
      <c r="V107" t="s">
        <v>1615</v>
      </c>
      <c r="Z107">
        <v>110.99956090000001</v>
      </c>
      <c r="AA107">
        <v>-7.9862694999999997</v>
      </c>
      <c r="AB107" t="s">
        <v>1616</v>
      </c>
      <c r="AC107" t="s">
        <v>237</v>
      </c>
      <c r="AL107" t="s">
        <v>218</v>
      </c>
      <c r="AM107" t="s">
        <v>1617</v>
      </c>
      <c r="AN107" t="s">
        <v>6</v>
      </c>
      <c r="AO107" s="57">
        <v>46120.840555555558</v>
      </c>
      <c r="AP107" s="57">
        <v>46240.333333333336</v>
      </c>
      <c r="AR107" t="s">
        <v>219</v>
      </c>
      <c r="AS107" t="s">
        <v>220</v>
      </c>
      <c r="AT107" t="s">
        <v>231</v>
      </c>
      <c r="AU107">
        <v>20260805</v>
      </c>
      <c r="AV107" t="s">
        <v>222</v>
      </c>
      <c r="AW107" t="s">
        <v>1067</v>
      </c>
      <c r="AX107" t="s">
        <v>223</v>
      </c>
      <c r="BA107" s="57">
        <v>46240.333333333336</v>
      </c>
      <c r="BB107" t="s">
        <v>1617</v>
      </c>
      <c r="BC107">
        <v>2026</v>
      </c>
      <c r="BD107">
        <v>8</v>
      </c>
      <c r="BE107">
        <v>5</v>
      </c>
      <c r="BF107" s="6">
        <f t="shared" si="3"/>
        <v>46239</v>
      </c>
      <c r="BG107">
        <f t="shared" si="4"/>
        <v>-1.3333333333357587</v>
      </c>
      <c r="BH107" t="str">
        <f t="shared" si="5"/>
        <v>COMPLY</v>
      </c>
      <c r="BI107" t="e">
        <f>VLOOKUP(H107,Sheet2!$A$1:$B$270,2,FALSE)</f>
        <v>#N/A</v>
      </c>
    </row>
    <row r="108" spans="1:61">
      <c r="A108">
        <v>107</v>
      </c>
      <c r="B108">
        <v>1002515681</v>
      </c>
      <c r="C108">
        <v>3</v>
      </c>
      <c r="D108" t="s">
        <v>51</v>
      </c>
      <c r="E108">
        <v>4</v>
      </c>
      <c r="F108" t="s">
        <v>275</v>
      </c>
      <c r="G108" t="s">
        <v>575</v>
      </c>
      <c r="H108" t="s">
        <v>935</v>
      </c>
      <c r="I108" t="s">
        <v>213</v>
      </c>
      <c r="J108" t="s">
        <v>214</v>
      </c>
      <c r="K108" t="s">
        <v>149</v>
      </c>
      <c r="L108" t="s">
        <v>215</v>
      </c>
      <c r="M108" t="s">
        <v>76</v>
      </c>
      <c r="N108" t="s">
        <v>216</v>
      </c>
      <c r="O108" s="57">
        <v>46242.413842592592</v>
      </c>
      <c r="P108" s="57">
        <v>46244.661643518521</v>
      </c>
      <c r="Q108">
        <v>69361292</v>
      </c>
      <c r="S108">
        <v>142509107225</v>
      </c>
      <c r="T108" t="s">
        <v>4652</v>
      </c>
      <c r="U108" t="s">
        <v>4653</v>
      </c>
      <c r="V108" t="s">
        <v>4654</v>
      </c>
      <c r="Z108">
        <v>111.09495800000001</v>
      </c>
      <c r="AA108">
        <v>-7.0892749999999998</v>
      </c>
      <c r="AB108" t="s">
        <v>4655</v>
      </c>
      <c r="AC108" t="s">
        <v>237</v>
      </c>
      <c r="AL108" t="s">
        <v>218</v>
      </c>
      <c r="AM108" t="s">
        <v>4656</v>
      </c>
      <c r="AN108" t="s">
        <v>6</v>
      </c>
      <c r="AO108" s="57">
        <v>46242.423668981479</v>
      </c>
      <c r="AP108" s="57">
        <v>46244.333333333336</v>
      </c>
      <c r="AR108" t="s">
        <v>219</v>
      </c>
      <c r="AS108" t="s">
        <v>936</v>
      </c>
      <c r="AT108" t="s">
        <v>231</v>
      </c>
      <c r="AU108">
        <v>20260810</v>
      </c>
      <c r="AV108" t="s">
        <v>222</v>
      </c>
      <c r="AW108" t="s">
        <v>1057</v>
      </c>
      <c r="AX108" t="s">
        <v>223</v>
      </c>
      <c r="BA108" s="57">
        <v>46244.333333333336</v>
      </c>
      <c r="BB108" t="s">
        <v>4656</v>
      </c>
      <c r="BC108">
        <v>2026</v>
      </c>
      <c r="BD108">
        <v>8</v>
      </c>
      <c r="BE108">
        <v>10</v>
      </c>
      <c r="BF108" s="6">
        <f t="shared" si="3"/>
        <v>46244</v>
      </c>
      <c r="BG108">
        <f t="shared" si="4"/>
        <v>-0.33333333333575865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1002519365</v>
      </c>
      <c r="C109">
        <v>3</v>
      </c>
      <c r="D109" t="s">
        <v>51</v>
      </c>
      <c r="E109">
        <v>4</v>
      </c>
      <c r="F109" t="s">
        <v>275</v>
      </c>
      <c r="G109" t="s">
        <v>611</v>
      </c>
      <c r="H109" t="s">
        <v>612</v>
      </c>
      <c r="I109" t="s">
        <v>213</v>
      </c>
      <c r="J109" t="s">
        <v>214</v>
      </c>
      <c r="K109" t="s">
        <v>149</v>
      </c>
      <c r="M109" t="s">
        <v>614</v>
      </c>
      <c r="N109" t="s">
        <v>216</v>
      </c>
      <c r="O109" s="57">
        <v>46245.456157407411</v>
      </c>
      <c r="P109" s="57">
        <v>46247.479432870372</v>
      </c>
      <c r="Q109">
        <v>69363038</v>
      </c>
      <c r="R109">
        <v>2955163019</v>
      </c>
      <c r="S109">
        <v>142570111984</v>
      </c>
      <c r="T109" t="s">
        <v>990</v>
      </c>
      <c r="U109" t="s">
        <v>7062</v>
      </c>
      <c r="Z109">
        <v>111.231160395625</v>
      </c>
      <c r="AA109">
        <v>-6.7442560927230097</v>
      </c>
      <c r="AB109" t="s">
        <v>7063</v>
      </c>
      <c r="AC109" t="s">
        <v>226</v>
      </c>
      <c r="AO109" s="57">
        <v>46334.465520833335</v>
      </c>
      <c r="AR109" t="s">
        <v>5</v>
      </c>
      <c r="AS109" t="s">
        <v>611</v>
      </c>
      <c r="AT109" t="s">
        <v>231</v>
      </c>
      <c r="AV109" t="s">
        <v>8955</v>
      </c>
      <c r="AW109" t="s">
        <v>630</v>
      </c>
      <c r="AX109" t="s">
        <v>223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109</v>
      </c>
      <c r="B110">
        <v>1002509573</v>
      </c>
      <c r="C110">
        <v>3</v>
      </c>
      <c r="D110" t="s">
        <v>34</v>
      </c>
      <c r="E110">
        <v>5</v>
      </c>
      <c r="F110" t="s">
        <v>595</v>
      </c>
      <c r="G110" t="s">
        <v>81</v>
      </c>
      <c r="H110" t="s">
        <v>360</v>
      </c>
      <c r="I110" t="s">
        <v>213</v>
      </c>
      <c r="J110" t="s">
        <v>214</v>
      </c>
      <c r="K110" t="s">
        <v>149</v>
      </c>
      <c r="M110" t="s">
        <v>76</v>
      </c>
      <c r="N110" t="s">
        <v>216</v>
      </c>
      <c r="O110" s="57">
        <v>46239.357789351852</v>
      </c>
      <c r="P110" s="57">
        <v>46241.762175925927</v>
      </c>
      <c r="Q110">
        <v>69358754</v>
      </c>
      <c r="S110">
        <v>172416429239</v>
      </c>
      <c r="T110" t="s">
        <v>1618</v>
      </c>
      <c r="U110" t="s">
        <v>4657</v>
      </c>
      <c r="V110" t="s">
        <v>1620</v>
      </c>
      <c r="Z110">
        <v>115.17978410000001</v>
      </c>
      <c r="AA110">
        <v>-8.7114194000000005</v>
      </c>
      <c r="AB110" t="s">
        <v>1621</v>
      </c>
      <c r="AC110" t="s">
        <v>230</v>
      </c>
      <c r="AL110" t="s">
        <v>218</v>
      </c>
      <c r="AM110" t="s">
        <v>1622</v>
      </c>
      <c r="AN110" t="s">
        <v>6</v>
      </c>
      <c r="AO110" s="57">
        <v>46150.360949074071</v>
      </c>
      <c r="AP110" s="57">
        <v>46241.541666666664</v>
      </c>
      <c r="AR110" t="s">
        <v>219</v>
      </c>
      <c r="AS110" t="s">
        <v>907</v>
      </c>
      <c r="AT110" t="s">
        <v>231</v>
      </c>
      <c r="AU110">
        <v>20260807</v>
      </c>
      <c r="AV110" t="s">
        <v>222</v>
      </c>
      <c r="AW110" t="s">
        <v>592</v>
      </c>
      <c r="AX110" t="s">
        <v>223</v>
      </c>
      <c r="BA110" s="57">
        <v>46241.541666666664</v>
      </c>
      <c r="BB110" t="s">
        <v>1622</v>
      </c>
      <c r="BC110">
        <v>2026</v>
      </c>
      <c r="BD110">
        <v>8</v>
      </c>
      <c r="BE110">
        <v>7</v>
      </c>
      <c r="BF110" s="6">
        <f t="shared" si="3"/>
        <v>46241</v>
      </c>
      <c r="BG110">
        <f t="shared" si="4"/>
        <v>-0.54166666666424135</v>
      </c>
      <c r="BH110" t="str">
        <f t="shared" si="5"/>
        <v>COMPLY</v>
      </c>
      <c r="BI110" t="str">
        <f>VLOOKUP(H110,Sheet2!$A$1:$B$270,2,FALSE)</f>
        <v>JIMBARAN</v>
      </c>
    </row>
    <row r="111" spans="1:61">
      <c r="A111">
        <v>110</v>
      </c>
      <c r="B111">
        <v>1002522037</v>
      </c>
      <c r="C111">
        <v>3</v>
      </c>
      <c r="D111" t="s">
        <v>55</v>
      </c>
      <c r="E111">
        <v>5</v>
      </c>
      <c r="F111" t="s">
        <v>267</v>
      </c>
      <c r="G111" t="s">
        <v>123</v>
      </c>
      <c r="H111" t="s">
        <v>295</v>
      </c>
      <c r="I111" t="s">
        <v>213</v>
      </c>
      <c r="J111" t="s">
        <v>214</v>
      </c>
      <c r="K111" t="s">
        <v>149</v>
      </c>
      <c r="M111" t="s">
        <v>76</v>
      </c>
      <c r="N111" t="s">
        <v>216</v>
      </c>
      <c r="O111" s="57">
        <v>46246.534282407411</v>
      </c>
      <c r="P111" s="57">
        <v>46246.707569444443</v>
      </c>
      <c r="Q111">
        <v>69364191</v>
      </c>
      <c r="S111">
        <v>152401227372</v>
      </c>
      <c r="T111" t="s">
        <v>8033</v>
      </c>
      <c r="U111" t="s">
        <v>8034</v>
      </c>
      <c r="V111" t="s">
        <v>8035</v>
      </c>
      <c r="Z111">
        <v>112.7351613</v>
      </c>
      <c r="AA111">
        <v>-7.2295558999999896</v>
      </c>
      <c r="AB111" t="s">
        <v>8036</v>
      </c>
      <c r="AC111" t="s">
        <v>230</v>
      </c>
      <c r="AM111" t="s">
        <v>8037</v>
      </c>
      <c r="AO111" s="57">
        <v>46364.538194444445</v>
      </c>
      <c r="AR111" t="s">
        <v>219</v>
      </c>
      <c r="AS111" t="s">
        <v>277</v>
      </c>
      <c r="AT111" t="s">
        <v>231</v>
      </c>
      <c r="AU111">
        <v>20260812</v>
      </c>
      <c r="AV111" t="s">
        <v>222</v>
      </c>
      <c r="AW111" t="s">
        <v>574</v>
      </c>
      <c r="AX111" t="s">
        <v>223</v>
      </c>
      <c r="BB111" t="s">
        <v>8037</v>
      </c>
      <c r="BC111">
        <v>2026</v>
      </c>
      <c r="BD111">
        <v>8</v>
      </c>
      <c r="BE111">
        <v>12</v>
      </c>
      <c r="BF111" s="6">
        <f t="shared" si="3"/>
        <v>46246</v>
      </c>
      <c r="BG111">
        <f t="shared" si="4"/>
        <v>46246</v>
      </c>
      <c r="BH111" t="str">
        <f t="shared" si="5"/>
        <v>NOT COMPLY</v>
      </c>
      <c r="BI111" t="str">
        <f>VLOOKUP(H111,Sheet2!$A$1:$B$270,2,FALSE)</f>
        <v>SURABAYA UTARA</v>
      </c>
    </row>
    <row r="112" spans="1:61">
      <c r="A112">
        <v>111</v>
      </c>
      <c r="B112">
        <v>1002508039</v>
      </c>
      <c r="C112">
        <v>3</v>
      </c>
      <c r="D112" t="s">
        <v>42</v>
      </c>
      <c r="E112">
        <v>5</v>
      </c>
      <c r="F112" t="s">
        <v>233</v>
      </c>
      <c r="G112" t="s">
        <v>101</v>
      </c>
      <c r="H112" t="s">
        <v>264</v>
      </c>
      <c r="I112" t="s">
        <v>213</v>
      </c>
      <c r="J112" t="s">
        <v>214</v>
      </c>
      <c r="K112" t="s">
        <v>149</v>
      </c>
      <c r="L112" t="s">
        <v>620</v>
      </c>
      <c r="M112" t="s">
        <v>76</v>
      </c>
      <c r="N112" t="s">
        <v>216</v>
      </c>
      <c r="O112" s="57">
        <v>46238.526342592595</v>
      </c>
      <c r="P112" s="57">
        <v>46239.956643518519</v>
      </c>
      <c r="Q112">
        <v>69358250</v>
      </c>
      <c r="R112">
        <v>3135917245</v>
      </c>
      <c r="S112">
        <v>152316231889</v>
      </c>
      <c r="T112" t="s">
        <v>1623</v>
      </c>
      <c r="U112" t="s">
        <v>1624</v>
      </c>
      <c r="V112" t="s">
        <v>1625</v>
      </c>
      <c r="Z112">
        <v>112.699966900099</v>
      </c>
      <c r="AA112">
        <v>-7.4489907985515096</v>
      </c>
      <c r="AB112" t="s">
        <v>1626</v>
      </c>
      <c r="AC112" t="s">
        <v>217</v>
      </c>
      <c r="AL112" t="s">
        <v>218</v>
      </c>
      <c r="AM112" t="s">
        <v>1627</v>
      </c>
      <c r="AN112" t="s">
        <v>6</v>
      </c>
      <c r="AO112" s="57">
        <v>46120.527719907404</v>
      </c>
      <c r="AP112" s="57">
        <v>46239.625</v>
      </c>
      <c r="AR112" t="s">
        <v>219</v>
      </c>
      <c r="AS112" t="s">
        <v>233</v>
      </c>
      <c r="AT112" t="s">
        <v>231</v>
      </c>
      <c r="AU112">
        <v>20260805</v>
      </c>
      <c r="AV112" t="s">
        <v>222</v>
      </c>
      <c r="AW112" t="s">
        <v>1039</v>
      </c>
      <c r="AX112" t="s">
        <v>223</v>
      </c>
      <c r="BA112" s="57">
        <v>46239.625</v>
      </c>
      <c r="BB112" t="s">
        <v>1627</v>
      </c>
      <c r="BC112">
        <v>2026</v>
      </c>
      <c r="BD112">
        <v>8</v>
      </c>
      <c r="BE112">
        <v>5</v>
      </c>
      <c r="BF112" s="6">
        <f t="shared" si="3"/>
        <v>46239</v>
      </c>
      <c r="BG112">
        <f t="shared" si="4"/>
        <v>-0.625</v>
      </c>
      <c r="BH112" t="str">
        <f t="shared" si="5"/>
        <v>COMPLY</v>
      </c>
      <c r="BI112" t="str">
        <f>VLOOKUP(H112,Sheet2!$A$1:$B$270,2,FALSE)</f>
        <v>SIDOARJO</v>
      </c>
    </row>
    <row r="113" spans="1:61">
      <c r="A113">
        <v>112</v>
      </c>
      <c r="B113">
        <v>1002522985</v>
      </c>
      <c r="C113">
        <v>3</v>
      </c>
      <c r="D113" t="s">
        <v>42</v>
      </c>
      <c r="E113">
        <v>5</v>
      </c>
      <c r="F113" t="s">
        <v>233</v>
      </c>
      <c r="G113" t="s">
        <v>101</v>
      </c>
      <c r="H113" t="s">
        <v>234</v>
      </c>
      <c r="I113" t="s">
        <v>213</v>
      </c>
      <c r="J113" t="s">
        <v>214</v>
      </c>
      <c r="K113" t="s">
        <v>149</v>
      </c>
      <c r="M113" t="s">
        <v>76</v>
      </c>
      <c r="N113" t="s">
        <v>216</v>
      </c>
      <c r="O113" s="57">
        <v>46246.708854166667</v>
      </c>
      <c r="P113" s="57">
        <v>46247.313287037039</v>
      </c>
      <c r="Q113">
        <v>69361970</v>
      </c>
      <c r="S113">
        <v>152327226360</v>
      </c>
      <c r="T113" t="s">
        <v>6104</v>
      </c>
      <c r="U113" t="s">
        <v>8038</v>
      </c>
      <c r="V113" t="s">
        <v>8039</v>
      </c>
      <c r="Z113">
        <v>112.64965668310199</v>
      </c>
      <c r="AA113">
        <v>-7.4653585523908701</v>
      </c>
      <c r="AB113" t="s">
        <v>6107</v>
      </c>
      <c r="AC113" t="s">
        <v>217</v>
      </c>
      <c r="AL113" t="s">
        <v>218</v>
      </c>
      <c r="AM113" t="s">
        <v>8040</v>
      </c>
      <c r="AN113" t="s">
        <v>6</v>
      </c>
      <c r="AO113" s="57">
        <v>46364.715636574074</v>
      </c>
      <c r="AR113" t="s">
        <v>219</v>
      </c>
      <c r="AS113" t="s">
        <v>859</v>
      </c>
      <c r="AT113" t="s">
        <v>231</v>
      </c>
      <c r="AU113">
        <v>20260813</v>
      </c>
      <c r="AV113" t="s">
        <v>222</v>
      </c>
      <c r="AW113" t="s">
        <v>592</v>
      </c>
      <c r="AX113" t="s">
        <v>223</v>
      </c>
      <c r="BA113" s="57">
        <v>46246.291666666664</v>
      </c>
      <c r="BB113" t="s">
        <v>8040</v>
      </c>
      <c r="BC113">
        <v>2026</v>
      </c>
      <c r="BD113">
        <v>8</v>
      </c>
      <c r="BE113">
        <v>13</v>
      </c>
      <c r="BF113" s="6">
        <f t="shared" si="3"/>
        <v>46247</v>
      </c>
      <c r="BG113">
        <f t="shared" si="4"/>
        <v>0.70833333333575865</v>
      </c>
      <c r="BH113" t="str">
        <f t="shared" si="5"/>
        <v>COMPLY</v>
      </c>
      <c r="BI113" t="str">
        <f>VLOOKUP(H113,Sheet2!$A$1:$B$270,2,FALSE)</f>
        <v>SIDOARJO</v>
      </c>
    </row>
    <row r="114" spans="1:61">
      <c r="A114">
        <v>113</v>
      </c>
      <c r="B114">
        <v>1002516462</v>
      </c>
      <c r="C114">
        <v>3</v>
      </c>
      <c r="D114" t="s">
        <v>59</v>
      </c>
      <c r="E114">
        <v>4</v>
      </c>
      <c r="F114" t="s">
        <v>224</v>
      </c>
      <c r="G114" t="s">
        <v>322</v>
      </c>
      <c r="H114" t="s">
        <v>4663</v>
      </c>
      <c r="I114" t="s">
        <v>213</v>
      </c>
      <c r="J114" t="s">
        <v>214</v>
      </c>
      <c r="K114" t="s">
        <v>149</v>
      </c>
      <c r="L114" t="s">
        <v>215</v>
      </c>
      <c r="M114" t="s">
        <v>76</v>
      </c>
      <c r="N114" t="s">
        <v>216</v>
      </c>
      <c r="O114" s="57">
        <v>46243.51803240741</v>
      </c>
      <c r="P114" s="57">
        <v>46244.729733796295</v>
      </c>
      <c r="Q114">
        <v>69361851</v>
      </c>
      <c r="S114">
        <v>143395108273</v>
      </c>
      <c r="T114" t="s">
        <v>4664</v>
      </c>
      <c r="U114" t="s">
        <v>6293</v>
      </c>
      <c r="V114" t="s">
        <v>4665</v>
      </c>
      <c r="Z114">
        <v>109.559673614204</v>
      </c>
      <c r="AA114">
        <v>-7.43927841419689</v>
      </c>
      <c r="AB114" t="s">
        <v>4666</v>
      </c>
      <c r="AC114" t="s">
        <v>237</v>
      </c>
      <c r="AL114" t="s">
        <v>218</v>
      </c>
      <c r="AM114" t="s">
        <v>4667</v>
      </c>
      <c r="AN114" t="s">
        <v>6</v>
      </c>
      <c r="AO114" s="57">
        <v>46273.527696759258</v>
      </c>
      <c r="AP114" s="57">
        <v>46247.625</v>
      </c>
      <c r="AR114" t="s">
        <v>219</v>
      </c>
      <c r="AS114" t="s">
        <v>4668</v>
      </c>
      <c r="AT114" t="s">
        <v>231</v>
      </c>
      <c r="AU114">
        <v>20260810</v>
      </c>
      <c r="AV114" t="s">
        <v>222</v>
      </c>
      <c r="AW114" t="s">
        <v>1066</v>
      </c>
      <c r="AX114" t="s">
        <v>223</v>
      </c>
      <c r="BA114" s="57">
        <v>46247.625</v>
      </c>
      <c r="BB114" t="s">
        <v>4667</v>
      </c>
      <c r="BC114">
        <v>2026</v>
      </c>
      <c r="BD114">
        <v>8</v>
      </c>
      <c r="BE114">
        <v>10</v>
      </c>
      <c r="BF114" s="6">
        <f t="shared" si="3"/>
        <v>46244</v>
      </c>
      <c r="BG114">
        <f t="shared" si="4"/>
        <v>-3.625</v>
      </c>
      <c r="BH114" t="str">
        <f t="shared" si="5"/>
        <v>COMPLY</v>
      </c>
      <c r="BI114" t="e">
        <f>VLOOKUP(H114,Sheet2!$A$1:$B$270,2,FALSE)</f>
        <v>#N/A</v>
      </c>
    </row>
    <row r="115" spans="1:61">
      <c r="A115">
        <v>114</v>
      </c>
      <c r="B115">
        <v>1002521688</v>
      </c>
      <c r="C115">
        <v>3</v>
      </c>
      <c r="D115" t="s">
        <v>49</v>
      </c>
      <c r="E115">
        <v>4</v>
      </c>
      <c r="F115" t="s">
        <v>253</v>
      </c>
      <c r="G115" t="s">
        <v>253</v>
      </c>
      <c r="H115" t="s">
        <v>939</v>
      </c>
      <c r="I115" t="s">
        <v>213</v>
      </c>
      <c r="J115" t="s">
        <v>214</v>
      </c>
      <c r="K115" t="s">
        <v>149</v>
      </c>
      <c r="L115" t="s">
        <v>215</v>
      </c>
      <c r="M115" t="s">
        <v>76</v>
      </c>
      <c r="N115" t="s">
        <v>216</v>
      </c>
      <c r="O115" s="57">
        <v>46246.459803240738</v>
      </c>
      <c r="P115" s="57">
        <v>46248.330081018517</v>
      </c>
      <c r="Q115">
        <v>69364004</v>
      </c>
      <c r="S115">
        <v>142202154743</v>
      </c>
      <c r="T115" t="s">
        <v>8041</v>
      </c>
      <c r="U115" t="s">
        <v>8042</v>
      </c>
      <c r="V115" t="s">
        <v>8043</v>
      </c>
      <c r="Z115">
        <v>109.654679813491</v>
      </c>
      <c r="AA115">
        <v>-6.9377462693288896</v>
      </c>
      <c r="AB115" t="s">
        <v>8044</v>
      </c>
      <c r="AC115" t="s">
        <v>237</v>
      </c>
      <c r="AL115" t="s">
        <v>218</v>
      </c>
      <c r="AM115" t="s">
        <v>8045</v>
      </c>
      <c r="AN115" t="s">
        <v>6</v>
      </c>
      <c r="AO115" s="57">
        <v>46364.465601851851</v>
      </c>
      <c r="AP115" s="57">
        <v>46247.333333333336</v>
      </c>
      <c r="AR115" t="s">
        <v>219</v>
      </c>
      <c r="AS115" t="s">
        <v>220</v>
      </c>
      <c r="AT115" t="s">
        <v>231</v>
      </c>
      <c r="AU115">
        <v>20260814</v>
      </c>
      <c r="AV115" t="s">
        <v>222</v>
      </c>
      <c r="AW115" t="s">
        <v>1068</v>
      </c>
      <c r="AX115" t="s">
        <v>223</v>
      </c>
      <c r="BA115" s="57">
        <v>46247.333333333336</v>
      </c>
      <c r="BB115" t="s">
        <v>8045</v>
      </c>
      <c r="BC115">
        <v>2026</v>
      </c>
      <c r="BD115">
        <v>8</v>
      </c>
      <c r="BE115">
        <v>14</v>
      </c>
      <c r="BF115" s="6">
        <f t="shared" si="3"/>
        <v>46248</v>
      </c>
      <c r="BG115">
        <f t="shared" si="4"/>
        <v>0.66666666666424135</v>
      </c>
      <c r="BH115" t="str">
        <f t="shared" si="5"/>
        <v>COMPLY</v>
      </c>
      <c r="BI115" t="e">
        <f>VLOOKUP(H115,Sheet2!$A$1:$B$270,2,FALSE)</f>
        <v>#N/A</v>
      </c>
    </row>
    <row r="116" spans="1:61">
      <c r="A116">
        <v>115</v>
      </c>
      <c r="B116">
        <v>1002524458</v>
      </c>
      <c r="C116">
        <v>3</v>
      </c>
      <c r="D116" t="s">
        <v>38</v>
      </c>
      <c r="E116">
        <v>5</v>
      </c>
      <c r="F116" t="s">
        <v>92</v>
      </c>
      <c r="G116" t="s">
        <v>89</v>
      </c>
      <c r="H116" t="s">
        <v>272</v>
      </c>
      <c r="I116" t="s">
        <v>213</v>
      </c>
      <c r="J116" t="s">
        <v>214</v>
      </c>
      <c r="K116" t="s">
        <v>149</v>
      </c>
      <c r="M116" t="s">
        <v>76</v>
      </c>
      <c r="N116" t="s">
        <v>216</v>
      </c>
      <c r="O116" s="57">
        <v>46247.598726851851</v>
      </c>
      <c r="P116" s="57">
        <v>46247.647361111114</v>
      </c>
      <c r="Q116">
        <v>69345160</v>
      </c>
      <c r="S116">
        <v>152643202393</v>
      </c>
      <c r="T116" t="s">
        <v>8956</v>
      </c>
      <c r="U116" t="s">
        <v>8957</v>
      </c>
      <c r="V116" t="s">
        <v>8958</v>
      </c>
      <c r="Z116">
        <v>111.72596009999999</v>
      </c>
      <c r="AA116">
        <v>-7.1118911000000002</v>
      </c>
      <c r="AB116" t="s">
        <v>8959</v>
      </c>
      <c r="AC116" t="s">
        <v>230</v>
      </c>
      <c r="AL116" t="s">
        <v>218</v>
      </c>
      <c r="AM116" t="s">
        <v>8960</v>
      </c>
      <c r="AN116" t="s">
        <v>6</v>
      </c>
      <c r="AO116" t="s">
        <v>8961</v>
      </c>
      <c r="AR116" t="s">
        <v>219</v>
      </c>
      <c r="AS116" t="s">
        <v>948</v>
      </c>
      <c r="AT116" t="s">
        <v>231</v>
      </c>
      <c r="AU116">
        <v>20260813</v>
      </c>
      <c r="AV116" t="s">
        <v>222</v>
      </c>
      <c r="AW116" t="s">
        <v>601</v>
      </c>
      <c r="AX116" t="s">
        <v>223</v>
      </c>
      <c r="BA116" s="57">
        <v>46247.291666666664</v>
      </c>
      <c r="BB116" t="s">
        <v>8960</v>
      </c>
      <c r="BC116">
        <v>2026</v>
      </c>
      <c r="BD116">
        <v>8</v>
      </c>
      <c r="BE116">
        <v>13</v>
      </c>
      <c r="BF116" s="6">
        <f t="shared" si="3"/>
        <v>46247</v>
      </c>
      <c r="BG116">
        <f t="shared" si="4"/>
        <v>-0.29166666666424135</v>
      </c>
      <c r="BH116" t="str">
        <f t="shared" si="5"/>
        <v>COMPLY</v>
      </c>
      <c r="BI116" t="str">
        <f>VLOOKUP(H116,Sheet2!$A$1:$B$270,2,FALSE)</f>
        <v>BOJONEGORO</v>
      </c>
    </row>
    <row r="117" spans="1:61">
      <c r="A117">
        <v>116</v>
      </c>
      <c r="B117">
        <v>1002517195</v>
      </c>
      <c r="C117">
        <v>3</v>
      </c>
      <c r="D117" t="s">
        <v>38</v>
      </c>
      <c r="E117">
        <v>5</v>
      </c>
      <c r="F117" t="s">
        <v>90</v>
      </c>
      <c r="G117" t="s">
        <v>93</v>
      </c>
      <c r="H117" t="s">
        <v>304</v>
      </c>
      <c r="I117" t="s">
        <v>213</v>
      </c>
      <c r="J117" t="s">
        <v>214</v>
      </c>
      <c r="K117" t="s">
        <v>149</v>
      </c>
      <c r="L117" t="s">
        <v>215</v>
      </c>
      <c r="M117" t="s">
        <v>76</v>
      </c>
      <c r="N117" t="s">
        <v>216</v>
      </c>
      <c r="O117" s="57">
        <v>46244.428437499999</v>
      </c>
      <c r="P117" s="57">
        <v>46245.522407407407</v>
      </c>
      <c r="Q117">
        <v>69362201</v>
      </c>
      <c r="S117">
        <v>152611229868</v>
      </c>
      <c r="T117" t="s">
        <v>6294</v>
      </c>
      <c r="U117" t="s">
        <v>6295</v>
      </c>
      <c r="V117" t="s">
        <v>6296</v>
      </c>
      <c r="Z117">
        <v>111.938289577475</v>
      </c>
      <c r="AA117">
        <v>-7.6020775298222603</v>
      </c>
      <c r="AB117" t="s">
        <v>6297</v>
      </c>
      <c r="AC117" t="s">
        <v>237</v>
      </c>
      <c r="AL117" t="s">
        <v>218</v>
      </c>
      <c r="AM117" t="s">
        <v>6298</v>
      </c>
      <c r="AN117" t="s">
        <v>6</v>
      </c>
      <c r="AO117" s="57">
        <v>46303.433958333335</v>
      </c>
      <c r="AP117" s="57">
        <v>46245.333333333336</v>
      </c>
      <c r="AR117" t="s">
        <v>219</v>
      </c>
      <c r="AS117" t="s">
        <v>220</v>
      </c>
      <c r="AT117" t="s">
        <v>231</v>
      </c>
      <c r="AU117">
        <v>20260811</v>
      </c>
      <c r="AV117" t="s">
        <v>222</v>
      </c>
      <c r="AW117" t="s">
        <v>1065</v>
      </c>
      <c r="AX117" t="s">
        <v>223</v>
      </c>
      <c r="BA117" s="57">
        <v>46245.333333333336</v>
      </c>
      <c r="BB117" t="s">
        <v>6298</v>
      </c>
      <c r="BC117">
        <v>2026</v>
      </c>
      <c r="BD117">
        <v>8</v>
      </c>
      <c r="BE117">
        <v>11</v>
      </c>
      <c r="BF117" s="6">
        <f t="shared" si="3"/>
        <v>46245</v>
      </c>
      <c r="BG117">
        <f t="shared" si="4"/>
        <v>-0.33333333333575865</v>
      </c>
      <c r="BH117" t="str">
        <f t="shared" si="5"/>
        <v>COMPLY</v>
      </c>
      <c r="BI117" t="str">
        <f>VLOOKUP(H117,Sheet2!$A$1:$B$270,2,FALSE)</f>
        <v>NGANJUK</v>
      </c>
    </row>
    <row r="118" spans="1:61">
      <c r="A118">
        <v>117</v>
      </c>
      <c r="B118">
        <v>1002505021</v>
      </c>
      <c r="C118">
        <v>3</v>
      </c>
      <c r="D118" t="s">
        <v>55</v>
      </c>
      <c r="E118">
        <v>5</v>
      </c>
      <c r="F118" t="s">
        <v>267</v>
      </c>
      <c r="G118" t="s">
        <v>126</v>
      </c>
      <c r="H118" t="s">
        <v>268</v>
      </c>
      <c r="I118" t="s">
        <v>213</v>
      </c>
      <c r="J118" t="s">
        <v>214</v>
      </c>
      <c r="K118" t="s">
        <v>149</v>
      </c>
      <c r="L118" t="s">
        <v>215</v>
      </c>
      <c r="M118" t="s">
        <v>76</v>
      </c>
      <c r="N118" t="s">
        <v>216</v>
      </c>
      <c r="O118" s="57">
        <v>46236.34579861111</v>
      </c>
      <c r="P118" s="57">
        <v>46237.722488425927</v>
      </c>
      <c r="Q118">
        <v>69356921</v>
      </c>
      <c r="S118">
        <v>152413165505</v>
      </c>
      <c r="T118" t="s">
        <v>1633</v>
      </c>
      <c r="U118" t="s">
        <v>1634</v>
      </c>
      <c r="V118" t="s">
        <v>1635</v>
      </c>
      <c r="Z118">
        <v>112.72101704031201</v>
      </c>
      <c r="AA118">
        <v>-7.2576461263273604</v>
      </c>
      <c r="AB118" t="s">
        <v>1636</v>
      </c>
      <c r="AC118" t="s">
        <v>217</v>
      </c>
      <c r="AL118" t="s">
        <v>218</v>
      </c>
      <c r="AM118" t="s">
        <v>1637</v>
      </c>
      <c r="AN118" t="s">
        <v>6</v>
      </c>
      <c r="AO118" s="57">
        <v>46061.350636574076</v>
      </c>
      <c r="AP118" s="57">
        <v>46237.333333333336</v>
      </c>
      <c r="AR118" t="s">
        <v>219</v>
      </c>
      <c r="AS118" t="s">
        <v>610</v>
      </c>
      <c r="AT118" t="s">
        <v>231</v>
      </c>
      <c r="AU118">
        <v>20260803</v>
      </c>
      <c r="AV118" t="s">
        <v>222</v>
      </c>
      <c r="AW118" t="s">
        <v>1066</v>
      </c>
      <c r="AX118" t="s">
        <v>223</v>
      </c>
      <c r="BA118" s="57">
        <v>46237.333333333336</v>
      </c>
      <c r="BB118" t="s">
        <v>1637</v>
      </c>
      <c r="BC118">
        <v>2026</v>
      </c>
      <c r="BD118">
        <v>8</v>
      </c>
      <c r="BE118">
        <v>3</v>
      </c>
      <c r="BF118" s="6">
        <f t="shared" si="3"/>
        <v>46237</v>
      </c>
      <c r="BG118">
        <f t="shared" si="4"/>
        <v>-0.33333333333575865</v>
      </c>
      <c r="BH118" t="str">
        <f t="shared" si="5"/>
        <v>COMPLY</v>
      </c>
      <c r="BI118" t="str">
        <f>VLOOKUP(H118,Sheet2!$A$1:$B$270,2,FALSE)</f>
        <v>SURABAYA SELATAN</v>
      </c>
    </row>
    <row r="119" spans="1:61">
      <c r="A119">
        <v>118</v>
      </c>
      <c r="B119">
        <v>1002523003</v>
      </c>
      <c r="C119">
        <v>3</v>
      </c>
      <c r="D119" t="s">
        <v>59</v>
      </c>
      <c r="E119">
        <v>4</v>
      </c>
      <c r="F119" t="s">
        <v>243</v>
      </c>
      <c r="G119" t="s">
        <v>243</v>
      </c>
      <c r="H119" t="s">
        <v>8046</v>
      </c>
      <c r="I119" t="s">
        <v>213</v>
      </c>
      <c r="J119" t="s">
        <v>214</v>
      </c>
      <c r="K119" t="s">
        <v>149</v>
      </c>
      <c r="L119" t="s">
        <v>215</v>
      </c>
      <c r="M119" t="s">
        <v>582</v>
      </c>
      <c r="N119" t="s">
        <v>216</v>
      </c>
      <c r="O119" s="57">
        <v>46246.713842592595</v>
      </c>
      <c r="P119" s="57">
        <v>46247.669340277775</v>
      </c>
      <c r="Q119">
        <v>69364523</v>
      </c>
      <c r="S119">
        <v>146175114810</v>
      </c>
      <c r="T119" t="s">
        <v>8047</v>
      </c>
      <c r="U119" t="s">
        <v>8048</v>
      </c>
      <c r="V119" t="s">
        <v>8049</v>
      </c>
      <c r="Z119">
        <v>110.2376029</v>
      </c>
      <c r="AA119">
        <v>-7.5430158</v>
      </c>
      <c r="AB119" t="s">
        <v>8050</v>
      </c>
      <c r="AC119" t="s">
        <v>237</v>
      </c>
      <c r="AL119" t="s">
        <v>218</v>
      </c>
      <c r="AM119" t="s">
        <v>8051</v>
      </c>
      <c r="AN119" t="s">
        <v>6</v>
      </c>
      <c r="AO119" s="57">
        <v>46364.715636574074</v>
      </c>
      <c r="AP119" s="57">
        <v>46247.625</v>
      </c>
      <c r="AQ119" t="s">
        <v>249</v>
      </c>
      <c r="AR119" t="s">
        <v>14</v>
      </c>
      <c r="AS119" t="s">
        <v>8052</v>
      </c>
      <c r="AT119" t="s">
        <v>231</v>
      </c>
      <c r="AV119" t="s">
        <v>8962</v>
      </c>
      <c r="AW119" t="s">
        <v>1055</v>
      </c>
      <c r="AX119" t="s">
        <v>223</v>
      </c>
      <c r="BA119" s="57">
        <v>46247.625</v>
      </c>
      <c r="BB119" t="s">
        <v>8051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:61">
      <c r="A120">
        <v>119</v>
      </c>
      <c r="B120">
        <v>1002512295</v>
      </c>
      <c r="C120">
        <v>3</v>
      </c>
      <c r="D120" t="s">
        <v>49</v>
      </c>
      <c r="E120">
        <v>4</v>
      </c>
      <c r="F120" t="s">
        <v>247</v>
      </c>
      <c r="G120" t="s">
        <v>248</v>
      </c>
      <c r="H120" t="s">
        <v>633</v>
      </c>
      <c r="I120" t="s">
        <v>213</v>
      </c>
      <c r="J120" t="s">
        <v>214</v>
      </c>
      <c r="K120" t="s">
        <v>149</v>
      </c>
      <c r="L120" t="s">
        <v>620</v>
      </c>
      <c r="M120" t="s">
        <v>76</v>
      </c>
      <c r="N120" t="s">
        <v>216</v>
      </c>
      <c r="O120" s="57">
        <v>46240.538854166669</v>
      </c>
      <c r="P120" s="57">
        <v>46241.56894675926</v>
      </c>
      <c r="Q120">
        <v>69359936</v>
      </c>
      <c r="R120">
        <v>2435320572</v>
      </c>
      <c r="S120">
        <v>141420144943</v>
      </c>
      <c r="T120" t="s">
        <v>1642</v>
      </c>
      <c r="U120" t="s">
        <v>1643</v>
      </c>
      <c r="V120" t="s">
        <v>1644</v>
      </c>
      <c r="Z120">
        <v>110.36413449794</v>
      </c>
      <c r="AA120">
        <v>-6.9877037037879397</v>
      </c>
      <c r="AB120" t="s">
        <v>1645</v>
      </c>
      <c r="AC120" t="s">
        <v>217</v>
      </c>
      <c r="AL120" t="s">
        <v>218</v>
      </c>
      <c r="AM120" t="s">
        <v>1646</v>
      </c>
      <c r="AN120" t="s">
        <v>6</v>
      </c>
      <c r="AO120" s="57">
        <v>46181.549212962964</v>
      </c>
      <c r="AP120" s="57">
        <v>46241.541666666664</v>
      </c>
      <c r="AR120" t="s">
        <v>219</v>
      </c>
      <c r="AS120" t="s">
        <v>266</v>
      </c>
      <c r="AT120" t="s">
        <v>231</v>
      </c>
      <c r="AU120">
        <v>20260807</v>
      </c>
      <c r="AV120" t="s">
        <v>222</v>
      </c>
      <c r="AW120" t="s">
        <v>1091</v>
      </c>
      <c r="AX120" t="s">
        <v>223</v>
      </c>
      <c r="BA120" s="57">
        <v>46241.541666666664</v>
      </c>
      <c r="BB120" t="s">
        <v>1646</v>
      </c>
      <c r="BC120">
        <v>2026</v>
      </c>
      <c r="BD120">
        <v>8</v>
      </c>
      <c r="BE120">
        <v>7</v>
      </c>
      <c r="BF120" s="6">
        <f t="shared" si="3"/>
        <v>46241</v>
      </c>
      <c r="BG120">
        <f t="shared" si="4"/>
        <v>-0.54166666666424135</v>
      </c>
      <c r="BH120" t="str">
        <f t="shared" si="5"/>
        <v>COMPLY</v>
      </c>
      <c r="BI120" t="e">
        <f>VLOOKUP(H120,Sheet2!$A$1:$B$270,2,FALSE)</f>
        <v>#N/A</v>
      </c>
    </row>
    <row r="121" spans="1:61">
      <c r="A121">
        <v>120</v>
      </c>
      <c r="B121">
        <v>1002517492</v>
      </c>
      <c r="C121">
        <v>3</v>
      </c>
      <c r="D121" t="s">
        <v>38</v>
      </c>
      <c r="E121">
        <v>5</v>
      </c>
      <c r="F121" t="s">
        <v>90</v>
      </c>
      <c r="G121" t="s">
        <v>98</v>
      </c>
      <c r="H121" t="s">
        <v>406</v>
      </c>
      <c r="I121" t="s">
        <v>213</v>
      </c>
      <c r="J121" t="s">
        <v>214</v>
      </c>
      <c r="K121" t="s">
        <v>149</v>
      </c>
      <c r="M121" t="s">
        <v>76</v>
      </c>
      <c r="N121" t="s">
        <v>216</v>
      </c>
      <c r="O121" s="57">
        <v>46244.488668981481</v>
      </c>
      <c r="P121" s="57">
        <v>46244.711064814815</v>
      </c>
      <c r="Q121">
        <v>69361530</v>
      </c>
      <c r="S121">
        <v>152622209045</v>
      </c>
      <c r="T121" t="s">
        <v>5691</v>
      </c>
      <c r="U121" t="s">
        <v>6302</v>
      </c>
      <c r="V121" t="s">
        <v>6303</v>
      </c>
      <c r="Z121">
        <v>111.823453</v>
      </c>
      <c r="AA121">
        <v>-8.2103059999999992</v>
      </c>
      <c r="AB121" t="s">
        <v>5694</v>
      </c>
      <c r="AC121" t="s">
        <v>292</v>
      </c>
      <c r="AL121" t="s">
        <v>218</v>
      </c>
      <c r="AM121" t="s">
        <v>6304</v>
      </c>
      <c r="AN121" t="s">
        <v>6</v>
      </c>
      <c r="AO121" s="57">
        <v>46303.496307870373</v>
      </c>
      <c r="AR121" t="s">
        <v>219</v>
      </c>
      <c r="AS121" t="s">
        <v>98</v>
      </c>
      <c r="AT121" t="s">
        <v>231</v>
      </c>
      <c r="AU121">
        <v>20260810</v>
      </c>
      <c r="AV121" t="s">
        <v>222</v>
      </c>
      <c r="AW121" t="s">
        <v>566</v>
      </c>
      <c r="AX121" t="s">
        <v>223</v>
      </c>
      <c r="BA121" s="57">
        <v>46244.291666666664</v>
      </c>
      <c r="BB121" t="s">
        <v>6304</v>
      </c>
      <c r="BC121">
        <v>2026</v>
      </c>
      <c r="BD121">
        <v>8</v>
      </c>
      <c r="BE121">
        <v>10</v>
      </c>
      <c r="BF121" s="6">
        <f t="shared" si="3"/>
        <v>46244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BLITAR</v>
      </c>
    </row>
    <row r="122" spans="1:61">
      <c r="A122">
        <v>121</v>
      </c>
      <c r="B122">
        <v>1002515351</v>
      </c>
      <c r="C122">
        <v>3</v>
      </c>
      <c r="D122" t="s">
        <v>59</v>
      </c>
      <c r="E122">
        <v>4</v>
      </c>
      <c r="F122" t="s">
        <v>573</v>
      </c>
      <c r="G122" t="s">
        <v>1045</v>
      </c>
      <c r="H122" t="s">
        <v>1046</v>
      </c>
      <c r="I122" t="s">
        <v>213</v>
      </c>
      <c r="J122" t="s">
        <v>214</v>
      </c>
      <c r="K122" t="s">
        <v>149</v>
      </c>
      <c r="L122" t="s">
        <v>215</v>
      </c>
      <c r="M122" t="s">
        <v>970</v>
      </c>
      <c r="N122" t="s">
        <v>216</v>
      </c>
      <c r="O122" s="57">
        <v>46241.699317129627</v>
      </c>
      <c r="P122" s="57">
        <v>46245.44085648148</v>
      </c>
      <c r="Q122">
        <v>69361080</v>
      </c>
      <c r="S122">
        <v>143135115050</v>
      </c>
      <c r="T122" t="s">
        <v>4680</v>
      </c>
      <c r="U122" t="s">
        <v>4681</v>
      </c>
      <c r="V122" t="s">
        <v>4682</v>
      </c>
      <c r="Z122">
        <v>110.6029597</v>
      </c>
      <c r="AA122">
        <v>-7.9672131999999998</v>
      </c>
      <c r="AB122" t="s">
        <v>4683</v>
      </c>
      <c r="AC122" t="s">
        <v>237</v>
      </c>
      <c r="AL122" t="s">
        <v>218</v>
      </c>
      <c r="AM122" t="s">
        <v>4684</v>
      </c>
      <c r="AN122" t="s">
        <v>6</v>
      </c>
      <c r="AO122" s="57">
        <v>46211.70521990741</v>
      </c>
      <c r="AP122" s="57">
        <v>46243.333333333336</v>
      </c>
      <c r="AQ122" t="s">
        <v>570</v>
      </c>
      <c r="AR122" t="s">
        <v>12</v>
      </c>
      <c r="AS122" t="s">
        <v>1047</v>
      </c>
      <c r="AT122" t="s">
        <v>231</v>
      </c>
      <c r="AV122" t="s">
        <v>949</v>
      </c>
      <c r="AW122" t="s">
        <v>996</v>
      </c>
      <c r="AX122" t="s">
        <v>223</v>
      </c>
      <c r="BA122" s="57">
        <v>46243.333333333336</v>
      </c>
      <c r="BB122" t="s">
        <v>4684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e">
        <f>VLOOKUP(H122,Sheet2!$A$1:$B$270,2,FALSE)</f>
        <v>#N/A</v>
      </c>
    </row>
    <row r="123" spans="1:61">
      <c r="A123">
        <v>122</v>
      </c>
      <c r="B123">
        <v>1002521303</v>
      </c>
      <c r="C123">
        <v>3</v>
      </c>
      <c r="D123" t="s">
        <v>51</v>
      </c>
      <c r="E123">
        <v>4</v>
      </c>
      <c r="F123" t="s">
        <v>235</v>
      </c>
      <c r="G123" t="s">
        <v>594</v>
      </c>
      <c r="H123" t="s">
        <v>636</v>
      </c>
      <c r="I123" t="s">
        <v>213</v>
      </c>
      <c r="J123" t="s">
        <v>214</v>
      </c>
      <c r="K123" t="s">
        <v>149</v>
      </c>
      <c r="L123" t="s">
        <v>215</v>
      </c>
      <c r="M123" t="s">
        <v>76</v>
      </c>
      <c r="N123" t="s">
        <v>216</v>
      </c>
      <c r="O123" s="57">
        <v>46246.3749537037</v>
      </c>
      <c r="P123" s="57">
        <v>46246.773888888885</v>
      </c>
      <c r="Q123">
        <v>69363863</v>
      </c>
      <c r="S123">
        <v>142505404876</v>
      </c>
      <c r="T123" t="s">
        <v>8053</v>
      </c>
      <c r="U123" t="s">
        <v>8054</v>
      </c>
      <c r="V123" t="s">
        <v>8055</v>
      </c>
      <c r="Z123">
        <v>110.7842424</v>
      </c>
      <c r="AA123">
        <v>-7.5284551000000004</v>
      </c>
      <c r="AB123" t="s">
        <v>8056</v>
      </c>
      <c r="AC123" t="s">
        <v>237</v>
      </c>
      <c r="AL123" t="s">
        <v>218</v>
      </c>
      <c r="AM123" t="s">
        <v>8057</v>
      </c>
      <c r="AN123" t="s">
        <v>6</v>
      </c>
      <c r="AO123" s="57">
        <v>46364.382175925923</v>
      </c>
      <c r="AP123" s="57">
        <v>46247.541666666664</v>
      </c>
      <c r="AR123" t="s">
        <v>219</v>
      </c>
      <c r="AS123" t="s">
        <v>220</v>
      </c>
      <c r="AT123" t="s">
        <v>231</v>
      </c>
      <c r="AU123">
        <v>20260812</v>
      </c>
      <c r="AV123" t="s">
        <v>222</v>
      </c>
      <c r="AW123" t="s">
        <v>238</v>
      </c>
      <c r="AX123" t="s">
        <v>223</v>
      </c>
      <c r="BA123" s="57">
        <v>46247.541666666664</v>
      </c>
      <c r="BB123" t="s">
        <v>8057</v>
      </c>
      <c r="BC123">
        <v>2026</v>
      </c>
      <c r="BD123">
        <v>8</v>
      </c>
      <c r="BE123">
        <v>12</v>
      </c>
      <c r="BF123" s="6">
        <f t="shared" si="3"/>
        <v>46246</v>
      </c>
      <c r="BG123">
        <f t="shared" si="4"/>
        <v>-1.5416666666642413</v>
      </c>
      <c r="BH123" t="str">
        <f t="shared" si="5"/>
        <v>COMPLY</v>
      </c>
      <c r="BI123" t="e">
        <f>VLOOKUP(H123,Sheet2!$A$1:$B$270,2,FALSE)</f>
        <v>#N/A</v>
      </c>
    </row>
    <row r="124" spans="1:61">
      <c r="A124">
        <v>123</v>
      </c>
      <c r="B124">
        <v>1002524549</v>
      </c>
      <c r="C124">
        <v>3</v>
      </c>
      <c r="D124" t="s">
        <v>55</v>
      </c>
      <c r="E124">
        <v>5</v>
      </c>
      <c r="F124" t="s">
        <v>315</v>
      </c>
      <c r="G124" t="s">
        <v>124</v>
      </c>
      <c r="H124" t="s">
        <v>399</v>
      </c>
      <c r="I124" t="s">
        <v>213</v>
      </c>
      <c r="J124" t="s">
        <v>214</v>
      </c>
      <c r="K124" t="s">
        <v>149</v>
      </c>
      <c r="L124" t="s">
        <v>215</v>
      </c>
      <c r="M124" t="s">
        <v>240</v>
      </c>
      <c r="N124" t="s">
        <v>216</v>
      </c>
      <c r="O124" s="57">
        <v>46247.613842592589</v>
      </c>
      <c r="P124" s="57">
        <v>46247.615300925929</v>
      </c>
      <c r="Q124">
        <v>69365282</v>
      </c>
      <c r="S124">
        <v>152302236750</v>
      </c>
      <c r="T124" t="s">
        <v>8963</v>
      </c>
      <c r="U124" t="s">
        <v>8964</v>
      </c>
      <c r="V124" t="s">
        <v>8965</v>
      </c>
      <c r="Z124">
        <v>112.70329959999999</v>
      </c>
      <c r="AA124">
        <v>-7.3739936000000004</v>
      </c>
      <c r="AB124" t="s">
        <v>8966</v>
      </c>
      <c r="AC124" t="s">
        <v>217</v>
      </c>
      <c r="AL124" t="s">
        <v>218</v>
      </c>
      <c r="AM124" t="s">
        <v>8967</v>
      </c>
      <c r="AN124" t="s">
        <v>6</v>
      </c>
      <c r="AO124" t="s">
        <v>8968</v>
      </c>
      <c r="AP124" s="57">
        <v>46248.541666666664</v>
      </c>
      <c r="AR124" t="s">
        <v>241</v>
      </c>
      <c r="AS124" t="s">
        <v>631</v>
      </c>
      <c r="AT124" t="s">
        <v>231</v>
      </c>
      <c r="AV124" t="s">
        <v>240</v>
      </c>
      <c r="AW124" t="s">
        <v>1068</v>
      </c>
      <c r="AX124" t="s">
        <v>223</v>
      </c>
      <c r="BA124" s="57">
        <v>46248.541666666664</v>
      </c>
      <c r="BB124" t="s">
        <v>8967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SURABAYA SELATAN</v>
      </c>
    </row>
    <row r="125" spans="1:61">
      <c r="A125">
        <v>124</v>
      </c>
      <c r="B125">
        <v>1002504396</v>
      </c>
      <c r="C125">
        <v>3</v>
      </c>
      <c r="D125" t="s">
        <v>38</v>
      </c>
      <c r="E125">
        <v>5</v>
      </c>
      <c r="F125" t="s">
        <v>92</v>
      </c>
      <c r="G125" t="s">
        <v>94</v>
      </c>
      <c r="H125" t="s">
        <v>464</v>
      </c>
      <c r="I125" t="s">
        <v>213</v>
      </c>
      <c r="J125" t="s">
        <v>214</v>
      </c>
      <c r="K125" t="s">
        <v>149</v>
      </c>
      <c r="L125" t="s">
        <v>215</v>
      </c>
      <c r="M125" t="s">
        <v>76</v>
      </c>
      <c r="N125" t="s">
        <v>216</v>
      </c>
      <c r="O125" s="57">
        <v>46235.463842592595</v>
      </c>
      <c r="P125" s="57">
        <v>46236.533842592595</v>
      </c>
      <c r="Q125">
        <v>69356633</v>
      </c>
      <c r="S125">
        <v>152605224535</v>
      </c>
      <c r="T125" t="s">
        <v>1670</v>
      </c>
      <c r="U125" t="s">
        <v>1671</v>
      </c>
      <c r="V125" t="s">
        <v>1672</v>
      </c>
      <c r="Z125">
        <v>111.469151368875</v>
      </c>
      <c r="AA125">
        <v>-7.3852604382568403</v>
      </c>
      <c r="AB125" t="s">
        <v>1673</v>
      </c>
      <c r="AC125" t="s">
        <v>237</v>
      </c>
      <c r="AL125" t="s">
        <v>218</v>
      </c>
      <c r="AM125" t="s">
        <v>1674</v>
      </c>
      <c r="AN125" t="s">
        <v>6</v>
      </c>
      <c r="AO125" s="57">
        <v>46030.465381944443</v>
      </c>
      <c r="AP125" s="57">
        <v>46236.333333333336</v>
      </c>
      <c r="AR125" t="s">
        <v>219</v>
      </c>
      <c r="AS125" t="s">
        <v>220</v>
      </c>
      <c r="AT125" t="s">
        <v>231</v>
      </c>
      <c r="AU125">
        <v>20260802</v>
      </c>
      <c r="AV125" t="s">
        <v>222</v>
      </c>
      <c r="AW125" t="s">
        <v>1055</v>
      </c>
      <c r="AX125" t="s">
        <v>223</v>
      </c>
      <c r="BA125" s="57">
        <v>46236.333333333336</v>
      </c>
      <c r="BB125" t="s">
        <v>1674</v>
      </c>
      <c r="BC125">
        <v>2026</v>
      </c>
      <c r="BD125">
        <v>8</v>
      </c>
      <c r="BE125">
        <v>2</v>
      </c>
      <c r="BF125" s="6">
        <f t="shared" si="3"/>
        <v>46236</v>
      </c>
      <c r="BG125">
        <f t="shared" si="4"/>
        <v>-0.33333333333575865</v>
      </c>
      <c r="BH125" t="str">
        <f t="shared" si="5"/>
        <v>COMPLY</v>
      </c>
      <c r="BI125" t="str">
        <f>VLOOKUP(H125,Sheet2!$A$1:$B$270,2,FALSE)</f>
        <v>MADIUN</v>
      </c>
    </row>
    <row r="126" spans="1:61">
      <c r="A126">
        <v>125</v>
      </c>
      <c r="B126">
        <v>1002513682</v>
      </c>
      <c r="C126">
        <v>3</v>
      </c>
      <c r="D126" t="s">
        <v>34</v>
      </c>
      <c r="E126">
        <v>5</v>
      </c>
      <c r="F126" t="s">
        <v>580</v>
      </c>
      <c r="G126" t="s">
        <v>79</v>
      </c>
      <c r="H126" t="s">
        <v>473</v>
      </c>
      <c r="I126" t="s">
        <v>213</v>
      </c>
      <c r="J126" t="s">
        <v>214</v>
      </c>
      <c r="K126" t="s">
        <v>149</v>
      </c>
      <c r="M126" t="s">
        <v>76</v>
      </c>
      <c r="N126" t="s">
        <v>216</v>
      </c>
      <c r="O126" s="57">
        <v>46241.350381944445</v>
      </c>
      <c r="P126" s="57">
        <v>46242.343009259261</v>
      </c>
      <c r="Q126">
        <v>69357302</v>
      </c>
      <c r="S126">
        <v>172407212650</v>
      </c>
      <c r="T126" t="s">
        <v>3356</v>
      </c>
      <c r="U126" t="s">
        <v>3357</v>
      </c>
      <c r="V126" t="s">
        <v>4690</v>
      </c>
      <c r="Z126">
        <v>115.30133781042299</v>
      </c>
      <c r="AA126">
        <v>-8.5810374742345097</v>
      </c>
      <c r="AB126" t="s">
        <v>3359</v>
      </c>
      <c r="AC126" t="s">
        <v>230</v>
      </c>
      <c r="AL126" t="s">
        <v>218</v>
      </c>
      <c r="AM126" t="s">
        <v>4691</v>
      </c>
      <c r="AN126" t="s">
        <v>6</v>
      </c>
      <c r="AO126" s="57">
        <v>46211.351018518515</v>
      </c>
      <c r="AR126" t="s">
        <v>219</v>
      </c>
      <c r="AS126" t="s">
        <v>79</v>
      </c>
      <c r="AT126" t="s">
        <v>231</v>
      </c>
      <c r="AU126">
        <v>20260808</v>
      </c>
      <c r="AV126" t="s">
        <v>222</v>
      </c>
      <c r="AW126" t="s">
        <v>606</v>
      </c>
      <c r="AX126" t="s">
        <v>223</v>
      </c>
      <c r="BA126" s="57">
        <v>46241.291666666664</v>
      </c>
      <c r="BB126" t="s">
        <v>4691</v>
      </c>
      <c r="BC126">
        <v>2026</v>
      </c>
      <c r="BD126">
        <v>8</v>
      </c>
      <c r="BE126">
        <v>8</v>
      </c>
      <c r="BF126" s="6">
        <f t="shared" si="3"/>
        <v>46242</v>
      </c>
      <c r="BG126">
        <f t="shared" si="4"/>
        <v>0.70833333333575865</v>
      </c>
      <c r="BH126" t="str">
        <f t="shared" si="5"/>
        <v>COMPLY</v>
      </c>
      <c r="BI126" t="str">
        <f>VLOOKUP(H126,Sheet2!$A$1:$B$270,2,FALSE)</f>
        <v>GIANYAR</v>
      </c>
    </row>
    <row r="127" spans="1:61">
      <c r="A127">
        <v>126</v>
      </c>
      <c r="B127">
        <v>1002506382</v>
      </c>
      <c r="C127">
        <v>3</v>
      </c>
      <c r="D127" t="s">
        <v>51</v>
      </c>
      <c r="E127">
        <v>4</v>
      </c>
      <c r="F127" t="s">
        <v>275</v>
      </c>
      <c r="G127" t="s">
        <v>341</v>
      </c>
      <c r="H127" t="s">
        <v>1005</v>
      </c>
      <c r="I127" t="s">
        <v>213</v>
      </c>
      <c r="J127" t="s">
        <v>214</v>
      </c>
      <c r="K127" t="s">
        <v>149</v>
      </c>
      <c r="L127" t="s">
        <v>215</v>
      </c>
      <c r="M127" t="s">
        <v>76</v>
      </c>
      <c r="N127" t="s">
        <v>216</v>
      </c>
      <c r="O127" s="57">
        <v>46237.639548611114</v>
      </c>
      <c r="P127" s="57">
        <v>46238.62636574074</v>
      </c>
      <c r="Q127">
        <v>69357699</v>
      </c>
      <c r="S127">
        <v>141569115680</v>
      </c>
      <c r="T127" t="s">
        <v>1675</v>
      </c>
      <c r="U127" t="s">
        <v>1676</v>
      </c>
      <c r="V127" t="s">
        <v>1677</v>
      </c>
      <c r="Z127">
        <v>111.410686</v>
      </c>
      <c r="AA127">
        <v>-6.9905850000000003</v>
      </c>
      <c r="AB127" t="s">
        <v>1678</v>
      </c>
      <c r="AC127" t="s">
        <v>237</v>
      </c>
      <c r="AL127" t="s">
        <v>218</v>
      </c>
      <c r="AM127" t="s">
        <v>1679</v>
      </c>
      <c r="AN127" t="s">
        <v>6</v>
      </c>
      <c r="AO127" s="57">
        <v>46089.642777777779</v>
      </c>
      <c r="AP127" s="57">
        <v>46238.541666666664</v>
      </c>
      <c r="AR127" t="s">
        <v>219</v>
      </c>
      <c r="AS127" t="s">
        <v>220</v>
      </c>
      <c r="AT127" t="s">
        <v>231</v>
      </c>
      <c r="AU127">
        <v>20260804</v>
      </c>
      <c r="AV127" t="s">
        <v>222</v>
      </c>
      <c r="AW127" t="s">
        <v>1059</v>
      </c>
      <c r="AX127" t="s">
        <v>223</v>
      </c>
      <c r="BA127" s="57">
        <v>46238.541666666664</v>
      </c>
      <c r="BB127" t="s">
        <v>1679</v>
      </c>
      <c r="BC127">
        <v>2026</v>
      </c>
      <c r="BD127">
        <v>8</v>
      </c>
      <c r="BE127">
        <v>4</v>
      </c>
      <c r="BF127" s="6">
        <f t="shared" si="3"/>
        <v>46238</v>
      </c>
      <c r="BG127">
        <f t="shared" si="4"/>
        <v>-0.54166666666424135</v>
      </c>
      <c r="BH127" t="str">
        <f t="shared" si="5"/>
        <v>COMPLY</v>
      </c>
      <c r="BI127" t="e">
        <f>VLOOKUP(H127,Sheet2!$A$1:$B$270,2,FALSE)</f>
        <v>#N/A</v>
      </c>
    </row>
    <row r="128" spans="1:61">
      <c r="A128">
        <v>127</v>
      </c>
      <c r="B128">
        <v>1002514582</v>
      </c>
      <c r="C128">
        <v>3</v>
      </c>
      <c r="D128" t="s">
        <v>59</v>
      </c>
      <c r="E128">
        <v>4</v>
      </c>
      <c r="F128" t="s">
        <v>573</v>
      </c>
      <c r="G128" t="s">
        <v>934</v>
      </c>
      <c r="H128" t="s">
        <v>953</v>
      </c>
      <c r="I128" t="s">
        <v>213</v>
      </c>
      <c r="J128" t="s">
        <v>214</v>
      </c>
      <c r="K128" t="s">
        <v>149</v>
      </c>
      <c r="M128" t="s">
        <v>76</v>
      </c>
      <c r="N128" t="s">
        <v>622</v>
      </c>
      <c r="O128" s="57">
        <v>46241.556990740741</v>
      </c>
      <c r="P128" s="57">
        <v>46242.668402777781</v>
      </c>
      <c r="Q128">
        <v>69360742</v>
      </c>
      <c r="S128">
        <v>146136130088</v>
      </c>
      <c r="T128" t="s">
        <v>4692</v>
      </c>
      <c r="U128" t="s">
        <v>4693</v>
      </c>
      <c r="V128" t="s">
        <v>4694</v>
      </c>
      <c r="Z128">
        <v>110.3382618</v>
      </c>
      <c r="AA128">
        <v>-7.7550401000000004</v>
      </c>
      <c r="AB128" t="s">
        <v>4695</v>
      </c>
      <c r="AC128" t="s">
        <v>635</v>
      </c>
      <c r="AL128" t="s">
        <v>218</v>
      </c>
      <c r="AM128" t="s">
        <v>4696</v>
      </c>
      <c r="AN128" t="s">
        <v>6</v>
      </c>
      <c r="AO128" s="57">
        <v>46211.559479166666</v>
      </c>
      <c r="AP128" s="57">
        <v>46243.333333333336</v>
      </c>
      <c r="AR128" t="s">
        <v>219</v>
      </c>
      <c r="AS128" t="s">
        <v>220</v>
      </c>
      <c r="AT128" t="s">
        <v>231</v>
      </c>
      <c r="AU128">
        <v>20260808</v>
      </c>
      <c r="AV128" t="s">
        <v>222</v>
      </c>
      <c r="AW128" t="s">
        <v>1015</v>
      </c>
      <c r="AX128" t="s">
        <v>223</v>
      </c>
      <c r="BA128" s="57">
        <v>46243.333333333336</v>
      </c>
      <c r="BB128" t="s">
        <v>4696</v>
      </c>
      <c r="BC128">
        <v>2026</v>
      </c>
      <c r="BD128">
        <v>8</v>
      </c>
      <c r="BE128">
        <v>8</v>
      </c>
      <c r="BF128" s="6">
        <f t="shared" si="3"/>
        <v>46242</v>
      </c>
      <c r="BG128">
        <f t="shared" si="4"/>
        <v>-1.3333333333357587</v>
      </c>
      <c r="BH128" t="str">
        <f t="shared" si="5"/>
        <v>COMPLY</v>
      </c>
      <c r="BI128" t="e">
        <f>VLOOKUP(H128,Sheet2!$A$1:$B$270,2,FALSE)</f>
        <v>#N/A</v>
      </c>
    </row>
    <row r="129" spans="1:61">
      <c r="A129">
        <v>128</v>
      </c>
      <c r="B129">
        <v>1002515737</v>
      </c>
      <c r="C129">
        <v>3</v>
      </c>
      <c r="D129" t="s">
        <v>59</v>
      </c>
      <c r="E129">
        <v>4</v>
      </c>
      <c r="F129" t="s">
        <v>573</v>
      </c>
      <c r="G129" t="s">
        <v>623</v>
      </c>
      <c r="H129" t="s">
        <v>626</v>
      </c>
      <c r="I129" t="s">
        <v>213</v>
      </c>
      <c r="J129" t="s">
        <v>214</v>
      </c>
      <c r="K129" t="s">
        <v>149</v>
      </c>
      <c r="L129" t="s">
        <v>215</v>
      </c>
      <c r="M129" t="s">
        <v>76</v>
      </c>
      <c r="N129" t="s">
        <v>216</v>
      </c>
      <c r="O129" s="57">
        <v>46242.441620370373</v>
      </c>
      <c r="P129" s="57">
        <v>46244.3049537037</v>
      </c>
      <c r="Q129">
        <v>69361316</v>
      </c>
      <c r="S129">
        <v>141114227847</v>
      </c>
      <c r="T129" t="s">
        <v>4697</v>
      </c>
      <c r="U129" t="s">
        <v>4698</v>
      </c>
      <c r="V129" t="s">
        <v>4699</v>
      </c>
      <c r="Z129">
        <v>110.3352979</v>
      </c>
      <c r="AA129">
        <v>-7.8193406000000003</v>
      </c>
      <c r="AB129" t="s">
        <v>4700</v>
      </c>
      <c r="AC129" t="s">
        <v>237</v>
      </c>
      <c r="AL129" t="s">
        <v>218</v>
      </c>
      <c r="AM129" t="s">
        <v>4701</v>
      </c>
      <c r="AN129" t="s">
        <v>6</v>
      </c>
      <c r="AO129" s="57">
        <v>46242.444537037038</v>
      </c>
      <c r="AP129" s="57">
        <v>46243.333333333336</v>
      </c>
      <c r="AR129" t="s">
        <v>219</v>
      </c>
      <c r="AS129" t="s">
        <v>220</v>
      </c>
      <c r="AT129" t="s">
        <v>231</v>
      </c>
      <c r="AU129">
        <v>20260810</v>
      </c>
      <c r="AV129" t="s">
        <v>222</v>
      </c>
      <c r="AW129" t="s">
        <v>1059</v>
      </c>
      <c r="AX129" t="s">
        <v>223</v>
      </c>
      <c r="BA129" s="57">
        <v>46243.333333333336</v>
      </c>
      <c r="BB129" t="s">
        <v>4701</v>
      </c>
      <c r="BC129">
        <v>2026</v>
      </c>
      <c r="BD129">
        <v>8</v>
      </c>
      <c r="BE129">
        <v>10</v>
      </c>
      <c r="BF129" s="6">
        <f t="shared" si="3"/>
        <v>46244</v>
      </c>
      <c r="BG129">
        <f t="shared" si="4"/>
        <v>0.66666666666424135</v>
      </c>
      <c r="BH129" t="str">
        <f t="shared" si="5"/>
        <v>COMPLY</v>
      </c>
      <c r="BI129" t="e">
        <f>VLOOKUP(H129,Sheet2!$A$1:$B$270,2,FALSE)</f>
        <v>#N/A</v>
      </c>
    </row>
    <row r="130" spans="1:61">
      <c r="A130">
        <v>129</v>
      </c>
      <c r="B130">
        <v>1002522125</v>
      </c>
      <c r="C130">
        <v>3</v>
      </c>
      <c r="D130" t="s">
        <v>49</v>
      </c>
      <c r="E130">
        <v>4</v>
      </c>
      <c r="F130" t="s">
        <v>247</v>
      </c>
      <c r="G130" t="s">
        <v>248</v>
      </c>
      <c r="H130" t="s">
        <v>959</v>
      </c>
      <c r="I130" t="s">
        <v>213</v>
      </c>
      <c r="J130" t="s">
        <v>214</v>
      </c>
      <c r="K130" t="s">
        <v>149</v>
      </c>
      <c r="M130" t="s">
        <v>225</v>
      </c>
      <c r="N130" t="s">
        <v>216</v>
      </c>
      <c r="O130" s="57">
        <v>46246.561828703707</v>
      </c>
      <c r="P130" s="57">
        <v>46248.33798611111</v>
      </c>
      <c r="Q130">
        <v>69364231</v>
      </c>
      <c r="R130">
        <v>2435314178</v>
      </c>
      <c r="S130">
        <v>142406122550</v>
      </c>
      <c r="T130" t="s">
        <v>8058</v>
      </c>
      <c r="U130" t="s">
        <v>1169</v>
      </c>
      <c r="V130" t="s">
        <v>8059</v>
      </c>
      <c r="Z130">
        <v>106.828287115262</v>
      </c>
      <c r="AA130">
        <v>-6.1740246018306504</v>
      </c>
      <c r="AB130" t="s">
        <v>8060</v>
      </c>
      <c r="AC130" t="s">
        <v>226</v>
      </c>
      <c r="AL130" t="s">
        <v>218</v>
      </c>
      <c r="AM130" t="s">
        <v>8061</v>
      </c>
      <c r="AN130" t="s">
        <v>6</v>
      </c>
      <c r="AO130" s="57">
        <v>46364.569351851853</v>
      </c>
      <c r="AP130" s="57">
        <v>46248.333333333336</v>
      </c>
      <c r="AR130" t="s">
        <v>18</v>
      </c>
      <c r="AS130" t="s">
        <v>634</v>
      </c>
      <c r="AT130" t="s">
        <v>231</v>
      </c>
      <c r="AV130" t="s">
        <v>227</v>
      </c>
      <c r="AW130" t="s">
        <v>630</v>
      </c>
      <c r="AX130" t="s">
        <v>223</v>
      </c>
      <c r="BA130" s="57">
        <v>46248.333333333336</v>
      </c>
      <c r="BB130" t="s">
        <v>8061</v>
      </c>
      <c r="BF130" s="6" t="e">
        <f t="shared" si="3"/>
        <v>#NUM!</v>
      </c>
      <c r="BG130" t="e">
        <f t="shared" si="4"/>
        <v>#NUM!</v>
      </c>
      <c r="BH130" t="e">
        <f t="shared" si="5"/>
        <v>#NUM!</v>
      </c>
      <c r="BI130" t="e">
        <f>VLOOKUP(H130,Sheet2!$A$1:$B$270,2,FALSE)</f>
        <v>#N/A</v>
      </c>
    </row>
    <row r="131" spans="1:61">
      <c r="A131">
        <v>130</v>
      </c>
      <c r="B131">
        <v>1002505598</v>
      </c>
      <c r="C131">
        <v>3</v>
      </c>
      <c r="D131" t="s">
        <v>49</v>
      </c>
      <c r="E131">
        <v>4</v>
      </c>
      <c r="F131" t="s">
        <v>253</v>
      </c>
      <c r="G131" t="s">
        <v>556</v>
      </c>
      <c r="H131" t="s">
        <v>1011</v>
      </c>
      <c r="I131" t="s">
        <v>213</v>
      </c>
      <c r="J131" t="s">
        <v>214</v>
      </c>
      <c r="K131" t="s">
        <v>149</v>
      </c>
      <c r="M131" t="s">
        <v>596</v>
      </c>
      <c r="N131" t="s">
        <v>216</v>
      </c>
      <c r="O131" s="57">
        <v>46237.389421296299</v>
      </c>
      <c r="P131" s="57">
        <v>46238.570567129631</v>
      </c>
      <c r="Q131">
        <v>69355882</v>
      </c>
      <c r="S131">
        <v>146284108495</v>
      </c>
      <c r="T131" t="s">
        <v>1208</v>
      </c>
      <c r="U131" t="s">
        <v>1685</v>
      </c>
      <c r="V131" t="s">
        <v>1686</v>
      </c>
      <c r="Z131">
        <v>109.05099</v>
      </c>
      <c r="AA131">
        <v>-6.96577</v>
      </c>
      <c r="AB131" t="s">
        <v>1687</v>
      </c>
      <c r="AC131" t="s">
        <v>226</v>
      </c>
      <c r="AL131" t="s">
        <v>218</v>
      </c>
      <c r="AM131" t="s">
        <v>1688</v>
      </c>
      <c r="AN131" t="s">
        <v>6</v>
      </c>
      <c r="AO131" s="57">
        <v>46089.392812500002</v>
      </c>
      <c r="AP131" s="57">
        <v>46238</v>
      </c>
      <c r="AR131" t="s">
        <v>14</v>
      </c>
      <c r="AS131" t="s">
        <v>220</v>
      </c>
      <c r="AT131" t="s">
        <v>231</v>
      </c>
      <c r="AV131" t="s">
        <v>597</v>
      </c>
      <c r="AW131" t="s">
        <v>566</v>
      </c>
      <c r="AX131" t="s">
        <v>223</v>
      </c>
      <c r="BA131" s="57">
        <v>46238.541666666664</v>
      </c>
      <c r="BB131" t="s">
        <v>1688</v>
      </c>
      <c r="BF131" s="6" t="e">
        <f t="shared" ref="BF131:BF194" si="6">DATE(BC131,BD131,BE131)</f>
        <v>#NUM!</v>
      </c>
      <c r="BG131" t="e">
        <f t="shared" ref="BG131:BG194" si="7">BF131-BA131</f>
        <v>#NUM!</v>
      </c>
      <c r="BH131" t="e">
        <f t="shared" ref="BH131:BH194" si="8">IF(BG131=1,"COMPLY",IF(BG131&lt;1,"COMPLY","NOT COMPLY"))</f>
        <v>#NUM!</v>
      </c>
      <c r="BI131" t="e">
        <f>VLOOKUP(H131,Sheet2!$A$1:$B$270,2,FALSE)</f>
        <v>#N/A</v>
      </c>
    </row>
    <row r="132" spans="1:61">
      <c r="A132">
        <v>131</v>
      </c>
      <c r="B132">
        <v>1002519478</v>
      </c>
      <c r="C132">
        <v>3</v>
      </c>
      <c r="D132" t="s">
        <v>59</v>
      </c>
      <c r="E132">
        <v>4</v>
      </c>
      <c r="F132" t="s">
        <v>243</v>
      </c>
      <c r="G132" t="s">
        <v>243</v>
      </c>
      <c r="H132" t="s">
        <v>296</v>
      </c>
      <c r="I132" t="s">
        <v>213</v>
      </c>
      <c r="J132" t="s">
        <v>214</v>
      </c>
      <c r="K132" t="s">
        <v>149</v>
      </c>
      <c r="L132" t="s">
        <v>215</v>
      </c>
      <c r="M132" t="s">
        <v>76</v>
      </c>
      <c r="N132" t="s">
        <v>216</v>
      </c>
      <c r="O132" s="57">
        <v>46245.470092592594</v>
      </c>
      <c r="P132" s="57">
        <v>46246.7033912037</v>
      </c>
      <c r="Q132">
        <v>69363115</v>
      </c>
      <c r="S132">
        <v>146137149715</v>
      </c>
      <c r="T132" t="s">
        <v>7064</v>
      </c>
      <c r="U132" t="s">
        <v>7065</v>
      </c>
      <c r="V132" t="s">
        <v>7066</v>
      </c>
      <c r="Z132">
        <v>110.2592748</v>
      </c>
      <c r="AA132">
        <v>-7.4203340999999998</v>
      </c>
      <c r="AB132" t="s">
        <v>7067</v>
      </c>
      <c r="AC132" t="s">
        <v>237</v>
      </c>
      <c r="AL132" t="s">
        <v>218</v>
      </c>
      <c r="AM132" t="s">
        <v>7068</v>
      </c>
      <c r="AN132" t="s">
        <v>6</v>
      </c>
      <c r="AO132" s="57">
        <v>46334.486145833333</v>
      </c>
      <c r="AP132" s="57">
        <v>46247.333333333336</v>
      </c>
      <c r="AR132" t="s">
        <v>219</v>
      </c>
      <c r="AS132" t="s">
        <v>220</v>
      </c>
      <c r="AT132" t="s">
        <v>231</v>
      </c>
      <c r="AU132">
        <v>20260812</v>
      </c>
      <c r="AV132" t="s">
        <v>222</v>
      </c>
      <c r="AW132" t="s">
        <v>1059</v>
      </c>
      <c r="AX132" t="s">
        <v>223</v>
      </c>
      <c r="BA132" s="57">
        <v>46247.333333333336</v>
      </c>
      <c r="BB132" t="s">
        <v>7068</v>
      </c>
      <c r="BC132">
        <v>2026</v>
      </c>
      <c r="BD132">
        <v>8</v>
      </c>
      <c r="BE132">
        <v>12</v>
      </c>
      <c r="BF132" s="6">
        <f t="shared" si="6"/>
        <v>46246</v>
      </c>
      <c r="BG132">
        <f t="shared" si="7"/>
        <v>-1.3333333333357587</v>
      </c>
      <c r="BH132" t="str">
        <f t="shared" si="8"/>
        <v>COMPLY</v>
      </c>
      <c r="BI132" t="e">
        <f>VLOOKUP(H132,Sheet2!$A$1:$B$270,2,FALSE)</f>
        <v>#N/A</v>
      </c>
    </row>
    <row r="133" spans="1:61">
      <c r="A133">
        <v>132</v>
      </c>
      <c r="B133">
        <v>1002515837</v>
      </c>
      <c r="C133">
        <v>3</v>
      </c>
      <c r="D133" t="s">
        <v>49</v>
      </c>
      <c r="E133">
        <v>4</v>
      </c>
      <c r="F133" t="s">
        <v>253</v>
      </c>
      <c r="G133" t="s">
        <v>968</v>
      </c>
      <c r="H133" t="s">
        <v>969</v>
      </c>
      <c r="I133" t="s">
        <v>213</v>
      </c>
      <c r="J133" t="s">
        <v>214</v>
      </c>
      <c r="K133" t="s">
        <v>149</v>
      </c>
      <c r="L133" t="s">
        <v>215</v>
      </c>
      <c r="M133" t="s">
        <v>582</v>
      </c>
      <c r="N133" t="s">
        <v>216</v>
      </c>
      <c r="O133" s="57">
        <v>46242.495787037034</v>
      </c>
      <c r="P133" s="57">
        <v>46244.602384259262</v>
      </c>
      <c r="Q133">
        <v>69361380</v>
      </c>
      <c r="S133">
        <v>142212126686</v>
      </c>
      <c r="T133" t="s">
        <v>4702</v>
      </c>
      <c r="U133" t="s">
        <v>4703</v>
      </c>
      <c r="V133" t="s">
        <v>4704</v>
      </c>
      <c r="Z133">
        <v>109.14579310000001</v>
      </c>
      <c r="AA133">
        <v>-6.8704896</v>
      </c>
      <c r="AB133" t="s">
        <v>4705</v>
      </c>
      <c r="AC133" t="s">
        <v>237</v>
      </c>
      <c r="AL133" t="s">
        <v>218</v>
      </c>
      <c r="AM133" t="s">
        <v>4706</v>
      </c>
      <c r="AN133" t="s">
        <v>6</v>
      </c>
      <c r="AO133" s="57">
        <v>46242.496516203704</v>
      </c>
      <c r="AP133" s="57">
        <v>46243.333333333336</v>
      </c>
      <c r="AR133" t="s">
        <v>14</v>
      </c>
      <c r="AS133" t="s">
        <v>220</v>
      </c>
      <c r="AT133" t="s">
        <v>231</v>
      </c>
      <c r="AV133" t="s">
        <v>6311</v>
      </c>
      <c r="AW133" t="s">
        <v>1055</v>
      </c>
      <c r="AX133" t="s">
        <v>223</v>
      </c>
      <c r="BA133" s="57">
        <v>46243.333333333336</v>
      </c>
      <c r="BB133" t="s">
        <v>4706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A134">
        <v>133</v>
      </c>
      <c r="B134">
        <v>1002514537</v>
      </c>
      <c r="C134">
        <v>3</v>
      </c>
      <c r="D134" t="s">
        <v>42</v>
      </c>
      <c r="E134">
        <v>5</v>
      </c>
      <c r="F134" t="s">
        <v>102</v>
      </c>
      <c r="G134" t="s">
        <v>102</v>
      </c>
      <c r="H134" t="s">
        <v>378</v>
      </c>
      <c r="I134" t="s">
        <v>213</v>
      </c>
      <c r="J134" t="s">
        <v>214</v>
      </c>
      <c r="K134" t="s">
        <v>149</v>
      </c>
      <c r="L134" t="s">
        <v>215</v>
      </c>
      <c r="M134" t="s">
        <v>582</v>
      </c>
      <c r="N134" t="s">
        <v>216</v>
      </c>
      <c r="O134" s="57">
        <v>46241.547175925924</v>
      </c>
      <c r="P134" s="57">
        <v>46244.464548611111</v>
      </c>
      <c r="Q134">
        <v>69360737</v>
      </c>
      <c r="S134">
        <v>152513202839</v>
      </c>
      <c r="T134" t="s">
        <v>4707</v>
      </c>
      <c r="U134" t="s">
        <v>4708</v>
      </c>
      <c r="V134" t="s">
        <v>4709</v>
      </c>
      <c r="Z134">
        <v>113.42640012502601</v>
      </c>
      <c r="AA134">
        <v>-8.2555069521620403</v>
      </c>
      <c r="AB134" t="s">
        <v>4710</v>
      </c>
      <c r="AC134" t="s">
        <v>217</v>
      </c>
      <c r="AL134" t="s">
        <v>218</v>
      </c>
      <c r="AM134" t="s">
        <v>4711</v>
      </c>
      <c r="AN134" t="s">
        <v>6</v>
      </c>
      <c r="AO134" s="57">
        <v>46211.548773148148</v>
      </c>
      <c r="AP134" s="57">
        <v>46242.541666666664</v>
      </c>
      <c r="AQ134" t="s">
        <v>249</v>
      </c>
      <c r="AR134" t="s">
        <v>14</v>
      </c>
      <c r="AS134" t="s">
        <v>960</v>
      </c>
      <c r="AT134" t="s">
        <v>231</v>
      </c>
      <c r="AV134" t="s">
        <v>6312</v>
      </c>
      <c r="AW134" t="s">
        <v>1072</v>
      </c>
      <c r="AX134" t="s">
        <v>223</v>
      </c>
      <c r="BA134" s="57">
        <v>46242.541666666664</v>
      </c>
      <c r="BB134" t="s">
        <v>4711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JEMBER</v>
      </c>
    </row>
    <row r="135" spans="1:61">
      <c r="A135">
        <v>134</v>
      </c>
      <c r="B135">
        <v>1002517644</v>
      </c>
      <c r="C135">
        <v>3</v>
      </c>
      <c r="D135" t="s">
        <v>38</v>
      </c>
      <c r="E135">
        <v>5</v>
      </c>
      <c r="F135" t="s">
        <v>92</v>
      </c>
      <c r="G135" t="s">
        <v>94</v>
      </c>
      <c r="H135" t="s">
        <v>469</v>
      </c>
      <c r="I135" t="s">
        <v>213</v>
      </c>
      <c r="J135" t="s">
        <v>214</v>
      </c>
      <c r="K135" t="s">
        <v>149</v>
      </c>
      <c r="L135" t="s">
        <v>215</v>
      </c>
      <c r="M135" t="s">
        <v>76</v>
      </c>
      <c r="N135" t="s">
        <v>216</v>
      </c>
      <c r="O135" s="57">
        <v>46244.530509259261</v>
      </c>
      <c r="P135" s="57">
        <v>46245.720752314817</v>
      </c>
      <c r="Q135">
        <v>69362392</v>
      </c>
      <c r="S135">
        <v>152613205367</v>
      </c>
      <c r="T135" t="s">
        <v>6313</v>
      </c>
      <c r="U135" t="s">
        <v>6314</v>
      </c>
      <c r="V135" t="s">
        <v>6315</v>
      </c>
      <c r="Z135">
        <v>111.4888954</v>
      </c>
      <c r="AA135">
        <v>-7.6745903999999996</v>
      </c>
      <c r="AB135" t="s">
        <v>6316</v>
      </c>
      <c r="AC135" t="s">
        <v>237</v>
      </c>
      <c r="AL135" t="s">
        <v>218</v>
      </c>
      <c r="AM135" t="s">
        <v>6317</v>
      </c>
      <c r="AN135" t="s">
        <v>6</v>
      </c>
      <c r="AO135" s="57">
        <v>46303.537962962961</v>
      </c>
      <c r="AP135" s="57">
        <v>46245.541666666664</v>
      </c>
      <c r="AR135" t="s">
        <v>219</v>
      </c>
      <c r="AS135" t="s">
        <v>593</v>
      </c>
      <c r="AT135" t="s">
        <v>231</v>
      </c>
      <c r="AU135">
        <v>20260811</v>
      </c>
      <c r="AV135" t="s">
        <v>222</v>
      </c>
      <c r="AW135" t="s">
        <v>1055</v>
      </c>
      <c r="AX135" t="s">
        <v>223</v>
      </c>
      <c r="BA135" s="57">
        <v>46245.541666666664</v>
      </c>
      <c r="BB135" t="s">
        <v>6317</v>
      </c>
      <c r="BC135">
        <v>2026</v>
      </c>
      <c r="BD135">
        <v>8</v>
      </c>
      <c r="BE135">
        <v>11</v>
      </c>
      <c r="BF135" s="6">
        <f t="shared" si="6"/>
        <v>46245</v>
      </c>
      <c r="BG135">
        <f t="shared" si="7"/>
        <v>-0.54166666666424135</v>
      </c>
      <c r="BH135" t="str">
        <f t="shared" si="8"/>
        <v>COMPLY</v>
      </c>
      <c r="BI135" t="str">
        <f>VLOOKUP(H135,Sheet2!$A$1:$B$270,2,FALSE)</f>
        <v>MADIUN</v>
      </c>
    </row>
    <row r="136" spans="1:61">
      <c r="A136">
        <v>135</v>
      </c>
      <c r="B136">
        <v>1002505873</v>
      </c>
      <c r="C136">
        <v>3</v>
      </c>
      <c r="D136" t="s">
        <v>49</v>
      </c>
      <c r="E136">
        <v>4</v>
      </c>
      <c r="F136" t="s">
        <v>253</v>
      </c>
      <c r="G136" t="s">
        <v>253</v>
      </c>
      <c r="H136" t="s">
        <v>939</v>
      </c>
      <c r="I136" t="s">
        <v>213</v>
      </c>
      <c r="J136" t="s">
        <v>214</v>
      </c>
      <c r="K136" t="s">
        <v>149</v>
      </c>
      <c r="L136" t="s">
        <v>215</v>
      </c>
      <c r="M136" t="s">
        <v>76</v>
      </c>
      <c r="N136" t="s">
        <v>216</v>
      </c>
      <c r="O136" s="57">
        <v>46237.47078703704</v>
      </c>
      <c r="P136" s="57">
        <v>46238.617581018516</v>
      </c>
      <c r="Q136">
        <v>69357385</v>
      </c>
      <c r="S136">
        <v>142202154670</v>
      </c>
      <c r="T136" t="s">
        <v>1692</v>
      </c>
      <c r="U136" t="s">
        <v>1693</v>
      </c>
      <c r="V136" t="s">
        <v>1694</v>
      </c>
      <c r="Z136">
        <v>109.654250458501</v>
      </c>
      <c r="AA136">
        <v>-6.9263082745137696</v>
      </c>
      <c r="AB136" t="s">
        <v>1695</v>
      </c>
      <c r="AC136" t="s">
        <v>237</v>
      </c>
      <c r="AL136" t="s">
        <v>218</v>
      </c>
      <c r="AM136" t="s">
        <v>1696</v>
      </c>
      <c r="AN136" t="s">
        <v>6</v>
      </c>
      <c r="AO136" s="57">
        <v>46089.485972222225</v>
      </c>
      <c r="AP136" s="57">
        <v>46238.333333333336</v>
      </c>
      <c r="AR136" t="s">
        <v>219</v>
      </c>
      <c r="AS136" t="s">
        <v>220</v>
      </c>
      <c r="AT136" t="s">
        <v>231</v>
      </c>
      <c r="AU136">
        <v>20260804</v>
      </c>
      <c r="AV136" t="s">
        <v>222</v>
      </c>
      <c r="AW136" t="s">
        <v>1055</v>
      </c>
      <c r="AX136" t="s">
        <v>223</v>
      </c>
      <c r="BA136" s="57">
        <v>46238.333333333336</v>
      </c>
      <c r="BB136" t="s">
        <v>1696</v>
      </c>
      <c r="BC136">
        <v>2026</v>
      </c>
      <c r="BD136">
        <v>8</v>
      </c>
      <c r="BE136">
        <v>4</v>
      </c>
      <c r="BF136" s="6">
        <f t="shared" si="6"/>
        <v>46238</v>
      </c>
      <c r="BG136">
        <f t="shared" si="7"/>
        <v>-0.33333333333575865</v>
      </c>
      <c r="BH136" t="str">
        <f t="shared" si="8"/>
        <v>COMPLY</v>
      </c>
      <c r="BI136" t="e">
        <f>VLOOKUP(H136,Sheet2!$A$1:$B$270,2,FALSE)</f>
        <v>#N/A</v>
      </c>
    </row>
    <row r="137" spans="1:61">
      <c r="A137">
        <v>136</v>
      </c>
      <c r="B137">
        <v>1002523599</v>
      </c>
      <c r="C137">
        <v>3</v>
      </c>
      <c r="D137" t="s">
        <v>42</v>
      </c>
      <c r="E137">
        <v>5</v>
      </c>
      <c r="F137" t="s">
        <v>102</v>
      </c>
      <c r="G137" t="s">
        <v>100</v>
      </c>
      <c r="H137" t="s">
        <v>284</v>
      </c>
      <c r="I137" t="s">
        <v>213</v>
      </c>
      <c r="J137" t="s">
        <v>214</v>
      </c>
      <c r="K137" t="s">
        <v>149</v>
      </c>
      <c r="L137" t="s">
        <v>620</v>
      </c>
      <c r="M137" t="s">
        <v>225</v>
      </c>
      <c r="N137" t="s">
        <v>216</v>
      </c>
      <c r="O137" s="57">
        <v>46247.418020833335</v>
      </c>
      <c r="P137" s="57">
        <v>46248.337291666663</v>
      </c>
      <c r="Q137">
        <v>69364841</v>
      </c>
      <c r="R137">
        <v>3322010094</v>
      </c>
      <c r="S137">
        <v>152507226145</v>
      </c>
      <c r="T137" t="s">
        <v>8969</v>
      </c>
      <c r="U137" t="s">
        <v>8970</v>
      </c>
      <c r="V137" t="s">
        <v>8971</v>
      </c>
      <c r="Z137">
        <v>113.824656</v>
      </c>
      <c r="AA137">
        <v>-7.9127689999999999</v>
      </c>
      <c r="AB137" t="s">
        <v>8972</v>
      </c>
      <c r="AC137" t="s">
        <v>237</v>
      </c>
      <c r="AL137" t="s">
        <v>218</v>
      </c>
      <c r="AM137" t="s">
        <v>8973</v>
      </c>
      <c r="AN137" t="s">
        <v>6</v>
      </c>
      <c r="AO137" t="s">
        <v>8974</v>
      </c>
      <c r="AP137" s="57">
        <v>46248.333333333336</v>
      </c>
      <c r="AR137" t="s">
        <v>18</v>
      </c>
      <c r="AS137" t="s">
        <v>100</v>
      </c>
      <c r="AT137" t="s">
        <v>231</v>
      </c>
      <c r="AV137" t="s">
        <v>227</v>
      </c>
      <c r="AW137" t="s">
        <v>1027</v>
      </c>
      <c r="AX137" t="s">
        <v>223</v>
      </c>
      <c r="BA137" s="57">
        <v>46248.333333333336</v>
      </c>
      <c r="BB137" t="s">
        <v>8973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JEMBER</v>
      </c>
    </row>
    <row r="138" spans="1:61">
      <c r="A138">
        <v>137</v>
      </c>
      <c r="B138">
        <v>1002510583</v>
      </c>
      <c r="C138">
        <v>3</v>
      </c>
      <c r="D138" t="s">
        <v>42</v>
      </c>
      <c r="E138">
        <v>5</v>
      </c>
      <c r="F138" t="s">
        <v>106</v>
      </c>
      <c r="G138" t="s">
        <v>106</v>
      </c>
      <c r="H138" t="s">
        <v>340</v>
      </c>
      <c r="I138" t="s">
        <v>213</v>
      </c>
      <c r="J138" t="s">
        <v>214</v>
      </c>
      <c r="K138" t="s">
        <v>149</v>
      </c>
      <c r="M138" t="s">
        <v>76</v>
      </c>
      <c r="N138" t="s">
        <v>216</v>
      </c>
      <c r="O138" s="57">
        <v>46239.56695601852</v>
      </c>
      <c r="P138" s="57">
        <v>46240.763379629629</v>
      </c>
      <c r="Q138">
        <v>69359161</v>
      </c>
      <c r="R138">
        <v>3436000064</v>
      </c>
      <c r="S138">
        <v>152744222119</v>
      </c>
      <c r="T138" t="s">
        <v>1702</v>
      </c>
      <c r="U138" t="s">
        <v>1703</v>
      </c>
      <c r="V138" t="s">
        <v>1704</v>
      </c>
      <c r="Z138">
        <v>112.81394179999999</v>
      </c>
      <c r="AA138">
        <v>-7.6427918999999997</v>
      </c>
      <c r="AB138" t="s">
        <v>1705</v>
      </c>
      <c r="AC138" t="s">
        <v>230</v>
      </c>
      <c r="AL138" t="s">
        <v>218</v>
      </c>
      <c r="AM138" t="s">
        <v>1706</v>
      </c>
      <c r="AN138" t="s">
        <v>6</v>
      </c>
      <c r="AO138" s="57">
        <v>46150.56925925926</v>
      </c>
      <c r="AP138" s="57">
        <v>46240.541666666664</v>
      </c>
      <c r="AR138" t="s">
        <v>219</v>
      </c>
      <c r="AS138" t="s">
        <v>665</v>
      </c>
      <c r="AT138" t="s">
        <v>231</v>
      </c>
      <c r="AU138">
        <v>20260806</v>
      </c>
      <c r="AV138" t="s">
        <v>222</v>
      </c>
      <c r="AW138" t="s">
        <v>630</v>
      </c>
      <c r="AX138" t="s">
        <v>223</v>
      </c>
      <c r="BA138" s="57">
        <v>46240.541666666664</v>
      </c>
      <c r="BB138" t="s">
        <v>1706</v>
      </c>
      <c r="BC138">
        <v>2026</v>
      </c>
      <c r="BD138">
        <v>8</v>
      </c>
      <c r="BE138">
        <v>6</v>
      </c>
      <c r="BF138" s="6">
        <f t="shared" si="6"/>
        <v>46240</v>
      </c>
      <c r="BG138">
        <f t="shared" si="7"/>
        <v>-0.54166666666424135</v>
      </c>
      <c r="BH138" t="str">
        <f t="shared" si="8"/>
        <v>COMPLY</v>
      </c>
      <c r="BI138" t="str">
        <f>VLOOKUP(H138,Sheet2!$A$1:$B$270,2,FALSE)</f>
        <v>PASURUAN</v>
      </c>
    </row>
    <row r="139" spans="1:61">
      <c r="A139">
        <v>138</v>
      </c>
      <c r="B139">
        <v>1002512092</v>
      </c>
      <c r="C139">
        <v>3</v>
      </c>
      <c r="D139" t="s">
        <v>55</v>
      </c>
      <c r="E139">
        <v>5</v>
      </c>
      <c r="F139" t="s">
        <v>267</v>
      </c>
      <c r="G139" t="s">
        <v>128</v>
      </c>
      <c r="H139" t="s">
        <v>313</v>
      </c>
      <c r="I139" t="s">
        <v>213</v>
      </c>
      <c r="J139" t="s">
        <v>214</v>
      </c>
      <c r="K139" t="s">
        <v>149</v>
      </c>
      <c r="M139" t="s">
        <v>76</v>
      </c>
      <c r="N139" t="s">
        <v>216</v>
      </c>
      <c r="O139" s="57">
        <v>46240.4925</v>
      </c>
      <c r="P139" s="57">
        <v>46242.522986111115</v>
      </c>
      <c r="Q139">
        <v>69359822</v>
      </c>
      <c r="S139">
        <v>152417233888</v>
      </c>
      <c r="T139" t="s">
        <v>1707</v>
      </c>
      <c r="U139" t="s">
        <v>1708</v>
      </c>
      <c r="V139" t="s">
        <v>4718</v>
      </c>
      <c r="Z139">
        <v>112.6134753</v>
      </c>
      <c r="AA139">
        <v>-7.3644718999999998</v>
      </c>
      <c r="AB139" t="s">
        <v>1709</v>
      </c>
      <c r="AC139" t="s">
        <v>230</v>
      </c>
      <c r="AL139" t="s">
        <v>218</v>
      </c>
      <c r="AM139" t="s">
        <v>4719</v>
      </c>
      <c r="AN139" t="s">
        <v>6</v>
      </c>
      <c r="AO139" s="57">
        <v>46181.496516203704</v>
      </c>
      <c r="AP139" s="57">
        <v>46242.541666666664</v>
      </c>
      <c r="AR139" t="s">
        <v>219</v>
      </c>
      <c r="AS139" t="s">
        <v>661</v>
      </c>
      <c r="AT139" t="s">
        <v>231</v>
      </c>
      <c r="AU139">
        <v>20260808</v>
      </c>
      <c r="AV139" t="s">
        <v>222</v>
      </c>
      <c r="AW139" t="s">
        <v>656</v>
      </c>
      <c r="AX139" t="s">
        <v>223</v>
      </c>
      <c r="BA139" s="57">
        <v>46242.541666666664</v>
      </c>
      <c r="BB139" t="s">
        <v>4719</v>
      </c>
      <c r="BC139">
        <v>2026</v>
      </c>
      <c r="BD139">
        <v>8</v>
      </c>
      <c r="BE139">
        <v>8</v>
      </c>
      <c r="BF139" s="6">
        <f t="shared" si="6"/>
        <v>46242</v>
      </c>
      <c r="BG139">
        <f t="shared" si="7"/>
        <v>-0.54166666666424135</v>
      </c>
      <c r="BH139" t="str">
        <f t="shared" si="8"/>
        <v>COMPLY</v>
      </c>
      <c r="BI139" t="str">
        <f>VLOOKUP(H139,Sheet2!$A$1:$B$270,2,FALSE)</f>
        <v>SURABAYA UTARA</v>
      </c>
    </row>
    <row r="140" spans="1:61">
      <c r="A140">
        <v>139</v>
      </c>
      <c r="B140">
        <v>1002523678</v>
      </c>
      <c r="C140">
        <v>3</v>
      </c>
      <c r="D140" t="s">
        <v>59</v>
      </c>
      <c r="E140">
        <v>4</v>
      </c>
      <c r="F140" t="s">
        <v>243</v>
      </c>
      <c r="G140" t="s">
        <v>561</v>
      </c>
      <c r="H140" t="s">
        <v>1021</v>
      </c>
      <c r="I140" t="s">
        <v>213</v>
      </c>
      <c r="J140" t="s">
        <v>214</v>
      </c>
      <c r="K140" t="s">
        <v>149</v>
      </c>
      <c r="L140" t="s">
        <v>215</v>
      </c>
      <c r="M140" t="s">
        <v>225</v>
      </c>
      <c r="N140" t="s">
        <v>216</v>
      </c>
      <c r="O140" s="57">
        <v>46247.430509259262</v>
      </c>
      <c r="P140" s="57">
        <v>46248.337256944447</v>
      </c>
      <c r="Q140">
        <v>69364858</v>
      </c>
      <c r="S140">
        <v>142141120203</v>
      </c>
      <c r="T140" t="s">
        <v>8975</v>
      </c>
      <c r="U140" t="s">
        <v>8976</v>
      </c>
      <c r="V140" t="s">
        <v>8977</v>
      </c>
      <c r="Z140">
        <v>109.6517044</v>
      </c>
      <c r="AA140">
        <v>-7.7668024000000004</v>
      </c>
      <c r="AB140" t="s">
        <v>8978</v>
      </c>
      <c r="AC140" t="s">
        <v>237</v>
      </c>
      <c r="AL140" t="s">
        <v>218</v>
      </c>
      <c r="AM140" t="s">
        <v>8979</v>
      </c>
      <c r="AN140" t="s">
        <v>6</v>
      </c>
      <c r="AO140" t="s">
        <v>8916</v>
      </c>
      <c r="AP140" s="57">
        <v>46248.333333333336</v>
      </c>
      <c r="AR140" t="s">
        <v>18</v>
      </c>
      <c r="AS140" t="s">
        <v>220</v>
      </c>
      <c r="AT140" t="s">
        <v>231</v>
      </c>
      <c r="AV140" t="s">
        <v>227</v>
      </c>
      <c r="AW140" t="s">
        <v>1068</v>
      </c>
      <c r="AX140" t="s">
        <v>223</v>
      </c>
      <c r="BA140" s="57">
        <v>46248.333333333336</v>
      </c>
      <c r="BB140" t="s">
        <v>8979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:61">
      <c r="A141">
        <v>140</v>
      </c>
      <c r="B141">
        <v>1002519328</v>
      </c>
      <c r="C141">
        <v>3</v>
      </c>
      <c r="D141" t="s">
        <v>49</v>
      </c>
      <c r="E141">
        <v>4</v>
      </c>
      <c r="F141" t="s">
        <v>247</v>
      </c>
      <c r="G141" t="s">
        <v>248</v>
      </c>
      <c r="H141" t="s">
        <v>645</v>
      </c>
      <c r="I141" t="s">
        <v>213</v>
      </c>
      <c r="J141" t="s">
        <v>214</v>
      </c>
      <c r="K141" t="s">
        <v>149</v>
      </c>
      <c r="L141" t="s">
        <v>215</v>
      </c>
      <c r="M141" t="s">
        <v>76</v>
      </c>
      <c r="N141" t="s">
        <v>216</v>
      </c>
      <c r="O141" s="57">
        <v>46245.445092592592</v>
      </c>
      <c r="P141" s="57">
        <v>46246.703969907408</v>
      </c>
      <c r="Q141">
        <v>69363068</v>
      </c>
      <c r="S141">
        <v>143424113414</v>
      </c>
      <c r="T141" t="s">
        <v>7069</v>
      </c>
      <c r="U141" t="s">
        <v>7070</v>
      </c>
      <c r="V141" t="s">
        <v>7071</v>
      </c>
      <c r="Z141">
        <v>110.485224165022</v>
      </c>
      <c r="AA141">
        <v>-6.9495113163912396</v>
      </c>
      <c r="AB141" t="s">
        <v>7072</v>
      </c>
      <c r="AC141" t="s">
        <v>217</v>
      </c>
      <c r="AL141" t="s">
        <v>218</v>
      </c>
      <c r="AM141" t="s">
        <v>7073</v>
      </c>
      <c r="AN141" t="s">
        <v>6</v>
      </c>
      <c r="AO141" s="57">
        <v>46334.455185185187</v>
      </c>
      <c r="AP141" s="57">
        <v>46246.333333333336</v>
      </c>
      <c r="AR141" t="s">
        <v>219</v>
      </c>
      <c r="AS141" t="s">
        <v>634</v>
      </c>
      <c r="AT141" t="s">
        <v>231</v>
      </c>
      <c r="AU141">
        <v>20260812</v>
      </c>
      <c r="AV141" t="s">
        <v>222</v>
      </c>
      <c r="AW141" t="s">
        <v>1055</v>
      </c>
      <c r="AX141" t="s">
        <v>223</v>
      </c>
      <c r="BA141" s="57">
        <v>46246.333333333336</v>
      </c>
      <c r="BB141" t="s">
        <v>7073</v>
      </c>
      <c r="BC141">
        <v>2026</v>
      </c>
      <c r="BD141">
        <v>8</v>
      </c>
      <c r="BE141">
        <v>12</v>
      </c>
      <c r="BF141" s="6">
        <f t="shared" si="6"/>
        <v>46246</v>
      </c>
      <c r="BG141">
        <f t="shared" si="7"/>
        <v>-0.33333333333575865</v>
      </c>
      <c r="BH141" t="str">
        <f t="shared" si="8"/>
        <v>COMPLY</v>
      </c>
      <c r="BI141" t="e">
        <f>VLOOKUP(H141,Sheet2!$A$1:$B$270,2,FALSE)</f>
        <v>#N/A</v>
      </c>
    </row>
    <row r="142" spans="1:61">
      <c r="A142">
        <v>141</v>
      </c>
      <c r="B142">
        <v>1002516080</v>
      </c>
      <c r="C142">
        <v>3</v>
      </c>
      <c r="D142" t="s">
        <v>38</v>
      </c>
      <c r="E142">
        <v>5</v>
      </c>
      <c r="F142" t="s">
        <v>251</v>
      </c>
      <c r="G142" t="s">
        <v>87</v>
      </c>
      <c r="H142" t="s">
        <v>364</v>
      </c>
      <c r="I142" t="s">
        <v>213</v>
      </c>
      <c r="J142" t="s">
        <v>214</v>
      </c>
      <c r="K142" t="s">
        <v>149</v>
      </c>
      <c r="M142" t="s">
        <v>582</v>
      </c>
      <c r="N142" t="s">
        <v>622</v>
      </c>
      <c r="O142" s="57">
        <v>46242.633680555555</v>
      </c>
      <c r="P142" s="57">
        <v>46247.477002314816</v>
      </c>
      <c r="Q142">
        <v>69361537</v>
      </c>
      <c r="S142">
        <v>152707239216</v>
      </c>
      <c r="T142" t="s">
        <v>4725</v>
      </c>
      <c r="U142" t="s">
        <v>4726</v>
      </c>
      <c r="V142" t="s">
        <v>4727</v>
      </c>
      <c r="Z142">
        <v>112.55397929999999</v>
      </c>
      <c r="AA142">
        <v>-7.8981211</v>
      </c>
      <c r="AB142" t="s">
        <v>4728</v>
      </c>
      <c r="AC142" t="s">
        <v>292</v>
      </c>
      <c r="AL142" t="s">
        <v>218</v>
      </c>
      <c r="AM142" t="s">
        <v>4729</v>
      </c>
      <c r="AN142" t="s">
        <v>6</v>
      </c>
      <c r="AO142" s="57">
        <v>46242.642789351848</v>
      </c>
      <c r="AP142" s="57">
        <v>46244.333333333336</v>
      </c>
      <c r="AR142" t="s">
        <v>14</v>
      </c>
      <c r="AS142" t="s">
        <v>87</v>
      </c>
      <c r="AT142" t="s">
        <v>231</v>
      </c>
      <c r="AV142" t="s">
        <v>8980</v>
      </c>
      <c r="AW142" t="s">
        <v>566</v>
      </c>
      <c r="AX142" t="s">
        <v>223</v>
      </c>
      <c r="BA142" s="57">
        <v>46244.333333333336</v>
      </c>
      <c r="BB142" t="s">
        <v>4729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BATU</v>
      </c>
    </row>
    <row r="143" spans="1:61">
      <c r="A143">
        <v>142</v>
      </c>
      <c r="B143">
        <v>1002518343</v>
      </c>
      <c r="C143">
        <v>3</v>
      </c>
      <c r="D143" t="s">
        <v>49</v>
      </c>
      <c r="E143">
        <v>4</v>
      </c>
      <c r="F143" t="s">
        <v>253</v>
      </c>
      <c r="G143" t="s">
        <v>558</v>
      </c>
      <c r="H143" t="s">
        <v>562</v>
      </c>
      <c r="I143" t="s">
        <v>213</v>
      </c>
      <c r="J143" t="s">
        <v>214</v>
      </c>
      <c r="K143" t="s">
        <v>149</v>
      </c>
      <c r="L143" t="s">
        <v>215</v>
      </c>
      <c r="M143" t="s">
        <v>582</v>
      </c>
      <c r="N143" t="s">
        <v>216</v>
      </c>
      <c r="O143" s="57">
        <v>46244.656215277777</v>
      </c>
      <c r="P143" s="57">
        <v>46246.375740740739</v>
      </c>
      <c r="Q143">
        <v>69362673</v>
      </c>
      <c r="S143">
        <v>142278112660</v>
      </c>
      <c r="T143" t="s">
        <v>6334</v>
      </c>
      <c r="U143" t="s">
        <v>6335</v>
      </c>
      <c r="V143" t="s">
        <v>6336</v>
      </c>
      <c r="Z143">
        <v>109.33093700000001</v>
      </c>
      <c r="AA143">
        <v>-6.9063480000000004</v>
      </c>
      <c r="AB143" t="s">
        <v>6337</v>
      </c>
      <c r="AC143" t="s">
        <v>237</v>
      </c>
      <c r="AL143" t="s">
        <v>218</v>
      </c>
      <c r="AM143" t="s">
        <v>6338</v>
      </c>
      <c r="AN143" t="s">
        <v>6</v>
      </c>
      <c r="AO143" s="57">
        <v>46303.663252314815</v>
      </c>
      <c r="AP143" s="57">
        <v>46245.541666666664</v>
      </c>
      <c r="AR143" t="s">
        <v>14</v>
      </c>
      <c r="AS143" t="s">
        <v>220</v>
      </c>
      <c r="AT143" t="s">
        <v>231</v>
      </c>
      <c r="AV143" t="s">
        <v>8062</v>
      </c>
      <c r="AW143" t="s">
        <v>1063</v>
      </c>
      <c r="AX143" t="s">
        <v>223</v>
      </c>
      <c r="BA143" s="57">
        <v>46245.541666666664</v>
      </c>
      <c r="BB143" t="s">
        <v>6338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A144">
        <v>143</v>
      </c>
      <c r="B144">
        <v>1002509965</v>
      </c>
      <c r="C144">
        <v>3</v>
      </c>
      <c r="D144" t="s">
        <v>55</v>
      </c>
      <c r="E144">
        <v>5</v>
      </c>
      <c r="F144" t="s">
        <v>267</v>
      </c>
      <c r="G144" t="s">
        <v>128</v>
      </c>
      <c r="H144" t="s">
        <v>313</v>
      </c>
      <c r="I144" t="s">
        <v>213</v>
      </c>
      <c r="J144" t="s">
        <v>214</v>
      </c>
      <c r="K144" t="s">
        <v>149</v>
      </c>
      <c r="L144" t="s">
        <v>215</v>
      </c>
      <c r="M144" t="s">
        <v>596</v>
      </c>
      <c r="N144" t="s">
        <v>216</v>
      </c>
      <c r="O144" s="57">
        <v>46239.433287037034</v>
      </c>
      <c r="P144" s="57">
        <v>46245.713043981479</v>
      </c>
      <c r="Q144">
        <v>69358906</v>
      </c>
      <c r="S144">
        <v>152417233879</v>
      </c>
      <c r="T144" t="s">
        <v>1720</v>
      </c>
      <c r="U144" t="s">
        <v>1721</v>
      </c>
      <c r="V144" t="s">
        <v>1722</v>
      </c>
      <c r="Z144">
        <v>112.57454130000001</v>
      </c>
      <c r="AA144">
        <v>-7.3782619</v>
      </c>
      <c r="AB144" t="s">
        <v>1723</v>
      </c>
      <c r="AC144" t="s">
        <v>217</v>
      </c>
      <c r="AL144" t="s">
        <v>218</v>
      </c>
      <c r="AM144" t="s">
        <v>1724</v>
      </c>
      <c r="AN144" t="s">
        <v>6</v>
      </c>
      <c r="AO144" s="57">
        <v>46150.44427083333</v>
      </c>
      <c r="AP144" s="57">
        <v>46240.333333333336</v>
      </c>
      <c r="AQ144" t="s">
        <v>249</v>
      </c>
      <c r="AR144" t="s">
        <v>14</v>
      </c>
      <c r="AS144" t="s">
        <v>661</v>
      </c>
      <c r="AT144" t="s">
        <v>231</v>
      </c>
      <c r="AV144" t="s">
        <v>597</v>
      </c>
      <c r="AW144" t="s">
        <v>1055</v>
      </c>
      <c r="AX144" t="s">
        <v>223</v>
      </c>
      <c r="BA144" s="57">
        <v>46240.333333333336</v>
      </c>
      <c r="BB144" t="s">
        <v>1724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SURABAYA UTARA</v>
      </c>
    </row>
    <row r="145" spans="1:61">
      <c r="A145">
        <v>144</v>
      </c>
      <c r="B145">
        <v>1002504764</v>
      </c>
      <c r="C145">
        <v>3</v>
      </c>
      <c r="D145" t="s">
        <v>55</v>
      </c>
      <c r="E145">
        <v>5</v>
      </c>
      <c r="F145" t="s">
        <v>228</v>
      </c>
      <c r="G145" t="s">
        <v>121</v>
      </c>
      <c r="H145" t="s">
        <v>449</v>
      </c>
      <c r="I145" t="s">
        <v>213</v>
      </c>
      <c r="J145" t="s">
        <v>214</v>
      </c>
      <c r="K145" t="s">
        <v>149</v>
      </c>
      <c r="M145" t="s">
        <v>236</v>
      </c>
      <c r="N145" t="s">
        <v>216</v>
      </c>
      <c r="O145" s="57">
        <v>46235.658067129632</v>
      </c>
      <c r="P145" s="57">
        <v>46238.377534722225</v>
      </c>
      <c r="Q145">
        <v>69356825</v>
      </c>
      <c r="S145">
        <v>152438901086</v>
      </c>
      <c r="T145" t="s">
        <v>1725</v>
      </c>
      <c r="U145" t="s">
        <v>1726</v>
      </c>
      <c r="Z145">
        <v>113.33976939999999</v>
      </c>
      <c r="AA145">
        <v>-7.1196311000000003</v>
      </c>
      <c r="AB145" t="s">
        <v>1727</v>
      </c>
      <c r="AC145" t="s">
        <v>230</v>
      </c>
      <c r="AO145" s="57">
        <v>46030.663298611114</v>
      </c>
      <c r="AR145" t="s">
        <v>314</v>
      </c>
      <c r="AS145" t="s">
        <v>220</v>
      </c>
      <c r="AT145" t="s">
        <v>221</v>
      </c>
      <c r="AV145" t="s">
        <v>1121</v>
      </c>
      <c r="AW145" t="s">
        <v>601</v>
      </c>
      <c r="AX145" t="s">
        <v>223</v>
      </c>
      <c r="AZ145" t="s">
        <v>1121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MADURA</v>
      </c>
    </row>
    <row r="146" spans="1:61">
      <c r="A146">
        <v>145</v>
      </c>
      <c r="B146">
        <v>1002521904</v>
      </c>
      <c r="C146">
        <v>3</v>
      </c>
      <c r="D146" t="s">
        <v>49</v>
      </c>
      <c r="E146">
        <v>4</v>
      </c>
      <c r="F146" t="s">
        <v>253</v>
      </c>
      <c r="G146" t="s">
        <v>253</v>
      </c>
      <c r="H146" t="s">
        <v>700</v>
      </c>
      <c r="I146" t="s">
        <v>213</v>
      </c>
      <c r="J146" t="s">
        <v>214</v>
      </c>
      <c r="K146" t="s">
        <v>149</v>
      </c>
      <c r="L146" t="s">
        <v>215</v>
      </c>
      <c r="M146" t="s">
        <v>76</v>
      </c>
      <c r="N146" t="s">
        <v>216</v>
      </c>
      <c r="O146" s="57">
        <v>46246.495092592595</v>
      </c>
      <c r="P146" s="57">
        <v>46247.637696759259</v>
      </c>
      <c r="Q146">
        <v>69364108</v>
      </c>
      <c r="S146">
        <v>146285103787</v>
      </c>
      <c r="T146" t="s">
        <v>8063</v>
      </c>
      <c r="U146" t="s">
        <v>8064</v>
      </c>
      <c r="V146" t="s">
        <v>8065</v>
      </c>
      <c r="Z146">
        <v>109.644232</v>
      </c>
      <c r="AA146">
        <v>-6.9624779999999999</v>
      </c>
      <c r="AB146" t="s">
        <v>8066</v>
      </c>
      <c r="AC146" t="s">
        <v>237</v>
      </c>
      <c r="AL146" t="s">
        <v>218</v>
      </c>
      <c r="AM146" t="s">
        <v>8067</v>
      </c>
      <c r="AN146" t="s">
        <v>6</v>
      </c>
      <c r="AO146" s="57">
        <v>46364.496782407405</v>
      </c>
      <c r="AP146" s="57">
        <v>46247.333333333336</v>
      </c>
      <c r="AR146" t="s">
        <v>219</v>
      </c>
      <c r="AS146" t="s">
        <v>583</v>
      </c>
      <c r="AT146" t="s">
        <v>231</v>
      </c>
      <c r="AU146">
        <v>20260813</v>
      </c>
      <c r="AV146" t="s">
        <v>222</v>
      </c>
      <c r="AW146" t="s">
        <v>1055</v>
      </c>
      <c r="AX146" t="s">
        <v>223</v>
      </c>
      <c r="BA146" s="57">
        <v>46247.333333333336</v>
      </c>
      <c r="BB146" t="s">
        <v>8067</v>
      </c>
      <c r="BC146">
        <v>2026</v>
      </c>
      <c r="BD146">
        <v>8</v>
      </c>
      <c r="BE146">
        <v>13</v>
      </c>
      <c r="BF146" s="6">
        <f t="shared" si="6"/>
        <v>46247</v>
      </c>
      <c r="BG146">
        <f t="shared" si="7"/>
        <v>-0.33333333333575865</v>
      </c>
      <c r="BH146" t="str">
        <f t="shared" si="8"/>
        <v>COMPLY</v>
      </c>
      <c r="BI146" t="e">
        <f>VLOOKUP(H146,Sheet2!$A$1:$B$270,2,FALSE)</f>
        <v>#N/A</v>
      </c>
    </row>
    <row r="147" spans="1:61">
      <c r="A147">
        <v>146</v>
      </c>
      <c r="B147">
        <v>1002508451</v>
      </c>
      <c r="C147">
        <v>3</v>
      </c>
      <c r="D147" t="s">
        <v>38</v>
      </c>
      <c r="E147">
        <v>5</v>
      </c>
      <c r="F147" t="s">
        <v>251</v>
      </c>
      <c r="G147" t="s">
        <v>91</v>
      </c>
      <c r="H147" t="s">
        <v>410</v>
      </c>
      <c r="I147" t="s">
        <v>213</v>
      </c>
      <c r="J147" t="s">
        <v>214</v>
      </c>
      <c r="K147" t="s">
        <v>149</v>
      </c>
      <c r="M147" t="s">
        <v>76</v>
      </c>
      <c r="N147" t="s">
        <v>622</v>
      </c>
      <c r="O147" s="57">
        <v>46238.589826388888</v>
      </c>
      <c r="P147" s="57">
        <v>46239.859270833331</v>
      </c>
      <c r="Q147">
        <v>69358339</v>
      </c>
      <c r="S147">
        <v>152718219090</v>
      </c>
      <c r="T147" t="s">
        <v>1728</v>
      </c>
      <c r="U147" t="s">
        <v>1729</v>
      </c>
      <c r="V147" t="s">
        <v>1730</v>
      </c>
      <c r="Z147">
        <v>112.5413346</v>
      </c>
      <c r="AA147">
        <v>-8.1912453000000003</v>
      </c>
      <c r="AB147" t="s">
        <v>1731</v>
      </c>
      <c r="AC147" t="s">
        <v>293</v>
      </c>
      <c r="AL147" t="s">
        <v>218</v>
      </c>
      <c r="AM147" t="s">
        <v>1732</v>
      </c>
      <c r="AN147" t="s">
        <v>6</v>
      </c>
      <c r="AO147" s="57">
        <v>46120.590613425928</v>
      </c>
      <c r="AP147" s="57">
        <v>46239.541666666664</v>
      </c>
      <c r="AR147" t="s">
        <v>219</v>
      </c>
      <c r="AS147" t="s">
        <v>91</v>
      </c>
      <c r="AT147" t="s">
        <v>231</v>
      </c>
      <c r="AU147">
        <v>20260805</v>
      </c>
      <c r="AV147" t="s">
        <v>222</v>
      </c>
      <c r="AW147" t="s">
        <v>567</v>
      </c>
      <c r="AX147" t="s">
        <v>223</v>
      </c>
      <c r="BA147" s="57">
        <v>46239.541666666664</v>
      </c>
      <c r="BB147" t="s">
        <v>1732</v>
      </c>
      <c r="BC147">
        <v>2026</v>
      </c>
      <c r="BD147">
        <v>8</v>
      </c>
      <c r="BE147">
        <v>5</v>
      </c>
      <c r="BF147" s="6">
        <f t="shared" si="6"/>
        <v>46239</v>
      </c>
      <c r="BG147">
        <f t="shared" si="7"/>
        <v>-0.54166666666424135</v>
      </c>
      <c r="BH147" t="str">
        <f t="shared" si="8"/>
        <v>COMPLY</v>
      </c>
      <c r="BI147" t="str">
        <f>VLOOKUP(H147,Sheet2!$A$1:$B$270,2,FALSE)</f>
        <v>MALANG</v>
      </c>
    </row>
    <row r="148" spans="1:61">
      <c r="A148">
        <v>147</v>
      </c>
      <c r="B148">
        <v>1002514589</v>
      </c>
      <c r="C148">
        <v>3</v>
      </c>
      <c r="D148" t="s">
        <v>51</v>
      </c>
      <c r="E148">
        <v>4</v>
      </c>
      <c r="F148" t="s">
        <v>275</v>
      </c>
      <c r="G148" t="s">
        <v>341</v>
      </c>
      <c r="H148" t="s">
        <v>4735</v>
      </c>
      <c r="I148" t="s">
        <v>213</v>
      </c>
      <c r="J148" t="s">
        <v>214</v>
      </c>
      <c r="K148" t="s">
        <v>149</v>
      </c>
      <c r="L148" t="s">
        <v>215</v>
      </c>
      <c r="M148" t="s">
        <v>76</v>
      </c>
      <c r="N148" t="s">
        <v>216</v>
      </c>
      <c r="O148" s="57">
        <v>46241.557592592595</v>
      </c>
      <c r="P148" s="57">
        <v>46242.633379629631</v>
      </c>
      <c r="Q148">
        <v>69360769</v>
      </c>
      <c r="S148">
        <v>142519105194</v>
      </c>
      <c r="T148" t="s">
        <v>4736</v>
      </c>
      <c r="U148" t="s">
        <v>4737</v>
      </c>
      <c r="V148" t="s">
        <v>4738</v>
      </c>
      <c r="Z148">
        <v>111.26236470000001</v>
      </c>
      <c r="AA148">
        <v>-7.0468659000000002</v>
      </c>
      <c r="AB148" t="s">
        <v>4739</v>
      </c>
      <c r="AC148" t="s">
        <v>237</v>
      </c>
      <c r="AL148" t="s">
        <v>218</v>
      </c>
      <c r="AM148" t="s">
        <v>4740</v>
      </c>
      <c r="AN148" t="s">
        <v>6</v>
      </c>
      <c r="AO148" s="57">
        <v>46211.559479166666</v>
      </c>
      <c r="AP148" s="57">
        <v>46242.541666666664</v>
      </c>
      <c r="AR148" t="s">
        <v>219</v>
      </c>
      <c r="AS148" t="s">
        <v>220</v>
      </c>
      <c r="AT148" t="s">
        <v>231</v>
      </c>
      <c r="AU148">
        <v>20260808</v>
      </c>
      <c r="AV148" t="s">
        <v>222</v>
      </c>
      <c r="AW148" t="s">
        <v>666</v>
      </c>
      <c r="AX148" t="s">
        <v>223</v>
      </c>
      <c r="BA148" s="57">
        <v>46242.541666666664</v>
      </c>
      <c r="BB148" t="s">
        <v>4740</v>
      </c>
      <c r="BC148">
        <v>2026</v>
      </c>
      <c r="BD148">
        <v>8</v>
      </c>
      <c r="BE148">
        <v>8</v>
      </c>
      <c r="BF148" s="6">
        <f t="shared" si="6"/>
        <v>46242</v>
      </c>
      <c r="BG148">
        <f t="shared" si="7"/>
        <v>-0.54166666666424135</v>
      </c>
      <c r="BH148" t="str">
        <f t="shared" si="8"/>
        <v>COMPLY</v>
      </c>
      <c r="BI148" t="e">
        <f>VLOOKUP(H148,Sheet2!$A$1:$B$270,2,FALSE)</f>
        <v>#N/A</v>
      </c>
    </row>
    <row r="149" spans="1:61">
      <c r="A149">
        <v>148</v>
      </c>
      <c r="B149">
        <v>1002518793</v>
      </c>
      <c r="C149">
        <v>3</v>
      </c>
      <c r="D149" t="s">
        <v>49</v>
      </c>
      <c r="E149">
        <v>4</v>
      </c>
      <c r="F149" t="s">
        <v>247</v>
      </c>
      <c r="G149" t="s">
        <v>326</v>
      </c>
      <c r="H149" t="s">
        <v>646</v>
      </c>
      <c r="I149" t="s">
        <v>213</v>
      </c>
      <c r="J149" t="s">
        <v>214</v>
      </c>
      <c r="K149" t="s">
        <v>149</v>
      </c>
      <c r="L149" t="s">
        <v>215</v>
      </c>
      <c r="M149" t="s">
        <v>279</v>
      </c>
      <c r="N149" t="s">
        <v>216</v>
      </c>
      <c r="O149" s="57">
        <v>46245.328425925924</v>
      </c>
      <c r="P149" s="57">
        <v>46248.355856481481</v>
      </c>
      <c r="Q149">
        <v>69362823</v>
      </c>
      <c r="S149">
        <v>141459107798</v>
      </c>
      <c r="T149" t="s">
        <v>7074</v>
      </c>
      <c r="U149" t="s">
        <v>7075</v>
      </c>
      <c r="V149" t="s">
        <v>7076</v>
      </c>
      <c r="Z149">
        <v>110.36551559999999</v>
      </c>
      <c r="AA149">
        <v>-7.2444375000000001</v>
      </c>
      <c r="AB149" t="s">
        <v>7077</v>
      </c>
      <c r="AC149" t="s">
        <v>217</v>
      </c>
      <c r="AL149" t="s">
        <v>218</v>
      </c>
      <c r="AM149" t="s">
        <v>7030</v>
      </c>
      <c r="AN149" t="s">
        <v>6</v>
      </c>
      <c r="AO149" s="57">
        <v>46334.330011574071</v>
      </c>
      <c r="AP149" s="57">
        <v>46246.333333333336</v>
      </c>
      <c r="AQ149" t="s">
        <v>929</v>
      </c>
      <c r="AR149" t="s">
        <v>280</v>
      </c>
      <c r="AS149" t="s">
        <v>613</v>
      </c>
      <c r="AT149" t="s">
        <v>231</v>
      </c>
      <c r="AV149" t="s">
        <v>8981</v>
      </c>
      <c r="AW149" t="s">
        <v>1059</v>
      </c>
      <c r="AX149" t="s">
        <v>223</v>
      </c>
      <c r="BA149" s="57">
        <v>46246.333333333336</v>
      </c>
      <c r="BB149" t="s">
        <v>7030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:61">
      <c r="A150">
        <v>149</v>
      </c>
      <c r="B150">
        <v>1002522308</v>
      </c>
      <c r="C150">
        <v>3</v>
      </c>
      <c r="D150" t="s">
        <v>55</v>
      </c>
      <c r="E150">
        <v>5</v>
      </c>
      <c r="F150" t="s">
        <v>267</v>
      </c>
      <c r="G150" t="s">
        <v>126</v>
      </c>
      <c r="H150" t="s">
        <v>268</v>
      </c>
      <c r="I150" t="s">
        <v>213</v>
      </c>
      <c r="J150" t="s">
        <v>214</v>
      </c>
      <c r="K150" t="s">
        <v>149</v>
      </c>
      <c r="L150" t="s">
        <v>215</v>
      </c>
      <c r="M150" t="s">
        <v>76</v>
      </c>
      <c r="N150" t="s">
        <v>216</v>
      </c>
      <c r="O150" s="57">
        <v>46246.584675925929</v>
      </c>
      <c r="P150" s="57">
        <v>46248.342789351853</v>
      </c>
      <c r="Q150">
        <v>69364313</v>
      </c>
      <c r="S150">
        <v>152413167087</v>
      </c>
      <c r="T150" t="s">
        <v>8068</v>
      </c>
      <c r="U150" t="s">
        <v>8069</v>
      </c>
      <c r="V150" t="s">
        <v>8070</v>
      </c>
      <c r="Z150">
        <v>112.74768570000001</v>
      </c>
      <c r="AA150">
        <v>-7.2573064</v>
      </c>
      <c r="AB150" t="s">
        <v>8071</v>
      </c>
      <c r="AC150" t="s">
        <v>217</v>
      </c>
      <c r="AL150" t="s">
        <v>218</v>
      </c>
      <c r="AM150" t="s">
        <v>8072</v>
      </c>
      <c r="AN150" t="s">
        <v>6</v>
      </c>
      <c r="AO150" s="57">
        <v>46364.590405092589</v>
      </c>
      <c r="AP150" s="57">
        <v>46248.541666666664</v>
      </c>
      <c r="AR150" t="s">
        <v>219</v>
      </c>
      <c r="AS150" t="s">
        <v>610</v>
      </c>
      <c r="AT150" t="s">
        <v>231</v>
      </c>
      <c r="AU150">
        <v>20260814</v>
      </c>
      <c r="AV150" t="s">
        <v>222</v>
      </c>
      <c r="AW150" t="s">
        <v>1063</v>
      </c>
      <c r="AX150" t="s">
        <v>223</v>
      </c>
      <c r="BA150" s="57">
        <v>46248.541666666664</v>
      </c>
      <c r="BB150" t="s">
        <v>8072</v>
      </c>
      <c r="BC150">
        <v>2026</v>
      </c>
      <c r="BD150">
        <v>8</v>
      </c>
      <c r="BE150">
        <v>14</v>
      </c>
      <c r="BF150" s="6">
        <f t="shared" si="6"/>
        <v>46248</v>
      </c>
      <c r="BG150">
        <f t="shared" si="7"/>
        <v>-0.54166666666424135</v>
      </c>
      <c r="BH150" t="str">
        <f t="shared" si="8"/>
        <v>COMPLY</v>
      </c>
      <c r="BI150" t="str">
        <f>VLOOKUP(H150,Sheet2!$A$1:$B$270,2,FALSE)</f>
        <v>SURABAYA SELATAN</v>
      </c>
    </row>
    <row r="151" spans="1:61">
      <c r="A151">
        <v>150</v>
      </c>
      <c r="B151">
        <v>1002504571</v>
      </c>
      <c r="C151">
        <v>3</v>
      </c>
      <c r="D151" t="s">
        <v>42</v>
      </c>
      <c r="E151">
        <v>5</v>
      </c>
      <c r="F151" t="s">
        <v>233</v>
      </c>
      <c r="G151" t="s">
        <v>101</v>
      </c>
      <c r="H151" t="s">
        <v>264</v>
      </c>
      <c r="I151" t="s">
        <v>213</v>
      </c>
      <c r="J151" t="s">
        <v>214</v>
      </c>
      <c r="K151" t="s">
        <v>149</v>
      </c>
      <c r="M151" t="s">
        <v>582</v>
      </c>
      <c r="N151" t="s">
        <v>216</v>
      </c>
      <c r="O151" s="57">
        <v>46235.557592592595</v>
      </c>
      <c r="P151" s="57">
        <v>46237.484074074076</v>
      </c>
      <c r="Q151">
        <v>69356756</v>
      </c>
      <c r="R151">
        <v>3135917276</v>
      </c>
      <c r="S151">
        <v>152316231786</v>
      </c>
      <c r="T151" t="s">
        <v>1745</v>
      </c>
      <c r="U151" t="s">
        <v>1746</v>
      </c>
      <c r="V151" t="s">
        <v>1747</v>
      </c>
      <c r="Z151">
        <v>112.6992666</v>
      </c>
      <c r="AA151">
        <v>-7.4508666000000003</v>
      </c>
      <c r="AB151" t="s">
        <v>1748</v>
      </c>
      <c r="AC151" t="s">
        <v>230</v>
      </c>
      <c r="AL151" t="s">
        <v>218</v>
      </c>
      <c r="AM151" t="s">
        <v>1749</v>
      </c>
      <c r="AN151" t="s">
        <v>6</v>
      </c>
      <c r="AO151" s="57">
        <v>46030.559328703705</v>
      </c>
      <c r="AP151" s="57">
        <v>46236.541666666664</v>
      </c>
      <c r="AR151" t="s">
        <v>14</v>
      </c>
      <c r="AS151" t="s">
        <v>233</v>
      </c>
      <c r="AT151" t="s">
        <v>231</v>
      </c>
      <c r="AV151" t="s">
        <v>1750</v>
      </c>
      <c r="AW151" t="s">
        <v>1028</v>
      </c>
      <c r="AX151" t="s">
        <v>223</v>
      </c>
      <c r="BA151" s="57">
        <v>46236.541666666664</v>
      </c>
      <c r="BB151" t="s">
        <v>1749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SIDOARJO</v>
      </c>
    </row>
    <row r="152" spans="1:61">
      <c r="A152">
        <v>151</v>
      </c>
      <c r="B152">
        <v>1002508859</v>
      </c>
      <c r="C152">
        <v>3</v>
      </c>
      <c r="D152" t="s">
        <v>38</v>
      </c>
      <c r="E152">
        <v>5</v>
      </c>
      <c r="F152" t="s">
        <v>251</v>
      </c>
      <c r="G152" t="s">
        <v>87</v>
      </c>
      <c r="H152" t="s">
        <v>252</v>
      </c>
      <c r="I152" t="s">
        <v>213</v>
      </c>
      <c r="J152" t="s">
        <v>214</v>
      </c>
      <c r="K152" t="s">
        <v>149</v>
      </c>
      <c r="L152" t="s">
        <v>215</v>
      </c>
      <c r="M152" t="s">
        <v>76</v>
      </c>
      <c r="N152" t="s">
        <v>216</v>
      </c>
      <c r="O152" s="57">
        <v>46238.639027777775</v>
      </c>
      <c r="P152" s="57">
        <v>46239.699270833335</v>
      </c>
      <c r="Q152">
        <v>69358454</v>
      </c>
      <c r="S152">
        <v>152702232100</v>
      </c>
      <c r="T152" t="s">
        <v>1751</v>
      </c>
      <c r="U152" t="s">
        <v>1752</v>
      </c>
      <c r="V152" t="s">
        <v>1753</v>
      </c>
      <c r="Z152">
        <v>112.658198916646</v>
      </c>
      <c r="AA152">
        <v>-7.9384202994198798</v>
      </c>
      <c r="AB152" t="s">
        <v>1754</v>
      </c>
      <c r="AC152" t="s">
        <v>237</v>
      </c>
      <c r="AL152" t="s">
        <v>218</v>
      </c>
      <c r="AM152" t="s">
        <v>1755</v>
      </c>
      <c r="AN152" t="s">
        <v>6</v>
      </c>
      <c r="AO152" s="57">
        <v>46120.64298611111</v>
      </c>
      <c r="AP152" s="57">
        <v>46239.541666666664</v>
      </c>
      <c r="AR152" t="s">
        <v>219</v>
      </c>
      <c r="AS152" t="s">
        <v>557</v>
      </c>
      <c r="AT152" t="s">
        <v>231</v>
      </c>
      <c r="AU152">
        <v>20260805</v>
      </c>
      <c r="AV152" t="s">
        <v>222</v>
      </c>
      <c r="AW152" t="s">
        <v>1066</v>
      </c>
      <c r="AX152" t="s">
        <v>223</v>
      </c>
      <c r="BA152" s="57">
        <v>46239.541666666664</v>
      </c>
      <c r="BB152" t="s">
        <v>1755</v>
      </c>
      <c r="BC152">
        <v>2026</v>
      </c>
      <c r="BD152">
        <v>8</v>
      </c>
      <c r="BE152">
        <v>5</v>
      </c>
      <c r="BF152" s="6">
        <f t="shared" si="6"/>
        <v>46239</v>
      </c>
      <c r="BG152">
        <f t="shared" si="7"/>
        <v>-0.54166666666424135</v>
      </c>
      <c r="BH152" t="str">
        <f t="shared" si="8"/>
        <v>COMPLY</v>
      </c>
      <c r="BI152" t="str">
        <f>VLOOKUP(H152,Sheet2!$A$1:$B$270,2,FALSE)</f>
        <v>BATU</v>
      </c>
    </row>
    <row r="153" spans="1:61">
      <c r="A153">
        <v>152</v>
      </c>
      <c r="B153">
        <v>1002508813</v>
      </c>
      <c r="C153">
        <v>3</v>
      </c>
      <c r="D153" t="s">
        <v>59</v>
      </c>
      <c r="E153">
        <v>4</v>
      </c>
      <c r="F153" t="s">
        <v>243</v>
      </c>
      <c r="G153" t="s">
        <v>920</v>
      </c>
      <c r="H153" t="s">
        <v>921</v>
      </c>
      <c r="I153" t="s">
        <v>213</v>
      </c>
      <c r="J153" t="s">
        <v>214</v>
      </c>
      <c r="K153" t="s">
        <v>149</v>
      </c>
      <c r="M153" t="s">
        <v>1013</v>
      </c>
      <c r="N153" t="s">
        <v>216</v>
      </c>
      <c r="O153" s="57">
        <v>46238.633564814816</v>
      </c>
      <c r="P153" s="57">
        <v>46238.634884259256</v>
      </c>
      <c r="Q153">
        <v>69358433</v>
      </c>
      <c r="S153">
        <v>142164113613</v>
      </c>
      <c r="T153" t="s">
        <v>1756</v>
      </c>
      <c r="Z153">
        <v>110.3612528</v>
      </c>
      <c r="AA153">
        <v>-7.5318306000000002</v>
      </c>
      <c r="AB153" t="s">
        <v>1757</v>
      </c>
      <c r="AC153" t="s">
        <v>292</v>
      </c>
      <c r="AO153" s="57">
        <v>46120.64298611111</v>
      </c>
      <c r="AR153" t="s">
        <v>6</v>
      </c>
      <c r="AS153" t="s">
        <v>220</v>
      </c>
      <c r="AT153" t="s">
        <v>231</v>
      </c>
      <c r="AV153" t="s">
        <v>1014</v>
      </c>
      <c r="AW153" t="s">
        <v>592</v>
      </c>
      <c r="AX153" t="s">
        <v>223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:61">
      <c r="A154">
        <v>153</v>
      </c>
      <c r="B154">
        <v>1002524574</v>
      </c>
      <c r="C154">
        <v>3</v>
      </c>
      <c r="D154" t="s">
        <v>38</v>
      </c>
      <c r="E154">
        <v>5</v>
      </c>
      <c r="F154" t="s">
        <v>90</v>
      </c>
      <c r="G154" t="s">
        <v>93</v>
      </c>
      <c r="H154" t="s">
        <v>319</v>
      </c>
      <c r="I154" t="s">
        <v>213</v>
      </c>
      <c r="J154" t="s">
        <v>214</v>
      </c>
      <c r="K154" t="s">
        <v>149</v>
      </c>
      <c r="L154" t="s">
        <v>215</v>
      </c>
      <c r="M154" t="s">
        <v>76</v>
      </c>
      <c r="N154" t="s">
        <v>216</v>
      </c>
      <c r="O154" s="57">
        <v>46247.618136574078</v>
      </c>
      <c r="P154" s="57">
        <v>46247.699062500003</v>
      </c>
      <c r="Q154">
        <v>69365295</v>
      </c>
      <c r="S154">
        <v>152641205609</v>
      </c>
      <c r="T154" t="s">
        <v>8982</v>
      </c>
      <c r="U154" t="s">
        <v>8983</v>
      </c>
      <c r="V154" t="s">
        <v>8984</v>
      </c>
      <c r="Z154">
        <v>112.023335918784</v>
      </c>
      <c r="AA154">
        <v>-7.6136039873273704</v>
      </c>
      <c r="AB154" t="s">
        <v>8985</v>
      </c>
      <c r="AC154" t="s">
        <v>217</v>
      </c>
      <c r="AL154" t="s">
        <v>218</v>
      </c>
      <c r="AM154" t="s">
        <v>8548</v>
      </c>
      <c r="AN154" t="s">
        <v>6</v>
      </c>
      <c r="AO154" t="s">
        <v>8968</v>
      </c>
      <c r="AP154" s="57">
        <v>46248.541666666664</v>
      </c>
      <c r="AR154" t="s">
        <v>219</v>
      </c>
      <c r="AS154" t="s">
        <v>637</v>
      </c>
      <c r="AT154" t="s">
        <v>231</v>
      </c>
      <c r="AU154">
        <v>20260813</v>
      </c>
      <c r="AV154" t="s">
        <v>222</v>
      </c>
      <c r="AW154" t="s">
        <v>1066</v>
      </c>
      <c r="AX154" t="s">
        <v>223</v>
      </c>
      <c r="BA154" s="57">
        <v>46248.541666666664</v>
      </c>
      <c r="BB154" t="s">
        <v>8548</v>
      </c>
      <c r="BC154">
        <v>2026</v>
      </c>
      <c r="BD154">
        <v>8</v>
      </c>
      <c r="BE154">
        <v>13</v>
      </c>
      <c r="BF154" s="6">
        <f t="shared" si="6"/>
        <v>46247</v>
      </c>
      <c r="BG154">
        <f t="shared" si="7"/>
        <v>-1.5416666666642413</v>
      </c>
      <c r="BH154" t="str">
        <f t="shared" si="8"/>
        <v>COMPLY</v>
      </c>
      <c r="BI154" t="str">
        <f>VLOOKUP(H154,Sheet2!$A$1:$B$270,2,FALSE)</f>
        <v>NGANJUK</v>
      </c>
    </row>
    <row r="155" spans="1:61">
      <c r="A155">
        <v>154</v>
      </c>
      <c r="B155">
        <v>1002518632</v>
      </c>
      <c r="C155">
        <v>3</v>
      </c>
      <c r="D155" t="s">
        <v>55</v>
      </c>
      <c r="E155">
        <v>5</v>
      </c>
      <c r="F155" t="s">
        <v>267</v>
      </c>
      <c r="G155" t="s">
        <v>128</v>
      </c>
      <c r="H155" t="s">
        <v>362</v>
      </c>
      <c r="I155" t="s">
        <v>213</v>
      </c>
      <c r="J155" t="s">
        <v>214</v>
      </c>
      <c r="K155" t="s">
        <v>149</v>
      </c>
      <c r="L155" t="s">
        <v>215</v>
      </c>
      <c r="M155" t="s">
        <v>76</v>
      </c>
      <c r="N155" t="s">
        <v>216</v>
      </c>
      <c r="O155" s="57">
        <v>46244.7346875</v>
      </c>
      <c r="P155" s="57">
        <v>46245.849918981483</v>
      </c>
      <c r="Q155">
        <v>69362757</v>
      </c>
      <c r="S155">
        <v>152412248782</v>
      </c>
      <c r="T155" t="s">
        <v>6349</v>
      </c>
      <c r="U155" t="s">
        <v>6350</v>
      </c>
      <c r="V155" t="s">
        <v>6351</v>
      </c>
      <c r="Z155">
        <v>112.61867719999999</v>
      </c>
      <c r="AA155">
        <v>-7.2369163999999904</v>
      </c>
      <c r="AB155" t="s">
        <v>6352</v>
      </c>
      <c r="AC155" t="s">
        <v>237</v>
      </c>
      <c r="AL155" t="s">
        <v>218</v>
      </c>
      <c r="AM155" t="s">
        <v>6353</v>
      </c>
      <c r="AN155" t="s">
        <v>6</v>
      </c>
      <c r="AO155" s="57">
        <v>46303.736030092594</v>
      </c>
      <c r="AP155" s="57">
        <v>46245.625</v>
      </c>
      <c r="AR155" t="s">
        <v>219</v>
      </c>
      <c r="AS155" t="s">
        <v>647</v>
      </c>
      <c r="AT155" t="s">
        <v>231</v>
      </c>
      <c r="AU155">
        <v>20260811</v>
      </c>
      <c r="AV155" t="s">
        <v>222</v>
      </c>
      <c r="AW155" t="s">
        <v>1055</v>
      </c>
      <c r="AX155" t="s">
        <v>223</v>
      </c>
      <c r="BA155" s="57">
        <v>46245.625</v>
      </c>
      <c r="BB155" t="s">
        <v>6353</v>
      </c>
      <c r="BC155">
        <v>2026</v>
      </c>
      <c r="BD155">
        <v>8</v>
      </c>
      <c r="BE155">
        <v>11</v>
      </c>
      <c r="BF155" s="6">
        <f t="shared" si="6"/>
        <v>46245</v>
      </c>
      <c r="BG155">
        <f t="shared" si="7"/>
        <v>-0.625</v>
      </c>
      <c r="BH155" t="str">
        <f t="shared" si="8"/>
        <v>COMPLY</v>
      </c>
      <c r="BI155" t="str">
        <f>VLOOKUP(H155,Sheet2!$A$1:$B$270,2,FALSE)</f>
        <v>SURABAYA UTARA</v>
      </c>
    </row>
    <row r="156" spans="1:61">
      <c r="A156">
        <v>155</v>
      </c>
      <c r="B156">
        <v>1002520769</v>
      </c>
      <c r="C156">
        <v>3</v>
      </c>
      <c r="D156" t="s">
        <v>49</v>
      </c>
      <c r="E156">
        <v>4</v>
      </c>
      <c r="F156" t="s">
        <v>253</v>
      </c>
      <c r="G156" t="s">
        <v>253</v>
      </c>
      <c r="H156" t="s">
        <v>1108</v>
      </c>
      <c r="I156" t="s">
        <v>213</v>
      </c>
      <c r="J156" t="s">
        <v>214</v>
      </c>
      <c r="K156" t="s">
        <v>149</v>
      </c>
      <c r="M156" t="s">
        <v>76</v>
      </c>
      <c r="N156" t="s">
        <v>216</v>
      </c>
      <c r="O156" s="57">
        <v>46245.696782407409</v>
      </c>
      <c r="P156" s="57">
        <v>46246.6330787037</v>
      </c>
      <c r="Q156">
        <v>69363671</v>
      </c>
      <c r="S156">
        <v>146219104087</v>
      </c>
      <c r="T156" t="s">
        <v>7078</v>
      </c>
      <c r="U156" t="s">
        <v>7079</v>
      </c>
      <c r="V156" t="s">
        <v>7080</v>
      </c>
      <c r="Z156">
        <v>109.6075632</v>
      </c>
      <c r="AA156">
        <v>-7.0324717999999997</v>
      </c>
      <c r="AB156" t="s">
        <v>7081</v>
      </c>
      <c r="AC156" t="s">
        <v>226</v>
      </c>
      <c r="AL156" t="s">
        <v>218</v>
      </c>
      <c r="AM156" t="s">
        <v>7082</v>
      </c>
      <c r="AN156" t="s">
        <v>6</v>
      </c>
      <c r="AO156" s="57">
        <v>46334.704837962963</v>
      </c>
      <c r="AP156" s="57">
        <v>46246.625</v>
      </c>
      <c r="AR156" t="s">
        <v>219</v>
      </c>
      <c r="AS156" t="s">
        <v>583</v>
      </c>
      <c r="AT156" t="s">
        <v>231</v>
      </c>
      <c r="AU156">
        <v>20260812</v>
      </c>
      <c r="AV156" t="s">
        <v>222</v>
      </c>
      <c r="AW156" t="s">
        <v>565</v>
      </c>
      <c r="AX156" t="s">
        <v>223</v>
      </c>
      <c r="BA156" s="57">
        <v>46246.625</v>
      </c>
      <c r="BB156" t="s">
        <v>7082</v>
      </c>
      <c r="BC156">
        <v>2026</v>
      </c>
      <c r="BD156">
        <v>8</v>
      </c>
      <c r="BE156">
        <v>12</v>
      </c>
      <c r="BF156" s="6">
        <f t="shared" si="6"/>
        <v>46246</v>
      </c>
      <c r="BG156">
        <f t="shared" si="7"/>
        <v>-0.625</v>
      </c>
      <c r="BH156" t="str">
        <f t="shared" si="8"/>
        <v>COMPLY</v>
      </c>
      <c r="BI156" t="e">
        <f>VLOOKUP(H156,Sheet2!$A$1:$B$270,2,FALSE)</f>
        <v>#N/A</v>
      </c>
    </row>
    <row r="157" spans="1:61">
      <c r="A157">
        <v>156</v>
      </c>
      <c r="B157">
        <v>1002510858</v>
      </c>
      <c r="C157">
        <v>3</v>
      </c>
      <c r="D157" t="s">
        <v>51</v>
      </c>
      <c r="E157">
        <v>4</v>
      </c>
      <c r="F157" t="s">
        <v>275</v>
      </c>
      <c r="G157" t="s">
        <v>297</v>
      </c>
      <c r="H157" t="s">
        <v>1088</v>
      </c>
      <c r="I157" t="s">
        <v>213</v>
      </c>
      <c r="J157" t="s">
        <v>214</v>
      </c>
      <c r="K157" t="s">
        <v>149</v>
      </c>
      <c r="L157" t="s">
        <v>215</v>
      </c>
      <c r="M157" t="s">
        <v>582</v>
      </c>
      <c r="N157" t="s">
        <v>216</v>
      </c>
      <c r="O157" s="57">
        <v>46239.611770833333</v>
      </c>
      <c r="P157" s="57">
        <v>46240.66978009259</v>
      </c>
      <c r="Q157">
        <v>69359310</v>
      </c>
      <c r="S157">
        <v>141571105596</v>
      </c>
      <c r="T157" t="s">
        <v>1778</v>
      </c>
      <c r="U157" t="s">
        <v>1779</v>
      </c>
      <c r="V157" t="s">
        <v>1780</v>
      </c>
      <c r="Z157">
        <v>111.201481</v>
      </c>
      <c r="AA157">
        <v>-6.7131249999999998</v>
      </c>
      <c r="AB157" t="s">
        <v>1781</v>
      </c>
      <c r="AC157" t="s">
        <v>237</v>
      </c>
      <c r="AL157" t="s">
        <v>218</v>
      </c>
      <c r="AM157" t="s">
        <v>1782</v>
      </c>
      <c r="AN157" t="s">
        <v>6</v>
      </c>
      <c r="AO157" s="57">
        <v>46150.621377314812</v>
      </c>
      <c r="AP157" s="57">
        <v>46240.541666666664</v>
      </c>
      <c r="AR157" t="s">
        <v>14</v>
      </c>
      <c r="AS157" t="s">
        <v>220</v>
      </c>
      <c r="AT157" t="s">
        <v>231</v>
      </c>
      <c r="AV157" t="s">
        <v>1783</v>
      </c>
      <c r="AW157" t="s">
        <v>1068</v>
      </c>
      <c r="AX157" t="s">
        <v>223</v>
      </c>
      <c r="BA157" s="57">
        <v>46240.541666666664</v>
      </c>
      <c r="BB157" t="s">
        <v>1782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:61">
      <c r="A158">
        <v>157</v>
      </c>
      <c r="B158">
        <v>1002518631</v>
      </c>
      <c r="C158">
        <v>3</v>
      </c>
      <c r="D158" t="s">
        <v>45</v>
      </c>
      <c r="E158">
        <v>5</v>
      </c>
      <c r="F158" t="s">
        <v>113</v>
      </c>
      <c r="G158" t="s">
        <v>111</v>
      </c>
      <c r="H158" t="s">
        <v>349</v>
      </c>
      <c r="I158" t="s">
        <v>213</v>
      </c>
      <c r="J158" t="s">
        <v>214</v>
      </c>
      <c r="K158" t="s">
        <v>149</v>
      </c>
      <c r="L158" t="s">
        <v>215</v>
      </c>
      <c r="M158" t="s">
        <v>225</v>
      </c>
      <c r="N158" t="s">
        <v>216</v>
      </c>
      <c r="O158" s="57">
        <v>46244.734675925924</v>
      </c>
      <c r="P158" s="57">
        <v>46247.640219907407</v>
      </c>
      <c r="Q158">
        <v>69362756</v>
      </c>
      <c r="S158">
        <v>172511797112</v>
      </c>
      <c r="T158" t="s">
        <v>6364</v>
      </c>
      <c r="U158" t="s">
        <v>6365</v>
      </c>
      <c r="V158" t="s">
        <v>6366</v>
      </c>
      <c r="Z158">
        <v>120.7174851</v>
      </c>
      <c r="AA158">
        <v>-8.7837134999999993</v>
      </c>
      <c r="AB158" t="s">
        <v>6367</v>
      </c>
      <c r="AC158" t="s">
        <v>237</v>
      </c>
      <c r="AL158" t="s">
        <v>218</v>
      </c>
      <c r="AM158" t="s">
        <v>6368</v>
      </c>
      <c r="AN158" t="s">
        <v>6</v>
      </c>
      <c r="AO158" s="57">
        <v>46303.736030092594</v>
      </c>
      <c r="AP158" s="57">
        <v>46247.625</v>
      </c>
      <c r="AR158" t="s">
        <v>18</v>
      </c>
      <c r="AS158" t="s">
        <v>644</v>
      </c>
      <c r="AT158" t="s">
        <v>231</v>
      </c>
      <c r="AV158" t="s">
        <v>227</v>
      </c>
      <c r="AW158" t="s">
        <v>1055</v>
      </c>
      <c r="AX158" t="s">
        <v>223</v>
      </c>
      <c r="BA158" s="57">
        <v>46247.625</v>
      </c>
      <c r="BB158" t="s">
        <v>6368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ENDE</v>
      </c>
    </row>
    <row r="159" spans="1:61">
      <c r="A159">
        <v>158</v>
      </c>
      <c r="B159">
        <v>1002510139</v>
      </c>
      <c r="C159">
        <v>3</v>
      </c>
      <c r="D159" t="s">
        <v>38</v>
      </c>
      <c r="E159">
        <v>5</v>
      </c>
      <c r="F159" t="s">
        <v>251</v>
      </c>
      <c r="G159" t="s">
        <v>87</v>
      </c>
      <c r="H159" t="s">
        <v>364</v>
      </c>
      <c r="I159" t="s">
        <v>213</v>
      </c>
      <c r="J159" t="s">
        <v>214</v>
      </c>
      <c r="K159" t="s">
        <v>149</v>
      </c>
      <c r="L159" t="s">
        <v>215</v>
      </c>
      <c r="M159" t="s">
        <v>288</v>
      </c>
      <c r="N159" t="s">
        <v>216</v>
      </c>
      <c r="O159" s="57">
        <v>46239.465937499997</v>
      </c>
      <c r="P159" s="57">
        <v>46240.27175925926</v>
      </c>
      <c r="Q159">
        <v>69358957</v>
      </c>
      <c r="S159">
        <v>152707239187</v>
      </c>
      <c r="T159" t="s">
        <v>1798</v>
      </c>
      <c r="U159" t="s">
        <v>1799</v>
      </c>
      <c r="V159" t="s">
        <v>1800</v>
      </c>
      <c r="Z159">
        <v>112.521755062043</v>
      </c>
      <c r="AA159">
        <v>-7.8830795856101297</v>
      </c>
      <c r="AB159" t="s">
        <v>1801</v>
      </c>
      <c r="AC159" t="s">
        <v>217</v>
      </c>
      <c r="AL159" t="s">
        <v>218</v>
      </c>
      <c r="AM159" t="s">
        <v>1501</v>
      </c>
      <c r="AN159" t="s">
        <v>6</v>
      </c>
      <c r="AO159" s="57">
        <v>46150.475636574076</v>
      </c>
      <c r="AP159" s="57">
        <v>46240.333333333336</v>
      </c>
      <c r="AR159" t="s">
        <v>241</v>
      </c>
      <c r="AS159" t="s">
        <v>87</v>
      </c>
      <c r="AT159" t="s">
        <v>231</v>
      </c>
      <c r="AV159" t="s">
        <v>931</v>
      </c>
      <c r="AW159" t="s">
        <v>1090</v>
      </c>
      <c r="AX159" t="s">
        <v>223</v>
      </c>
      <c r="BA159" s="57">
        <v>46240.333333333336</v>
      </c>
      <c r="BB159" t="s">
        <v>1501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BATU</v>
      </c>
    </row>
    <row r="160" spans="1:61">
      <c r="A160">
        <v>159</v>
      </c>
      <c r="B160">
        <v>1002505290</v>
      </c>
      <c r="C160">
        <v>3</v>
      </c>
      <c r="D160" t="s">
        <v>51</v>
      </c>
      <c r="E160">
        <v>4</v>
      </c>
      <c r="F160" t="s">
        <v>275</v>
      </c>
      <c r="G160" t="s">
        <v>341</v>
      </c>
      <c r="H160" t="s">
        <v>1122</v>
      </c>
      <c r="I160" t="s">
        <v>213</v>
      </c>
      <c r="J160" t="s">
        <v>214</v>
      </c>
      <c r="K160" t="s">
        <v>149</v>
      </c>
      <c r="L160" t="s">
        <v>215</v>
      </c>
      <c r="M160" t="s">
        <v>236</v>
      </c>
      <c r="N160" t="s">
        <v>216</v>
      </c>
      <c r="O160" s="57">
        <v>46236.591631944444</v>
      </c>
      <c r="P160" s="57">
        <v>46237.363287037035</v>
      </c>
      <c r="Q160">
        <v>69357056</v>
      </c>
      <c r="S160">
        <v>142552107736</v>
      </c>
      <c r="T160" t="s">
        <v>1802</v>
      </c>
      <c r="U160" t="s">
        <v>1803</v>
      </c>
      <c r="V160" t="s">
        <v>1804</v>
      </c>
      <c r="Z160">
        <v>111.59343730000001</v>
      </c>
      <c r="AA160">
        <v>-7.1407641000000002</v>
      </c>
      <c r="AB160" t="s">
        <v>1805</v>
      </c>
      <c r="AC160" t="s">
        <v>237</v>
      </c>
      <c r="AL160" t="s">
        <v>218</v>
      </c>
      <c r="AM160" t="s">
        <v>1806</v>
      </c>
      <c r="AN160" t="s">
        <v>6</v>
      </c>
      <c r="AO160" s="57">
        <v>46061.600868055553</v>
      </c>
      <c r="AP160" s="57">
        <v>46237.625</v>
      </c>
      <c r="AR160" t="s">
        <v>12</v>
      </c>
      <c r="AS160" t="s">
        <v>638</v>
      </c>
      <c r="AT160" t="s">
        <v>231</v>
      </c>
      <c r="AV160" t="s">
        <v>1807</v>
      </c>
      <c r="AW160" t="s">
        <v>1055</v>
      </c>
      <c r="AX160" t="s">
        <v>223</v>
      </c>
      <c r="BA160" s="57">
        <v>46237.625</v>
      </c>
      <c r="BB160" t="s">
        <v>1806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:61">
      <c r="A161">
        <v>160</v>
      </c>
      <c r="B161">
        <v>1002509859</v>
      </c>
      <c r="C161">
        <v>3</v>
      </c>
      <c r="D161" t="s">
        <v>34</v>
      </c>
      <c r="E161">
        <v>5</v>
      </c>
      <c r="F161" t="s">
        <v>580</v>
      </c>
      <c r="G161" t="s">
        <v>82</v>
      </c>
      <c r="H161" t="s">
        <v>412</v>
      </c>
      <c r="I161" t="s">
        <v>213</v>
      </c>
      <c r="J161" t="s">
        <v>214</v>
      </c>
      <c r="K161" t="s">
        <v>149</v>
      </c>
      <c r="M161" t="s">
        <v>596</v>
      </c>
      <c r="N161" t="s">
        <v>216</v>
      </c>
      <c r="O161" s="57">
        <v>46239.415138888886</v>
      </c>
      <c r="P161" s="57">
        <v>46245.441724537035</v>
      </c>
      <c r="Q161">
        <v>69358874</v>
      </c>
      <c r="S161">
        <v>172404209305</v>
      </c>
      <c r="T161" t="s">
        <v>1818</v>
      </c>
      <c r="U161" t="s">
        <v>1819</v>
      </c>
      <c r="V161" t="s">
        <v>1820</v>
      </c>
      <c r="Z161">
        <v>115.5941828</v>
      </c>
      <c r="AA161">
        <v>-8.2799444999999992</v>
      </c>
      <c r="AB161" t="s">
        <v>1821</v>
      </c>
      <c r="AC161" t="s">
        <v>230</v>
      </c>
      <c r="AL161" t="s">
        <v>218</v>
      </c>
      <c r="AM161" t="s">
        <v>1822</v>
      </c>
      <c r="AN161" t="s">
        <v>6</v>
      </c>
      <c r="AO161" s="57">
        <v>46150.423564814817</v>
      </c>
      <c r="AP161" s="57">
        <v>46241.541666666664</v>
      </c>
      <c r="AQ161" t="s">
        <v>249</v>
      </c>
      <c r="AR161" t="s">
        <v>14</v>
      </c>
      <c r="AS161" t="s">
        <v>1117</v>
      </c>
      <c r="AT161" t="s">
        <v>231</v>
      </c>
      <c r="AV161" t="s">
        <v>597</v>
      </c>
      <c r="AW161" t="s">
        <v>567</v>
      </c>
      <c r="AX161" t="s">
        <v>223</v>
      </c>
      <c r="BA161" s="57">
        <v>46241.541666666664</v>
      </c>
      <c r="BB161" t="s">
        <v>1822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KLUNGKUNG</v>
      </c>
    </row>
    <row r="162" spans="1:61">
      <c r="A162">
        <v>161</v>
      </c>
      <c r="B162">
        <v>1002511645</v>
      </c>
      <c r="C162">
        <v>3</v>
      </c>
      <c r="D162" t="s">
        <v>34</v>
      </c>
      <c r="E162">
        <v>5</v>
      </c>
      <c r="F162" t="s">
        <v>580</v>
      </c>
      <c r="G162" t="s">
        <v>85</v>
      </c>
      <c r="H162" t="s">
        <v>287</v>
      </c>
      <c r="I162" t="s">
        <v>213</v>
      </c>
      <c r="J162" t="s">
        <v>214</v>
      </c>
      <c r="K162" t="s">
        <v>149</v>
      </c>
      <c r="M162" t="s">
        <v>76</v>
      </c>
      <c r="N162" t="s">
        <v>216</v>
      </c>
      <c r="O162" s="57">
        <v>46240.410243055558</v>
      </c>
      <c r="P162" s="57">
        <v>46246.643750000003</v>
      </c>
      <c r="Q162">
        <v>69359656</v>
      </c>
      <c r="S162">
        <v>172413244326</v>
      </c>
      <c r="T162" t="s">
        <v>1828</v>
      </c>
      <c r="U162" t="s">
        <v>1829</v>
      </c>
      <c r="V162" t="s">
        <v>4770</v>
      </c>
      <c r="Z162">
        <v>115.2101701</v>
      </c>
      <c r="AA162">
        <v>-8.5104325000000003</v>
      </c>
      <c r="AB162" t="s">
        <v>1830</v>
      </c>
      <c r="AC162" t="s">
        <v>230</v>
      </c>
      <c r="AL162" t="s">
        <v>218</v>
      </c>
      <c r="AM162" t="s">
        <v>4771</v>
      </c>
      <c r="AN162" t="s">
        <v>6</v>
      </c>
      <c r="AO162" s="57">
        <v>46181.413252314815</v>
      </c>
      <c r="AP162" s="57">
        <v>46244.333333333336</v>
      </c>
      <c r="AQ162" t="s">
        <v>249</v>
      </c>
      <c r="AR162" t="s">
        <v>219</v>
      </c>
      <c r="AS162" t="s">
        <v>85</v>
      </c>
      <c r="AT162" t="s">
        <v>670</v>
      </c>
      <c r="AU162">
        <v>20260812</v>
      </c>
      <c r="AV162" t="s">
        <v>222</v>
      </c>
      <c r="AW162" t="s">
        <v>946</v>
      </c>
      <c r="AX162" t="s">
        <v>223</v>
      </c>
      <c r="BA162" s="57">
        <v>46244.333333333336</v>
      </c>
      <c r="BB162" t="s">
        <v>4771</v>
      </c>
      <c r="BC162">
        <v>2026</v>
      </c>
      <c r="BD162">
        <v>8</v>
      </c>
      <c r="BE162">
        <v>12</v>
      </c>
      <c r="BF162" s="6">
        <f t="shared" si="6"/>
        <v>46246</v>
      </c>
      <c r="BG162">
        <f t="shared" si="7"/>
        <v>1.6666666666642413</v>
      </c>
      <c r="BH162" t="str">
        <f t="shared" si="8"/>
        <v>NOT COMPLY</v>
      </c>
      <c r="BI162" t="str">
        <f>VLOOKUP(H162,Sheet2!$A$1:$B$270,2,FALSE)</f>
        <v>TABANAN</v>
      </c>
    </row>
    <row r="163" spans="1:61">
      <c r="A163">
        <v>162</v>
      </c>
      <c r="B163">
        <v>1002504905</v>
      </c>
      <c r="C163">
        <v>3</v>
      </c>
      <c r="D163" t="s">
        <v>38</v>
      </c>
      <c r="E163">
        <v>5</v>
      </c>
      <c r="F163" t="s">
        <v>92</v>
      </c>
      <c r="G163" t="s">
        <v>92</v>
      </c>
      <c r="H163" t="s">
        <v>257</v>
      </c>
      <c r="I163" t="s">
        <v>213</v>
      </c>
      <c r="J163" t="s">
        <v>214</v>
      </c>
      <c r="K163" t="s">
        <v>149</v>
      </c>
      <c r="L163" t="s">
        <v>215</v>
      </c>
      <c r="M163" t="s">
        <v>76</v>
      </c>
      <c r="N163" t="s">
        <v>216</v>
      </c>
      <c r="O163" s="57">
        <v>46235.759675925925</v>
      </c>
      <c r="P163" s="57">
        <v>46237.561076388891</v>
      </c>
      <c r="Q163">
        <v>69356900</v>
      </c>
      <c r="S163">
        <v>152631207303</v>
      </c>
      <c r="T163" t="s">
        <v>1831</v>
      </c>
      <c r="U163" t="s">
        <v>1832</v>
      </c>
      <c r="V163" t="s">
        <v>1833</v>
      </c>
      <c r="Z163">
        <v>111.43723300000001</v>
      </c>
      <c r="AA163">
        <v>-7.5921969999999996</v>
      </c>
      <c r="AB163" t="s">
        <v>1834</v>
      </c>
      <c r="AC163" t="s">
        <v>237</v>
      </c>
      <c r="AL163" t="s">
        <v>218</v>
      </c>
      <c r="AM163" t="s">
        <v>1835</v>
      </c>
      <c r="AN163" t="s">
        <v>6</v>
      </c>
      <c r="AO163" s="57">
        <v>46030.76766203704</v>
      </c>
      <c r="AP163" s="57">
        <v>46236.625</v>
      </c>
      <c r="AR163" t="s">
        <v>219</v>
      </c>
      <c r="AS163" t="s">
        <v>604</v>
      </c>
      <c r="AT163" t="s">
        <v>231</v>
      </c>
      <c r="AU163">
        <v>20260803</v>
      </c>
      <c r="AV163" t="s">
        <v>222</v>
      </c>
      <c r="AW163" t="s">
        <v>1055</v>
      </c>
      <c r="AX163" t="s">
        <v>223</v>
      </c>
      <c r="BA163" s="57">
        <v>46236.625</v>
      </c>
      <c r="BB163" t="s">
        <v>1835</v>
      </c>
      <c r="BC163">
        <v>2026</v>
      </c>
      <c r="BD163">
        <v>8</v>
      </c>
      <c r="BE163">
        <v>3</v>
      </c>
      <c r="BF163" s="6">
        <f t="shared" si="6"/>
        <v>46237</v>
      </c>
      <c r="BG163">
        <f t="shared" si="7"/>
        <v>0.375</v>
      </c>
      <c r="BH163" t="str">
        <f t="shared" si="8"/>
        <v>COMPLY</v>
      </c>
      <c r="BI163" t="str">
        <f>VLOOKUP(H163,Sheet2!$A$1:$B$270,2,FALSE)</f>
        <v>MADIUN</v>
      </c>
    </row>
    <row r="164" spans="1:61">
      <c r="A164">
        <v>163</v>
      </c>
      <c r="B164">
        <v>1002517320</v>
      </c>
      <c r="C164">
        <v>3</v>
      </c>
      <c r="D164" t="s">
        <v>55</v>
      </c>
      <c r="E164">
        <v>5</v>
      </c>
      <c r="F164" t="s">
        <v>267</v>
      </c>
      <c r="G164" t="s">
        <v>128</v>
      </c>
      <c r="H164" t="s">
        <v>463</v>
      </c>
      <c r="I164" t="s">
        <v>213</v>
      </c>
      <c r="J164" t="s">
        <v>214</v>
      </c>
      <c r="K164" t="s">
        <v>149</v>
      </c>
      <c r="M164" t="s">
        <v>76</v>
      </c>
      <c r="N164" t="s">
        <v>216</v>
      </c>
      <c r="O164" s="57">
        <v>46244.46</v>
      </c>
      <c r="P164" s="57">
        <v>46244.671967592592</v>
      </c>
      <c r="Q164">
        <v>69360705</v>
      </c>
      <c r="S164">
        <v>152415234847</v>
      </c>
      <c r="T164" t="s">
        <v>6028</v>
      </c>
      <c r="U164" t="s">
        <v>6372</v>
      </c>
      <c r="V164" t="s">
        <v>6373</v>
      </c>
      <c r="Z164">
        <v>112.6965369</v>
      </c>
      <c r="AA164">
        <v>-7.340522</v>
      </c>
      <c r="AB164" t="s">
        <v>6031</v>
      </c>
      <c r="AC164" t="s">
        <v>230</v>
      </c>
      <c r="AL164" t="s">
        <v>218</v>
      </c>
      <c r="AM164" t="s">
        <v>6374</v>
      </c>
      <c r="AN164" t="s">
        <v>6</v>
      </c>
      <c r="AO164" s="57">
        <v>46303.465555555558</v>
      </c>
      <c r="AR164" t="s">
        <v>219</v>
      </c>
      <c r="AS164" t="s">
        <v>661</v>
      </c>
      <c r="AT164" t="s">
        <v>576</v>
      </c>
      <c r="AU164">
        <v>20260810</v>
      </c>
      <c r="AV164" t="s">
        <v>222</v>
      </c>
      <c r="AW164" t="s">
        <v>6375</v>
      </c>
      <c r="AX164" t="s">
        <v>223</v>
      </c>
      <c r="BA164" s="57">
        <v>46244.291666666664</v>
      </c>
      <c r="BB164" t="s">
        <v>6374</v>
      </c>
      <c r="BC164">
        <v>2026</v>
      </c>
      <c r="BD164">
        <v>8</v>
      </c>
      <c r="BE164">
        <v>10</v>
      </c>
      <c r="BF164" s="6">
        <f t="shared" si="6"/>
        <v>46244</v>
      </c>
      <c r="BG164">
        <f t="shared" si="7"/>
        <v>-0.29166666666424135</v>
      </c>
      <c r="BH164" t="str">
        <f t="shared" si="8"/>
        <v>COMPLY</v>
      </c>
      <c r="BI164" t="str">
        <f>VLOOKUP(H164,Sheet2!$A$1:$B$270,2,FALSE)</f>
        <v>SURABAYA UTARA</v>
      </c>
    </row>
    <row r="165" spans="1:61">
      <c r="A165">
        <v>164</v>
      </c>
      <c r="B165">
        <v>1002515671</v>
      </c>
      <c r="C165">
        <v>3</v>
      </c>
      <c r="D165" t="s">
        <v>34</v>
      </c>
      <c r="E165">
        <v>5</v>
      </c>
      <c r="F165" t="s">
        <v>580</v>
      </c>
      <c r="G165" t="s">
        <v>79</v>
      </c>
      <c r="H165" t="s">
        <v>473</v>
      </c>
      <c r="I165" t="s">
        <v>213</v>
      </c>
      <c r="J165" t="s">
        <v>214</v>
      </c>
      <c r="K165" t="s">
        <v>149</v>
      </c>
      <c r="M165" t="s">
        <v>76</v>
      </c>
      <c r="N165" t="s">
        <v>216</v>
      </c>
      <c r="O165" s="57">
        <v>46242.411863425928</v>
      </c>
      <c r="P165" s="57">
        <v>46244.313599537039</v>
      </c>
      <c r="Q165">
        <v>69359555</v>
      </c>
      <c r="S165">
        <v>172407213569</v>
      </c>
      <c r="T165" t="s">
        <v>3804</v>
      </c>
      <c r="U165" t="s">
        <v>3805</v>
      </c>
      <c r="V165" t="s">
        <v>4772</v>
      </c>
      <c r="Z165">
        <v>115.29658154569699</v>
      </c>
      <c r="AA165">
        <v>-8.5913484751015101</v>
      </c>
      <c r="AB165" t="s">
        <v>3807</v>
      </c>
      <c r="AC165" t="s">
        <v>230</v>
      </c>
      <c r="AL165" t="s">
        <v>218</v>
      </c>
      <c r="AM165" t="s">
        <v>4773</v>
      </c>
      <c r="AN165" t="s">
        <v>6</v>
      </c>
      <c r="AO165" s="57">
        <v>46242.413252314815</v>
      </c>
      <c r="AR165" t="s">
        <v>219</v>
      </c>
      <c r="AS165" t="s">
        <v>79</v>
      </c>
      <c r="AT165" t="s">
        <v>231</v>
      </c>
      <c r="AU165">
        <v>20260810</v>
      </c>
      <c r="AV165" t="s">
        <v>222</v>
      </c>
      <c r="AW165" t="s">
        <v>4774</v>
      </c>
      <c r="AX165" t="s">
        <v>223</v>
      </c>
      <c r="BA165" s="57">
        <v>46242.291666666664</v>
      </c>
      <c r="BB165" t="s">
        <v>4773</v>
      </c>
      <c r="BC165">
        <v>2026</v>
      </c>
      <c r="BD165">
        <v>8</v>
      </c>
      <c r="BE165">
        <v>10</v>
      </c>
      <c r="BF165" s="6">
        <f t="shared" si="6"/>
        <v>46244</v>
      </c>
      <c r="BG165">
        <f t="shared" si="7"/>
        <v>1.7083333333357587</v>
      </c>
      <c r="BH165" t="str">
        <f t="shared" si="8"/>
        <v>NOT COMPLY</v>
      </c>
      <c r="BI165" t="str">
        <f>VLOOKUP(H165,Sheet2!$A$1:$B$270,2,FALSE)</f>
        <v>GIANYAR</v>
      </c>
    </row>
    <row r="166" spans="1:61">
      <c r="A166">
        <v>165</v>
      </c>
      <c r="B166">
        <v>1002520725</v>
      </c>
      <c r="C166">
        <v>3</v>
      </c>
      <c r="D166" t="s">
        <v>55</v>
      </c>
      <c r="E166">
        <v>5</v>
      </c>
      <c r="F166" t="s">
        <v>267</v>
      </c>
      <c r="G166" t="s">
        <v>128</v>
      </c>
      <c r="H166" t="s">
        <v>313</v>
      </c>
      <c r="I166" t="s">
        <v>213</v>
      </c>
      <c r="J166" t="s">
        <v>214</v>
      </c>
      <c r="K166" t="s">
        <v>149</v>
      </c>
      <c r="L166" t="s">
        <v>215</v>
      </c>
      <c r="M166" t="s">
        <v>288</v>
      </c>
      <c r="N166" t="s">
        <v>216</v>
      </c>
      <c r="O166" s="57">
        <v>46245.684687499997</v>
      </c>
      <c r="P166" s="57">
        <v>46246.335462962961</v>
      </c>
      <c r="Q166">
        <v>69363630</v>
      </c>
      <c r="S166">
        <v>152417233944</v>
      </c>
      <c r="T166" t="s">
        <v>7083</v>
      </c>
      <c r="U166" t="s">
        <v>1721</v>
      </c>
      <c r="V166" t="s">
        <v>7084</v>
      </c>
      <c r="Z166">
        <v>112.5746875</v>
      </c>
      <c r="AA166">
        <v>-7.3783124999999901</v>
      </c>
      <c r="AB166" t="s">
        <v>7085</v>
      </c>
      <c r="AC166" t="s">
        <v>1058</v>
      </c>
      <c r="AL166" t="s">
        <v>218</v>
      </c>
      <c r="AM166" t="s">
        <v>7086</v>
      </c>
      <c r="AN166" t="s">
        <v>6</v>
      </c>
      <c r="AO166" s="57">
        <v>46334.694293981483</v>
      </c>
      <c r="AP166" s="57">
        <v>46246.541666666664</v>
      </c>
      <c r="AR166" t="s">
        <v>241</v>
      </c>
      <c r="AS166" t="s">
        <v>661</v>
      </c>
      <c r="AT166" t="s">
        <v>231</v>
      </c>
      <c r="AV166" t="s">
        <v>8073</v>
      </c>
      <c r="AW166" t="s">
        <v>1055</v>
      </c>
      <c r="AX166" t="s">
        <v>223</v>
      </c>
      <c r="BA166" s="57">
        <v>46246.541666666664</v>
      </c>
      <c r="BB166" t="s">
        <v>7086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SURABAYA UTARA</v>
      </c>
    </row>
    <row r="167" spans="1:61">
      <c r="A167">
        <v>166</v>
      </c>
      <c r="B167">
        <v>1002514122</v>
      </c>
      <c r="C167">
        <v>3</v>
      </c>
      <c r="D167" t="s">
        <v>34</v>
      </c>
      <c r="E167">
        <v>5</v>
      </c>
      <c r="F167" t="s">
        <v>595</v>
      </c>
      <c r="G167" t="s">
        <v>81</v>
      </c>
      <c r="H167" t="s">
        <v>429</v>
      </c>
      <c r="I167" t="s">
        <v>213</v>
      </c>
      <c r="J167" t="s">
        <v>214</v>
      </c>
      <c r="K167" t="s">
        <v>149</v>
      </c>
      <c r="M167" t="s">
        <v>582</v>
      </c>
      <c r="N167" t="s">
        <v>216</v>
      </c>
      <c r="O167" s="57">
        <v>46241.44085648148</v>
      </c>
      <c r="P167" s="57">
        <v>46243.578680555554</v>
      </c>
      <c r="Q167">
        <v>69360566</v>
      </c>
      <c r="S167">
        <v>172402803015</v>
      </c>
      <c r="T167" t="s">
        <v>4775</v>
      </c>
      <c r="U167" t="s">
        <v>4776</v>
      </c>
      <c r="V167" t="s">
        <v>4777</v>
      </c>
      <c r="Z167">
        <v>115.2153156</v>
      </c>
      <c r="AA167">
        <v>-8.6857918999999999</v>
      </c>
      <c r="AB167" t="s">
        <v>4778</v>
      </c>
      <c r="AC167" t="s">
        <v>230</v>
      </c>
      <c r="AL167" t="s">
        <v>218</v>
      </c>
      <c r="AM167" t="s">
        <v>4779</v>
      </c>
      <c r="AN167" t="s">
        <v>6</v>
      </c>
      <c r="AO167" s="57">
        <v>46211.444398148145</v>
      </c>
      <c r="AP167" s="57">
        <v>46242.541666666664</v>
      </c>
      <c r="AR167" t="s">
        <v>14</v>
      </c>
      <c r="AS167" t="s">
        <v>662</v>
      </c>
      <c r="AT167" t="s">
        <v>231</v>
      </c>
      <c r="AV167" t="s">
        <v>4780</v>
      </c>
      <c r="AW167" t="s">
        <v>566</v>
      </c>
      <c r="AX167" t="s">
        <v>223</v>
      </c>
      <c r="BA167" s="57">
        <v>46242.541666666664</v>
      </c>
      <c r="BB167" t="s">
        <v>4779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JIMBARAN</v>
      </c>
    </row>
    <row r="168" spans="1:61">
      <c r="A168">
        <v>167</v>
      </c>
      <c r="B168">
        <v>1002518883</v>
      </c>
      <c r="C168">
        <v>3</v>
      </c>
      <c r="D168" t="s">
        <v>45</v>
      </c>
      <c r="E168">
        <v>5</v>
      </c>
      <c r="F168" t="s">
        <v>211</v>
      </c>
      <c r="G168" t="s">
        <v>115</v>
      </c>
      <c r="H168" t="s">
        <v>407</v>
      </c>
      <c r="I168" t="s">
        <v>213</v>
      </c>
      <c r="J168" t="s">
        <v>214</v>
      </c>
      <c r="K168" t="s">
        <v>149</v>
      </c>
      <c r="L168" t="s">
        <v>215</v>
      </c>
      <c r="M168" t="s">
        <v>225</v>
      </c>
      <c r="N168" t="s">
        <v>216</v>
      </c>
      <c r="O168" s="57">
        <v>46245.363854166666</v>
      </c>
      <c r="P168" s="57">
        <v>46246.548298611109</v>
      </c>
      <c r="Q168">
        <v>69362864</v>
      </c>
      <c r="S168">
        <v>172602203926</v>
      </c>
      <c r="T168" t="s">
        <v>7087</v>
      </c>
      <c r="U168" t="s">
        <v>7088</v>
      </c>
      <c r="V168" t="s">
        <v>7089</v>
      </c>
      <c r="Z168">
        <v>116.148222</v>
      </c>
      <c r="AA168">
        <v>-8.7095680000000009</v>
      </c>
      <c r="AB168" t="s">
        <v>7090</v>
      </c>
      <c r="AC168" t="s">
        <v>237</v>
      </c>
      <c r="AL168" t="s">
        <v>218</v>
      </c>
      <c r="AM168" t="s">
        <v>7091</v>
      </c>
      <c r="AN168" t="s">
        <v>6</v>
      </c>
      <c r="AO168" s="57">
        <v>46334.372048611112</v>
      </c>
      <c r="AP168" s="57">
        <v>46246.541666666664</v>
      </c>
      <c r="AR168" t="s">
        <v>18</v>
      </c>
      <c r="AS168" t="s">
        <v>588</v>
      </c>
      <c r="AT168" t="s">
        <v>231</v>
      </c>
      <c r="AV168" t="s">
        <v>227</v>
      </c>
      <c r="AW168" t="s">
        <v>1068</v>
      </c>
      <c r="AX168" t="s">
        <v>223</v>
      </c>
      <c r="BA168" s="57">
        <v>46246.541666666664</v>
      </c>
      <c r="BB168" t="s">
        <v>7091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SELONG</v>
      </c>
    </row>
    <row r="169" spans="1:61">
      <c r="A169">
        <v>168</v>
      </c>
      <c r="B169">
        <v>1002516591</v>
      </c>
      <c r="C169">
        <v>3</v>
      </c>
      <c r="D169" t="s">
        <v>34</v>
      </c>
      <c r="E169">
        <v>5</v>
      </c>
      <c r="F169" t="s">
        <v>595</v>
      </c>
      <c r="G169" t="s">
        <v>83</v>
      </c>
      <c r="H169" t="s">
        <v>327</v>
      </c>
      <c r="I169" t="s">
        <v>213</v>
      </c>
      <c r="J169" t="s">
        <v>214</v>
      </c>
      <c r="K169" t="s">
        <v>149</v>
      </c>
      <c r="M169" t="s">
        <v>76</v>
      </c>
      <c r="N169" t="s">
        <v>216</v>
      </c>
      <c r="O169" s="57">
        <v>46243.681307870371</v>
      </c>
      <c r="P169" s="57">
        <v>46244.34107638889</v>
      </c>
      <c r="Q169">
        <v>69360741</v>
      </c>
      <c r="S169">
        <v>172401793436</v>
      </c>
      <c r="T169" t="s">
        <v>4787</v>
      </c>
      <c r="U169" t="s">
        <v>4788</v>
      </c>
      <c r="V169" t="s">
        <v>4789</v>
      </c>
      <c r="Z169">
        <v>115.2311</v>
      </c>
      <c r="AA169">
        <v>-8.6775000000000002</v>
      </c>
      <c r="AB169" t="s">
        <v>4790</v>
      </c>
      <c r="AC169" t="s">
        <v>230</v>
      </c>
      <c r="AL169" t="s">
        <v>218</v>
      </c>
      <c r="AM169" t="s">
        <v>4791</v>
      </c>
      <c r="AN169" t="s">
        <v>6</v>
      </c>
      <c r="AO169" s="57">
        <v>46273.684212962966</v>
      </c>
      <c r="AR169" t="s">
        <v>219</v>
      </c>
      <c r="AS169" t="s">
        <v>627</v>
      </c>
      <c r="AT169" t="s">
        <v>231</v>
      </c>
      <c r="AU169">
        <v>20260810</v>
      </c>
      <c r="AV169" t="s">
        <v>222</v>
      </c>
      <c r="AW169" t="s">
        <v>566</v>
      </c>
      <c r="AX169" t="s">
        <v>223</v>
      </c>
      <c r="BA169" s="57">
        <v>46243.291666666664</v>
      </c>
      <c r="BB169" t="s">
        <v>4791</v>
      </c>
      <c r="BC169">
        <v>2026</v>
      </c>
      <c r="BD169">
        <v>8</v>
      </c>
      <c r="BE169">
        <v>10</v>
      </c>
      <c r="BF169" s="6">
        <f t="shared" si="6"/>
        <v>46244</v>
      </c>
      <c r="BG169">
        <f t="shared" si="7"/>
        <v>0.70833333333575865</v>
      </c>
      <c r="BH169" t="str">
        <f t="shared" si="8"/>
        <v>COMPLY</v>
      </c>
      <c r="BI169" t="str">
        <f>VLOOKUP(H169,Sheet2!$A$1:$B$270,2,FALSE)</f>
        <v>SANUR</v>
      </c>
    </row>
    <row r="170" spans="1:61">
      <c r="A170">
        <v>169</v>
      </c>
      <c r="B170">
        <v>1002515486</v>
      </c>
      <c r="C170">
        <v>3</v>
      </c>
      <c r="D170" t="s">
        <v>51</v>
      </c>
      <c r="E170">
        <v>4</v>
      </c>
      <c r="F170" t="s">
        <v>235</v>
      </c>
      <c r="G170" t="s">
        <v>999</v>
      </c>
      <c r="H170" t="s">
        <v>4792</v>
      </c>
      <c r="I170" t="s">
        <v>213</v>
      </c>
      <c r="J170" t="s">
        <v>214</v>
      </c>
      <c r="K170" t="s">
        <v>149</v>
      </c>
      <c r="L170" t="s">
        <v>215</v>
      </c>
      <c r="M170" t="s">
        <v>582</v>
      </c>
      <c r="N170" t="s">
        <v>216</v>
      </c>
      <c r="O170" s="57">
        <v>46241.786759259259</v>
      </c>
      <c r="P170" s="57">
        <v>46243.605138888888</v>
      </c>
      <c r="Q170">
        <v>69361152</v>
      </c>
      <c r="S170">
        <v>142523108541</v>
      </c>
      <c r="T170" t="s">
        <v>4793</v>
      </c>
      <c r="U170" t="s">
        <v>4794</v>
      </c>
      <c r="V170" t="s">
        <v>4795</v>
      </c>
      <c r="Z170">
        <v>111.256274431943</v>
      </c>
      <c r="AA170">
        <v>-7.8441328060763498</v>
      </c>
      <c r="AB170" t="s">
        <v>4796</v>
      </c>
      <c r="AC170" t="s">
        <v>217</v>
      </c>
      <c r="AL170" t="s">
        <v>218</v>
      </c>
      <c r="AM170" t="s">
        <v>4797</v>
      </c>
      <c r="AN170" t="s">
        <v>6</v>
      </c>
      <c r="AO170" s="57">
        <v>46211.788310185184</v>
      </c>
      <c r="AP170" s="57">
        <v>46242.625</v>
      </c>
      <c r="AR170" t="s">
        <v>14</v>
      </c>
      <c r="AS170" t="s">
        <v>220</v>
      </c>
      <c r="AT170" t="s">
        <v>231</v>
      </c>
      <c r="AV170" t="s">
        <v>4798</v>
      </c>
      <c r="AW170" t="s">
        <v>1065</v>
      </c>
      <c r="AX170" t="s">
        <v>223</v>
      </c>
      <c r="BA170" s="57">
        <v>46242.625</v>
      </c>
      <c r="BB170" t="s">
        <v>4797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:61">
      <c r="A171">
        <v>170</v>
      </c>
      <c r="B171">
        <v>1002512280</v>
      </c>
      <c r="C171">
        <v>3</v>
      </c>
      <c r="D171" t="s">
        <v>51</v>
      </c>
      <c r="E171">
        <v>4</v>
      </c>
      <c r="F171" t="s">
        <v>275</v>
      </c>
      <c r="G171" t="s">
        <v>297</v>
      </c>
      <c r="H171" t="s">
        <v>927</v>
      </c>
      <c r="I171" t="s">
        <v>213</v>
      </c>
      <c r="J171" t="s">
        <v>214</v>
      </c>
      <c r="K171" t="s">
        <v>149</v>
      </c>
      <c r="L171" t="s">
        <v>215</v>
      </c>
      <c r="M171" t="s">
        <v>76</v>
      </c>
      <c r="N171" t="s">
        <v>216</v>
      </c>
      <c r="O171" s="57">
        <v>46240.535370370373</v>
      </c>
      <c r="P171" s="57">
        <v>46241.486331018517</v>
      </c>
      <c r="Q171">
        <v>69359947</v>
      </c>
      <c r="S171">
        <v>142551119463</v>
      </c>
      <c r="T171" t="s">
        <v>1850</v>
      </c>
      <c r="U171" t="s">
        <v>1851</v>
      </c>
      <c r="V171" t="s">
        <v>1852</v>
      </c>
      <c r="Z171">
        <v>111.04212440000001</v>
      </c>
      <c r="AA171">
        <v>-6.7585606999999897</v>
      </c>
      <c r="AB171" t="s">
        <v>1853</v>
      </c>
      <c r="AC171" t="s">
        <v>237</v>
      </c>
      <c r="AL171" t="s">
        <v>218</v>
      </c>
      <c r="AM171" t="s">
        <v>1403</v>
      </c>
      <c r="AN171" t="s">
        <v>6</v>
      </c>
      <c r="AO171" s="57">
        <v>46181.538668981484</v>
      </c>
      <c r="AP171" s="57">
        <v>46241.541666666664</v>
      </c>
      <c r="AR171" t="s">
        <v>219</v>
      </c>
      <c r="AS171" t="s">
        <v>220</v>
      </c>
      <c r="AT171" t="s">
        <v>231</v>
      </c>
      <c r="AU171">
        <v>20260807</v>
      </c>
      <c r="AV171" t="s">
        <v>222</v>
      </c>
      <c r="AW171" t="s">
        <v>1055</v>
      </c>
      <c r="AX171" t="s">
        <v>223</v>
      </c>
      <c r="BA171" s="57">
        <v>46241.541666666664</v>
      </c>
      <c r="BB171" t="s">
        <v>1403</v>
      </c>
      <c r="BC171">
        <v>2026</v>
      </c>
      <c r="BD171">
        <v>8</v>
      </c>
      <c r="BE171">
        <v>7</v>
      </c>
      <c r="BF171" s="6">
        <f t="shared" si="6"/>
        <v>46241</v>
      </c>
      <c r="BG171">
        <f t="shared" si="7"/>
        <v>-0.54166666666424135</v>
      </c>
      <c r="BH171" t="str">
        <f t="shared" si="8"/>
        <v>COMPLY</v>
      </c>
      <c r="BI171" t="e">
        <f>VLOOKUP(H171,Sheet2!$A$1:$B$270,2,FALSE)</f>
        <v>#N/A</v>
      </c>
    </row>
    <row r="172" spans="1:61">
      <c r="A172">
        <v>171</v>
      </c>
      <c r="B172">
        <v>1002523921</v>
      </c>
      <c r="C172">
        <v>3</v>
      </c>
      <c r="D172" t="s">
        <v>49</v>
      </c>
      <c r="E172">
        <v>4</v>
      </c>
      <c r="F172" t="s">
        <v>247</v>
      </c>
      <c r="G172" t="s">
        <v>598</v>
      </c>
      <c r="H172" t="s">
        <v>599</v>
      </c>
      <c r="I172" t="s">
        <v>213</v>
      </c>
      <c r="J172" t="s">
        <v>214</v>
      </c>
      <c r="K172" t="s">
        <v>149</v>
      </c>
      <c r="M172" t="s">
        <v>76</v>
      </c>
      <c r="N172" t="s">
        <v>216</v>
      </c>
      <c r="O172" s="57">
        <v>46247.477546296293</v>
      </c>
      <c r="P172" s="57">
        <v>46247.507824074077</v>
      </c>
      <c r="Q172">
        <v>69361369</v>
      </c>
      <c r="S172">
        <v>142434111393</v>
      </c>
      <c r="T172" t="s">
        <v>4507</v>
      </c>
      <c r="U172" t="s">
        <v>8986</v>
      </c>
      <c r="V172" t="s">
        <v>8987</v>
      </c>
      <c r="Z172">
        <v>110.53187310073</v>
      </c>
      <c r="AA172">
        <v>-7.3620236148851896</v>
      </c>
      <c r="AB172" t="s">
        <v>4510</v>
      </c>
      <c r="AC172" t="s">
        <v>217</v>
      </c>
      <c r="AL172" t="s">
        <v>218</v>
      </c>
      <c r="AM172" t="s">
        <v>6829</v>
      </c>
      <c r="AN172" t="s">
        <v>6</v>
      </c>
      <c r="AO172" t="s">
        <v>8988</v>
      </c>
      <c r="AR172" t="s">
        <v>219</v>
      </c>
      <c r="AS172" t="s">
        <v>220</v>
      </c>
      <c r="AT172" t="s">
        <v>231</v>
      </c>
      <c r="AU172">
        <v>20260813</v>
      </c>
      <c r="AV172" t="s">
        <v>222</v>
      </c>
      <c r="AW172" t="s">
        <v>565</v>
      </c>
      <c r="AX172" t="s">
        <v>223</v>
      </c>
      <c r="BA172" s="57">
        <v>46247.291666666664</v>
      </c>
      <c r="BB172" t="s">
        <v>6829</v>
      </c>
      <c r="BC172">
        <v>2026</v>
      </c>
      <c r="BD172">
        <v>8</v>
      </c>
      <c r="BE172">
        <v>13</v>
      </c>
      <c r="BF172" s="6">
        <f t="shared" si="6"/>
        <v>46247</v>
      </c>
      <c r="BG172">
        <f t="shared" si="7"/>
        <v>-0.29166666666424135</v>
      </c>
      <c r="BH172" t="str">
        <f t="shared" si="8"/>
        <v>COMPLY</v>
      </c>
      <c r="BI172" t="e">
        <f>VLOOKUP(H172,Sheet2!$A$1:$B$270,2,FALSE)</f>
        <v>#N/A</v>
      </c>
    </row>
    <row r="173" spans="1:61">
      <c r="A173">
        <v>172</v>
      </c>
      <c r="B173">
        <v>1002523023</v>
      </c>
      <c r="C173">
        <v>3</v>
      </c>
      <c r="D173" t="s">
        <v>49</v>
      </c>
      <c r="E173">
        <v>4</v>
      </c>
      <c r="F173" t="s">
        <v>247</v>
      </c>
      <c r="G173" t="s">
        <v>248</v>
      </c>
      <c r="H173" t="s">
        <v>959</v>
      </c>
      <c r="I173" t="s">
        <v>213</v>
      </c>
      <c r="J173" t="s">
        <v>214</v>
      </c>
      <c r="K173" t="s">
        <v>149</v>
      </c>
      <c r="L173" t="s">
        <v>215</v>
      </c>
      <c r="M173" t="s">
        <v>76</v>
      </c>
      <c r="N173" t="s">
        <v>216</v>
      </c>
      <c r="O173" s="57">
        <v>46246.720092592594</v>
      </c>
      <c r="P173" s="57">
        <v>46247.778819444444</v>
      </c>
      <c r="Q173">
        <v>69364575</v>
      </c>
      <c r="S173">
        <v>142406122726</v>
      </c>
      <c r="T173" t="s">
        <v>8074</v>
      </c>
      <c r="U173" t="s">
        <v>8075</v>
      </c>
      <c r="V173" t="s">
        <v>8076</v>
      </c>
      <c r="Z173">
        <v>110.42590800000001</v>
      </c>
      <c r="AA173">
        <v>-6.9833369999999997</v>
      </c>
      <c r="AB173" t="s">
        <v>8077</v>
      </c>
      <c r="AC173" t="s">
        <v>237</v>
      </c>
      <c r="AL173" t="s">
        <v>218</v>
      </c>
      <c r="AM173" t="s">
        <v>8078</v>
      </c>
      <c r="AN173" t="s">
        <v>6</v>
      </c>
      <c r="AO173" s="57">
        <v>46364.736030092594</v>
      </c>
      <c r="AP173" s="57">
        <v>46247.625</v>
      </c>
      <c r="AR173" t="s">
        <v>219</v>
      </c>
      <c r="AS173" t="s">
        <v>634</v>
      </c>
      <c r="AT173" t="s">
        <v>231</v>
      </c>
      <c r="AU173">
        <v>20260813</v>
      </c>
      <c r="AV173" t="s">
        <v>222</v>
      </c>
      <c r="AW173" t="s">
        <v>975</v>
      </c>
      <c r="AX173" t="s">
        <v>223</v>
      </c>
      <c r="BA173" s="57">
        <v>46247.625</v>
      </c>
      <c r="BB173" t="s">
        <v>8078</v>
      </c>
      <c r="BC173">
        <v>2026</v>
      </c>
      <c r="BD173">
        <v>8</v>
      </c>
      <c r="BE173">
        <v>13</v>
      </c>
      <c r="BF173" s="6">
        <f t="shared" si="6"/>
        <v>46247</v>
      </c>
      <c r="BG173">
        <f t="shared" si="7"/>
        <v>-0.625</v>
      </c>
      <c r="BH173" t="str">
        <f t="shared" si="8"/>
        <v>COMPLY</v>
      </c>
      <c r="BI173" t="e">
        <f>VLOOKUP(H173,Sheet2!$A$1:$B$270,2,FALSE)</f>
        <v>#N/A</v>
      </c>
    </row>
    <row r="174" spans="1:61">
      <c r="A174">
        <v>173</v>
      </c>
      <c r="B174">
        <v>1002521718</v>
      </c>
      <c r="C174">
        <v>3</v>
      </c>
      <c r="D174" t="s">
        <v>45</v>
      </c>
      <c r="E174">
        <v>5</v>
      </c>
      <c r="F174" t="s">
        <v>113</v>
      </c>
      <c r="G174" t="s">
        <v>114</v>
      </c>
      <c r="H174" t="s">
        <v>369</v>
      </c>
      <c r="I174" t="s">
        <v>213</v>
      </c>
      <c r="J174" t="s">
        <v>214</v>
      </c>
      <c r="K174" t="s">
        <v>149</v>
      </c>
      <c r="L174" t="s">
        <v>215</v>
      </c>
      <c r="M174" t="s">
        <v>76</v>
      </c>
      <c r="N174" t="s">
        <v>216</v>
      </c>
      <c r="O174" s="57">
        <v>46246.465925925928</v>
      </c>
      <c r="P174" s="57">
        <v>46247.55908564815</v>
      </c>
      <c r="Q174">
        <v>69364037</v>
      </c>
      <c r="S174">
        <v>172514216933</v>
      </c>
      <c r="T174" t="s">
        <v>8079</v>
      </c>
      <c r="U174" t="s">
        <v>8080</v>
      </c>
      <c r="V174" t="s">
        <v>8081</v>
      </c>
      <c r="Z174">
        <v>120.44091570000001</v>
      </c>
      <c r="AA174">
        <v>-8.5901166999999994</v>
      </c>
      <c r="AB174" t="s">
        <v>8082</v>
      </c>
      <c r="AC174" t="s">
        <v>237</v>
      </c>
      <c r="AL174" t="s">
        <v>218</v>
      </c>
      <c r="AM174" t="s">
        <v>8083</v>
      </c>
      <c r="AN174" t="s">
        <v>6</v>
      </c>
      <c r="AO174" s="57">
        <v>46364.486018518517</v>
      </c>
      <c r="AP174" s="57">
        <v>46247.333333333336</v>
      </c>
      <c r="AR174" t="s">
        <v>219</v>
      </c>
      <c r="AS174" t="s">
        <v>220</v>
      </c>
      <c r="AT174" t="s">
        <v>231</v>
      </c>
      <c r="AU174">
        <v>20260813</v>
      </c>
      <c r="AV174" t="s">
        <v>222</v>
      </c>
      <c r="AW174" t="s">
        <v>1067</v>
      </c>
      <c r="AX174" t="s">
        <v>223</v>
      </c>
      <c r="BA174" s="57">
        <v>46247.333333333336</v>
      </c>
      <c r="BB174" t="s">
        <v>8083</v>
      </c>
      <c r="BC174">
        <v>2026</v>
      </c>
      <c r="BD174">
        <v>8</v>
      </c>
      <c r="BE174">
        <v>13</v>
      </c>
      <c r="BF174" s="6">
        <f t="shared" si="6"/>
        <v>46247</v>
      </c>
      <c r="BG174">
        <f t="shared" si="7"/>
        <v>-0.33333333333575865</v>
      </c>
      <c r="BH174" t="str">
        <f t="shared" si="8"/>
        <v>COMPLY</v>
      </c>
      <c r="BI174" t="str">
        <f>VLOOKUP(H174,Sheet2!$A$1:$B$270,2,FALSE)</f>
        <v>LABOAN BAJO</v>
      </c>
    </row>
    <row r="175" spans="1:61">
      <c r="A175">
        <v>174</v>
      </c>
      <c r="B175">
        <v>1002518162</v>
      </c>
      <c r="C175">
        <v>3</v>
      </c>
      <c r="D175" t="s">
        <v>42</v>
      </c>
      <c r="E175">
        <v>5</v>
      </c>
      <c r="F175" t="s">
        <v>233</v>
      </c>
      <c r="G175" t="s">
        <v>101</v>
      </c>
      <c r="H175" t="s">
        <v>264</v>
      </c>
      <c r="I175" t="s">
        <v>213</v>
      </c>
      <c r="J175" t="s">
        <v>214</v>
      </c>
      <c r="K175" t="s">
        <v>149</v>
      </c>
      <c r="M175" t="s">
        <v>76</v>
      </c>
      <c r="N175" t="s">
        <v>216</v>
      </c>
      <c r="O175" s="57">
        <v>46244.624675925923</v>
      </c>
      <c r="P175" s="57">
        <v>46245.848298611112</v>
      </c>
      <c r="Q175">
        <v>69362597</v>
      </c>
      <c r="S175">
        <v>152316230486</v>
      </c>
      <c r="T175" t="s">
        <v>6381</v>
      </c>
      <c r="U175" t="s">
        <v>6382</v>
      </c>
      <c r="V175" t="s">
        <v>7092</v>
      </c>
      <c r="Z175">
        <v>112.7381491</v>
      </c>
      <c r="AA175">
        <v>-7.4524578999999997</v>
      </c>
      <c r="AB175" t="s">
        <v>6383</v>
      </c>
      <c r="AC175" t="s">
        <v>230</v>
      </c>
      <c r="AL175" t="s">
        <v>218</v>
      </c>
      <c r="AM175" t="s">
        <v>7093</v>
      </c>
      <c r="AN175" t="s">
        <v>6</v>
      </c>
      <c r="AO175" s="57">
        <v>46303.631851851853</v>
      </c>
      <c r="AP175" s="57">
        <v>46246.625</v>
      </c>
      <c r="AR175" t="s">
        <v>219</v>
      </c>
      <c r="AS175" t="s">
        <v>233</v>
      </c>
      <c r="AT175" t="s">
        <v>231</v>
      </c>
      <c r="AU175">
        <v>20260811</v>
      </c>
      <c r="AV175" t="s">
        <v>222</v>
      </c>
      <c r="AW175" t="s">
        <v>565</v>
      </c>
      <c r="AX175" t="s">
        <v>223</v>
      </c>
      <c r="BA175" s="57">
        <v>46246.625</v>
      </c>
      <c r="BB175" t="s">
        <v>7093</v>
      </c>
      <c r="BC175">
        <v>2026</v>
      </c>
      <c r="BD175">
        <v>8</v>
      </c>
      <c r="BE175">
        <v>11</v>
      </c>
      <c r="BF175" s="6">
        <f t="shared" si="6"/>
        <v>46245</v>
      </c>
      <c r="BG175">
        <f t="shared" si="7"/>
        <v>-1.625</v>
      </c>
      <c r="BH175" t="str">
        <f t="shared" si="8"/>
        <v>COMPLY</v>
      </c>
      <c r="BI175" t="str">
        <f>VLOOKUP(H175,Sheet2!$A$1:$B$270,2,FALSE)</f>
        <v>SIDOARJO</v>
      </c>
    </row>
    <row r="176" spans="1:61">
      <c r="A176">
        <v>175</v>
      </c>
      <c r="B176">
        <v>1002522019</v>
      </c>
      <c r="C176">
        <v>3</v>
      </c>
      <c r="D176" t="s">
        <v>59</v>
      </c>
      <c r="E176">
        <v>4</v>
      </c>
      <c r="F176" t="s">
        <v>243</v>
      </c>
      <c r="G176" t="s">
        <v>243</v>
      </c>
      <c r="H176" t="s">
        <v>296</v>
      </c>
      <c r="I176" t="s">
        <v>213</v>
      </c>
      <c r="J176" t="s">
        <v>214</v>
      </c>
      <c r="K176" t="s">
        <v>149</v>
      </c>
      <c r="M176" t="s">
        <v>240</v>
      </c>
      <c r="N176" t="s">
        <v>216</v>
      </c>
      <c r="O176" s="57">
        <v>46246.530173611114</v>
      </c>
      <c r="P176" s="57">
        <v>46247.393067129633</v>
      </c>
      <c r="Q176">
        <v>69364170</v>
      </c>
      <c r="S176">
        <v>146137149729</v>
      </c>
      <c r="T176" t="s">
        <v>8989</v>
      </c>
      <c r="U176" t="s">
        <v>8084</v>
      </c>
      <c r="V176" t="s">
        <v>8990</v>
      </c>
      <c r="Z176">
        <v>110.18978118896401</v>
      </c>
      <c r="AA176">
        <v>-7.4660441321345701</v>
      </c>
      <c r="AB176" t="s">
        <v>8085</v>
      </c>
      <c r="AC176" t="s">
        <v>226</v>
      </c>
      <c r="AL176" t="s">
        <v>218</v>
      </c>
      <c r="AM176" t="s">
        <v>8991</v>
      </c>
      <c r="AN176" t="s">
        <v>6</v>
      </c>
      <c r="AO176" s="57">
        <v>46364.538194444445</v>
      </c>
      <c r="AP176" s="57">
        <v>46249.541666666664</v>
      </c>
      <c r="AR176" t="s">
        <v>241</v>
      </c>
      <c r="AS176" t="s">
        <v>220</v>
      </c>
      <c r="AT176" t="s">
        <v>231</v>
      </c>
      <c r="AV176" t="s">
        <v>240</v>
      </c>
      <c r="AW176" t="s">
        <v>8086</v>
      </c>
      <c r="AX176" t="s">
        <v>223</v>
      </c>
      <c r="BA176" s="57">
        <v>46249.541666666664</v>
      </c>
      <c r="BB176" t="s">
        <v>8991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:61">
      <c r="A177">
        <v>176</v>
      </c>
      <c r="B177">
        <v>1002516497</v>
      </c>
      <c r="C177">
        <v>3</v>
      </c>
      <c r="D177" t="s">
        <v>49</v>
      </c>
      <c r="E177">
        <v>4</v>
      </c>
      <c r="F177" t="s">
        <v>253</v>
      </c>
      <c r="G177" t="s">
        <v>256</v>
      </c>
      <c r="H177" t="s">
        <v>942</v>
      </c>
      <c r="I177" t="s">
        <v>213</v>
      </c>
      <c r="J177" t="s">
        <v>214</v>
      </c>
      <c r="K177" t="s">
        <v>149</v>
      </c>
      <c r="L177" t="s">
        <v>215</v>
      </c>
      <c r="M177" t="s">
        <v>76</v>
      </c>
      <c r="N177" t="s">
        <v>216</v>
      </c>
      <c r="O177" s="57">
        <v>46243.561759259261</v>
      </c>
      <c r="P177" s="57">
        <v>46245.542766203704</v>
      </c>
      <c r="Q177">
        <v>69361868</v>
      </c>
      <c r="S177">
        <v>146282105146</v>
      </c>
      <c r="T177" t="s">
        <v>3595</v>
      </c>
      <c r="U177" t="s">
        <v>4799</v>
      </c>
      <c r="V177" t="s">
        <v>4800</v>
      </c>
      <c r="Z177">
        <v>109.1667286</v>
      </c>
      <c r="AA177">
        <v>-6.9461591</v>
      </c>
      <c r="AB177" t="s">
        <v>4801</v>
      </c>
      <c r="AC177" t="s">
        <v>237</v>
      </c>
      <c r="AL177" t="s">
        <v>218</v>
      </c>
      <c r="AM177" t="s">
        <v>4802</v>
      </c>
      <c r="AN177" t="s">
        <v>6</v>
      </c>
      <c r="AO177" s="57">
        <v>46273.569282407407</v>
      </c>
      <c r="AP177" s="57">
        <v>46244.541666666664</v>
      </c>
      <c r="AR177" t="s">
        <v>219</v>
      </c>
      <c r="AS177" t="s">
        <v>943</v>
      </c>
      <c r="AT177" t="s">
        <v>231</v>
      </c>
      <c r="AU177">
        <v>20260811</v>
      </c>
      <c r="AV177" t="s">
        <v>222</v>
      </c>
      <c r="AW177" t="s">
        <v>1063</v>
      </c>
      <c r="AX177" t="s">
        <v>223</v>
      </c>
      <c r="BA177" s="57">
        <v>46244.541666666664</v>
      </c>
      <c r="BB177" t="s">
        <v>4802</v>
      </c>
      <c r="BC177">
        <v>2026</v>
      </c>
      <c r="BD177">
        <v>8</v>
      </c>
      <c r="BE177">
        <v>11</v>
      </c>
      <c r="BF177" s="6">
        <f t="shared" si="6"/>
        <v>46245</v>
      </c>
      <c r="BG177">
        <f t="shared" si="7"/>
        <v>0.45833333333575865</v>
      </c>
      <c r="BH177" t="str">
        <f t="shared" si="8"/>
        <v>COMPLY</v>
      </c>
      <c r="BI177" t="e">
        <f>VLOOKUP(H177,Sheet2!$A$1:$B$270,2,FALSE)</f>
        <v>#N/A</v>
      </c>
    </row>
    <row r="178" spans="1:61">
      <c r="A178">
        <v>177</v>
      </c>
      <c r="B178">
        <v>1002510339</v>
      </c>
      <c r="C178">
        <v>3</v>
      </c>
      <c r="D178" t="s">
        <v>51</v>
      </c>
      <c r="E178">
        <v>4</v>
      </c>
      <c r="F178" t="s">
        <v>275</v>
      </c>
      <c r="G178" t="s">
        <v>341</v>
      </c>
      <c r="H178" t="s">
        <v>1005</v>
      </c>
      <c r="I178" t="s">
        <v>213</v>
      </c>
      <c r="J178" t="s">
        <v>214</v>
      </c>
      <c r="K178" t="s">
        <v>149</v>
      </c>
      <c r="L178" t="s">
        <v>215</v>
      </c>
      <c r="M178" t="s">
        <v>76</v>
      </c>
      <c r="N178" t="s">
        <v>216</v>
      </c>
      <c r="O178" s="57">
        <v>46239.50136574074</v>
      </c>
      <c r="P178" s="57">
        <v>46240.668854166666</v>
      </c>
      <c r="Q178">
        <v>69359068</v>
      </c>
      <c r="S178">
        <v>141569115690</v>
      </c>
      <c r="T178" t="s">
        <v>1866</v>
      </c>
      <c r="U178" t="s">
        <v>1867</v>
      </c>
      <c r="V178" t="s">
        <v>1868</v>
      </c>
      <c r="Z178">
        <v>111.4842957</v>
      </c>
      <c r="AA178">
        <v>-6.9021403000000001</v>
      </c>
      <c r="AB178" t="s">
        <v>1869</v>
      </c>
      <c r="AC178" t="s">
        <v>237</v>
      </c>
      <c r="AL178" t="s">
        <v>218</v>
      </c>
      <c r="AM178" t="s">
        <v>1870</v>
      </c>
      <c r="AN178" t="s">
        <v>6</v>
      </c>
      <c r="AO178" s="57">
        <v>46150.506828703707</v>
      </c>
      <c r="AP178" s="57">
        <v>46240.333333333336</v>
      </c>
      <c r="AR178" t="s">
        <v>219</v>
      </c>
      <c r="AS178" t="s">
        <v>220</v>
      </c>
      <c r="AT178" t="s">
        <v>231</v>
      </c>
      <c r="AU178">
        <v>20260806</v>
      </c>
      <c r="AV178" t="s">
        <v>222</v>
      </c>
      <c r="AW178" t="s">
        <v>996</v>
      </c>
      <c r="AX178" t="s">
        <v>223</v>
      </c>
      <c r="BA178" s="57">
        <v>46240.333333333336</v>
      </c>
      <c r="BB178" t="s">
        <v>1870</v>
      </c>
      <c r="BC178">
        <v>2026</v>
      </c>
      <c r="BD178">
        <v>8</v>
      </c>
      <c r="BE178">
        <v>6</v>
      </c>
      <c r="BF178" s="6">
        <f t="shared" si="6"/>
        <v>46240</v>
      </c>
      <c r="BG178">
        <f t="shared" si="7"/>
        <v>-0.33333333333575865</v>
      </c>
      <c r="BH178" t="str">
        <f t="shared" si="8"/>
        <v>COMPLY</v>
      </c>
      <c r="BI178" t="e">
        <f>VLOOKUP(H178,Sheet2!$A$1:$B$270,2,FALSE)</f>
        <v>#N/A</v>
      </c>
    </row>
    <row r="179" spans="1:61">
      <c r="A179">
        <v>178</v>
      </c>
      <c r="B179">
        <v>1002521028</v>
      </c>
      <c r="C179">
        <v>3</v>
      </c>
      <c r="D179" t="s">
        <v>51</v>
      </c>
      <c r="E179">
        <v>4</v>
      </c>
      <c r="F179" t="s">
        <v>235</v>
      </c>
      <c r="G179" t="s">
        <v>594</v>
      </c>
      <c r="H179" t="s">
        <v>1034</v>
      </c>
      <c r="I179" t="s">
        <v>213</v>
      </c>
      <c r="J179" t="s">
        <v>214</v>
      </c>
      <c r="K179" t="s">
        <v>149</v>
      </c>
      <c r="L179" t="s">
        <v>215</v>
      </c>
      <c r="M179" t="s">
        <v>76</v>
      </c>
      <c r="N179" t="s">
        <v>216</v>
      </c>
      <c r="O179" s="57">
        <v>46245.820104166669</v>
      </c>
      <c r="P179" s="57">
        <v>46246.75545138889</v>
      </c>
      <c r="Q179">
        <v>69363766</v>
      </c>
      <c r="S179">
        <v>146514602629</v>
      </c>
      <c r="T179" t="s">
        <v>7094</v>
      </c>
      <c r="U179" t="s">
        <v>7095</v>
      </c>
      <c r="V179" t="s">
        <v>7096</v>
      </c>
      <c r="Z179">
        <v>110.85061074466201</v>
      </c>
      <c r="AA179">
        <v>-7.5722052566320102</v>
      </c>
      <c r="AB179" t="s">
        <v>7097</v>
      </c>
      <c r="AC179" t="s">
        <v>237</v>
      </c>
      <c r="AL179" t="s">
        <v>218</v>
      </c>
      <c r="AM179" t="s">
        <v>7098</v>
      </c>
      <c r="AN179" t="s">
        <v>6</v>
      </c>
      <c r="AO179" s="57">
        <v>46334.829837962963</v>
      </c>
      <c r="AP179" s="57">
        <v>46247.333333333336</v>
      </c>
      <c r="AR179" t="s">
        <v>219</v>
      </c>
      <c r="AS179" t="s">
        <v>220</v>
      </c>
      <c r="AT179" t="s">
        <v>231</v>
      </c>
      <c r="AU179">
        <v>20260812</v>
      </c>
      <c r="AV179" t="s">
        <v>222</v>
      </c>
      <c r="AW179" t="s">
        <v>1057</v>
      </c>
      <c r="AX179" t="s">
        <v>223</v>
      </c>
      <c r="BA179" s="57">
        <v>46247.333333333336</v>
      </c>
      <c r="BB179" t="s">
        <v>7098</v>
      </c>
      <c r="BC179">
        <v>2026</v>
      </c>
      <c r="BD179">
        <v>8</v>
      </c>
      <c r="BE179">
        <v>12</v>
      </c>
      <c r="BF179" s="6">
        <f t="shared" si="6"/>
        <v>46246</v>
      </c>
      <c r="BG179">
        <f t="shared" si="7"/>
        <v>-1.3333333333357587</v>
      </c>
      <c r="BH179" t="str">
        <f t="shared" si="8"/>
        <v>COMPLY</v>
      </c>
      <c r="BI179" t="e">
        <f>VLOOKUP(H179,Sheet2!$A$1:$B$270,2,FALSE)</f>
        <v>#N/A</v>
      </c>
    </row>
    <row r="180" spans="1:61">
      <c r="A180">
        <v>179</v>
      </c>
      <c r="B180">
        <v>1002521302</v>
      </c>
      <c r="C180">
        <v>3</v>
      </c>
      <c r="D180" t="s">
        <v>49</v>
      </c>
      <c r="E180">
        <v>4</v>
      </c>
      <c r="F180" t="s">
        <v>253</v>
      </c>
      <c r="G180" t="s">
        <v>558</v>
      </c>
      <c r="H180" t="s">
        <v>562</v>
      </c>
      <c r="I180" t="s">
        <v>213</v>
      </c>
      <c r="J180" t="s">
        <v>214</v>
      </c>
      <c r="K180" t="s">
        <v>149</v>
      </c>
      <c r="M180" t="s">
        <v>76</v>
      </c>
      <c r="N180" t="s">
        <v>216</v>
      </c>
      <c r="O180" s="57">
        <v>46246.375752314816</v>
      </c>
      <c r="P180" s="57">
        <v>46246.47583333333</v>
      </c>
      <c r="Q180">
        <v>69362673</v>
      </c>
      <c r="S180">
        <v>142278112670</v>
      </c>
      <c r="T180" t="s">
        <v>6334</v>
      </c>
      <c r="U180" t="s">
        <v>8087</v>
      </c>
      <c r="V180" t="s">
        <v>8088</v>
      </c>
      <c r="Z180">
        <v>109.332272</v>
      </c>
      <c r="AA180">
        <v>-6.9066729999999996</v>
      </c>
      <c r="AB180" t="s">
        <v>6337</v>
      </c>
      <c r="AC180" t="s">
        <v>226</v>
      </c>
      <c r="AL180" t="s">
        <v>218</v>
      </c>
      <c r="AM180" t="s">
        <v>8089</v>
      </c>
      <c r="AN180" t="s">
        <v>6</v>
      </c>
      <c r="AO180" s="57">
        <v>46364.382175925923</v>
      </c>
      <c r="AR180" t="s">
        <v>219</v>
      </c>
      <c r="AS180" t="s">
        <v>220</v>
      </c>
      <c r="AT180" t="s">
        <v>231</v>
      </c>
      <c r="AU180">
        <v>20260812</v>
      </c>
      <c r="AV180" t="s">
        <v>222</v>
      </c>
      <c r="AW180" t="s">
        <v>566</v>
      </c>
      <c r="AX180" t="s">
        <v>223</v>
      </c>
      <c r="BA180" s="57">
        <v>46246.291666666664</v>
      </c>
      <c r="BB180" t="s">
        <v>8089</v>
      </c>
      <c r="BC180">
        <v>2026</v>
      </c>
      <c r="BD180">
        <v>8</v>
      </c>
      <c r="BE180">
        <v>12</v>
      </c>
      <c r="BF180" s="6">
        <f t="shared" si="6"/>
        <v>46246</v>
      </c>
      <c r="BG180">
        <f t="shared" si="7"/>
        <v>-0.29166666666424135</v>
      </c>
      <c r="BH180" t="str">
        <f t="shared" si="8"/>
        <v>COMPLY</v>
      </c>
      <c r="BI180" t="e">
        <f>VLOOKUP(H180,Sheet2!$A$1:$B$270,2,FALSE)</f>
        <v>#N/A</v>
      </c>
    </row>
    <row r="181" spans="1:61">
      <c r="A181">
        <v>180</v>
      </c>
      <c r="B181">
        <v>1002516121</v>
      </c>
      <c r="C181">
        <v>3</v>
      </c>
      <c r="D181" t="s">
        <v>38</v>
      </c>
      <c r="E181">
        <v>5</v>
      </c>
      <c r="F181" t="s">
        <v>92</v>
      </c>
      <c r="G181" t="s">
        <v>95</v>
      </c>
      <c r="H181" t="s">
        <v>245</v>
      </c>
      <c r="I181" t="s">
        <v>213</v>
      </c>
      <c r="J181" t="s">
        <v>214</v>
      </c>
      <c r="K181" t="s">
        <v>149</v>
      </c>
      <c r="L181" t="s">
        <v>215</v>
      </c>
      <c r="M181" t="s">
        <v>76</v>
      </c>
      <c r="N181" t="s">
        <v>216</v>
      </c>
      <c r="O181" s="57">
        <v>46242.662453703706</v>
      </c>
      <c r="P181" s="57">
        <v>46244.787604166668</v>
      </c>
      <c r="Q181">
        <v>69361560</v>
      </c>
      <c r="S181">
        <v>152604231078</v>
      </c>
      <c r="T181" t="s">
        <v>4809</v>
      </c>
      <c r="U181" t="s">
        <v>4810</v>
      </c>
      <c r="V181" t="s">
        <v>4811</v>
      </c>
      <c r="Z181">
        <v>111.496</v>
      </c>
      <c r="AA181">
        <v>-7.8552780000000002</v>
      </c>
      <c r="AB181" t="s">
        <v>4812</v>
      </c>
      <c r="AC181" t="s">
        <v>237</v>
      </c>
      <c r="AL181" t="s">
        <v>218</v>
      </c>
      <c r="AM181" t="s">
        <v>4813</v>
      </c>
      <c r="AN181" t="s">
        <v>6</v>
      </c>
      <c r="AO181" s="57">
        <v>46242.673530092594</v>
      </c>
      <c r="AP181" s="57">
        <v>46244.333333333336</v>
      </c>
      <c r="AR181" t="s">
        <v>219</v>
      </c>
      <c r="AS181" t="s">
        <v>246</v>
      </c>
      <c r="AT181" t="s">
        <v>231</v>
      </c>
      <c r="AU181">
        <v>20260810</v>
      </c>
      <c r="AV181" t="s">
        <v>222</v>
      </c>
      <c r="AW181" t="s">
        <v>1059</v>
      </c>
      <c r="AX181" t="s">
        <v>223</v>
      </c>
      <c r="BA181" s="57">
        <v>46244.333333333336</v>
      </c>
      <c r="BB181" t="s">
        <v>4813</v>
      </c>
      <c r="BC181">
        <v>2026</v>
      </c>
      <c r="BD181">
        <v>8</v>
      </c>
      <c r="BE181">
        <v>10</v>
      </c>
      <c r="BF181" s="6">
        <f t="shared" si="6"/>
        <v>46244</v>
      </c>
      <c r="BG181">
        <f t="shared" si="7"/>
        <v>-0.33333333333575865</v>
      </c>
      <c r="BH181" t="str">
        <f t="shared" si="8"/>
        <v>COMPLY</v>
      </c>
      <c r="BI181" t="str">
        <f>VLOOKUP(H181,Sheet2!$A$1:$B$270,2,FALSE)</f>
        <v>PONOROGO</v>
      </c>
    </row>
    <row r="182" spans="1:61">
      <c r="A182">
        <v>181</v>
      </c>
      <c r="B182">
        <v>1002508718</v>
      </c>
      <c r="C182">
        <v>3</v>
      </c>
      <c r="D182" t="s">
        <v>49</v>
      </c>
      <c r="E182">
        <v>4</v>
      </c>
      <c r="F182" t="s">
        <v>247</v>
      </c>
      <c r="G182" t="s">
        <v>551</v>
      </c>
      <c r="H182" t="s">
        <v>964</v>
      </c>
      <c r="I182" t="s">
        <v>213</v>
      </c>
      <c r="J182" t="s">
        <v>214</v>
      </c>
      <c r="K182" t="s">
        <v>149</v>
      </c>
      <c r="M182" t="s">
        <v>76</v>
      </c>
      <c r="N182" t="s">
        <v>216</v>
      </c>
      <c r="O182" s="57">
        <v>46238.629155092596</v>
      </c>
      <c r="P182" s="57">
        <v>46240.364606481482</v>
      </c>
      <c r="Q182">
        <v>69358418</v>
      </c>
      <c r="R182">
        <v>2946100062</v>
      </c>
      <c r="S182">
        <v>146457106321</v>
      </c>
      <c r="T182" t="s">
        <v>990</v>
      </c>
      <c r="U182" t="s">
        <v>1871</v>
      </c>
      <c r="V182" t="s">
        <v>1872</v>
      </c>
      <c r="Z182">
        <v>110.24616</v>
      </c>
      <c r="AA182">
        <v>-6.9547477000000004</v>
      </c>
      <c r="AB182" t="s">
        <v>1873</v>
      </c>
      <c r="AC182" t="s">
        <v>226</v>
      </c>
      <c r="AL182" t="s">
        <v>218</v>
      </c>
      <c r="AM182" t="s">
        <v>1874</v>
      </c>
      <c r="AN182" t="s">
        <v>6</v>
      </c>
      <c r="AO182" s="57">
        <v>46120.632395833331</v>
      </c>
      <c r="AP182" s="57">
        <v>46239.625</v>
      </c>
      <c r="AR182" t="s">
        <v>219</v>
      </c>
      <c r="AS182" t="s">
        <v>220</v>
      </c>
      <c r="AT182" t="s">
        <v>231</v>
      </c>
      <c r="AU182">
        <v>20260806</v>
      </c>
      <c r="AV182" t="s">
        <v>222</v>
      </c>
      <c r="AW182" t="s">
        <v>566</v>
      </c>
      <c r="AX182" t="s">
        <v>223</v>
      </c>
      <c r="BA182" s="57">
        <v>46239.625</v>
      </c>
      <c r="BB182" t="s">
        <v>1874</v>
      </c>
      <c r="BC182">
        <v>2026</v>
      </c>
      <c r="BD182">
        <v>8</v>
      </c>
      <c r="BE182">
        <v>6</v>
      </c>
      <c r="BF182" s="6">
        <f t="shared" si="6"/>
        <v>46240</v>
      </c>
      <c r="BG182">
        <f t="shared" si="7"/>
        <v>0.375</v>
      </c>
      <c r="BH182" t="str">
        <f t="shared" si="8"/>
        <v>COMPLY</v>
      </c>
      <c r="BI182" t="e">
        <f>VLOOKUP(H182,Sheet2!$A$1:$B$270,2,FALSE)</f>
        <v>#N/A</v>
      </c>
    </row>
    <row r="183" spans="1:61">
      <c r="A183">
        <v>182</v>
      </c>
      <c r="B183">
        <v>1002515972</v>
      </c>
      <c r="C183">
        <v>3</v>
      </c>
      <c r="D183" t="s">
        <v>38</v>
      </c>
      <c r="E183">
        <v>5</v>
      </c>
      <c r="F183" t="s">
        <v>92</v>
      </c>
      <c r="G183" t="s">
        <v>94</v>
      </c>
      <c r="H183" t="s">
        <v>535</v>
      </c>
      <c r="I183" t="s">
        <v>213</v>
      </c>
      <c r="J183" t="s">
        <v>214</v>
      </c>
      <c r="K183" t="s">
        <v>149</v>
      </c>
      <c r="L183" t="s">
        <v>215</v>
      </c>
      <c r="M183" t="s">
        <v>76</v>
      </c>
      <c r="N183" t="s">
        <v>216</v>
      </c>
      <c r="O183" s="57">
        <v>46242.570104166669</v>
      </c>
      <c r="P183" s="57">
        <v>46243.829548611109</v>
      </c>
      <c r="Q183">
        <v>69361486</v>
      </c>
      <c r="S183">
        <v>152633207493</v>
      </c>
      <c r="T183" t="s">
        <v>4814</v>
      </c>
      <c r="U183" t="s">
        <v>4815</v>
      </c>
      <c r="V183" t="s">
        <v>4816</v>
      </c>
      <c r="Z183">
        <v>111.24202486127599</v>
      </c>
      <c r="AA183">
        <v>-7.6868839813697099</v>
      </c>
      <c r="AB183" t="s">
        <v>4817</v>
      </c>
      <c r="AC183" t="s">
        <v>217</v>
      </c>
      <c r="AL183" t="s">
        <v>218</v>
      </c>
      <c r="AM183" t="s">
        <v>4818</v>
      </c>
      <c r="AN183" t="s">
        <v>6</v>
      </c>
      <c r="AO183" s="57">
        <v>46242.579872685186</v>
      </c>
      <c r="AP183" s="57">
        <v>46243.541666666664</v>
      </c>
      <c r="AR183" t="s">
        <v>219</v>
      </c>
      <c r="AS183" t="s">
        <v>593</v>
      </c>
      <c r="AT183" t="s">
        <v>231</v>
      </c>
      <c r="AU183">
        <v>20260809</v>
      </c>
      <c r="AV183" t="s">
        <v>222</v>
      </c>
      <c r="AW183" t="s">
        <v>1055</v>
      </c>
      <c r="AX183" t="s">
        <v>223</v>
      </c>
      <c r="BA183" s="57">
        <v>46243.541666666664</v>
      </c>
      <c r="BB183" t="s">
        <v>4818</v>
      </c>
      <c r="BC183">
        <v>2026</v>
      </c>
      <c r="BD183">
        <v>8</v>
      </c>
      <c r="BE183">
        <v>9</v>
      </c>
      <c r="BF183" s="6">
        <f t="shared" si="6"/>
        <v>46243</v>
      </c>
      <c r="BG183">
        <f t="shared" si="7"/>
        <v>-0.54166666666424135</v>
      </c>
      <c r="BH183" t="str">
        <f t="shared" si="8"/>
        <v>COMPLY</v>
      </c>
      <c r="BI183" t="str">
        <f>VLOOKUP(H183,Sheet2!$A$1:$B$270,2,FALSE)</f>
        <v>MADIUN</v>
      </c>
    </row>
    <row r="184" spans="1:61">
      <c r="A184">
        <v>183</v>
      </c>
      <c r="B184">
        <v>1002518726</v>
      </c>
      <c r="C184">
        <v>3</v>
      </c>
      <c r="D184" t="s">
        <v>38</v>
      </c>
      <c r="E184">
        <v>5</v>
      </c>
      <c r="F184" t="s">
        <v>90</v>
      </c>
      <c r="G184" t="s">
        <v>90</v>
      </c>
      <c r="H184" t="s">
        <v>470</v>
      </c>
      <c r="I184" t="s">
        <v>213</v>
      </c>
      <c r="J184" t="s">
        <v>214</v>
      </c>
      <c r="K184" t="s">
        <v>149</v>
      </c>
      <c r="L184" t="s">
        <v>215</v>
      </c>
      <c r="M184" t="s">
        <v>76</v>
      </c>
      <c r="N184" t="s">
        <v>216</v>
      </c>
      <c r="O184" s="57">
        <v>46244.8124537037</v>
      </c>
      <c r="P184" s="57">
        <v>46245.582442129627</v>
      </c>
      <c r="Q184">
        <v>69362808</v>
      </c>
      <c r="S184">
        <v>152652209188</v>
      </c>
      <c r="T184" t="s">
        <v>6384</v>
      </c>
      <c r="U184" t="s">
        <v>6385</v>
      </c>
      <c r="V184" t="s">
        <v>6386</v>
      </c>
      <c r="Z184">
        <v>112.157878</v>
      </c>
      <c r="AA184">
        <v>-7.6543749999999999</v>
      </c>
      <c r="AB184" t="s">
        <v>6387</v>
      </c>
      <c r="AC184" t="s">
        <v>237</v>
      </c>
      <c r="AL184" t="s">
        <v>218</v>
      </c>
      <c r="AM184" t="s">
        <v>6388</v>
      </c>
      <c r="AN184" t="s">
        <v>6</v>
      </c>
      <c r="AO184" s="57">
        <v>46303.819363425922</v>
      </c>
      <c r="AP184" s="57">
        <v>46246.333333333336</v>
      </c>
      <c r="AR184" t="s">
        <v>219</v>
      </c>
      <c r="AS184" t="s">
        <v>312</v>
      </c>
      <c r="AT184" t="s">
        <v>231</v>
      </c>
      <c r="AU184">
        <v>20260811</v>
      </c>
      <c r="AV184" t="s">
        <v>222</v>
      </c>
      <c r="AW184" t="s">
        <v>1055</v>
      </c>
      <c r="AX184" t="s">
        <v>223</v>
      </c>
      <c r="BA184" s="57">
        <v>46246.333333333336</v>
      </c>
      <c r="BB184" t="s">
        <v>6388</v>
      </c>
      <c r="BC184">
        <v>2026</v>
      </c>
      <c r="BD184">
        <v>8</v>
      </c>
      <c r="BE184">
        <v>11</v>
      </c>
      <c r="BF184" s="6">
        <f t="shared" si="6"/>
        <v>46245</v>
      </c>
      <c r="BG184">
        <f t="shared" si="7"/>
        <v>-1.3333333333357587</v>
      </c>
      <c r="BH184" t="str">
        <f t="shared" si="8"/>
        <v>COMPLY</v>
      </c>
      <c r="BI184" t="str">
        <f>VLOOKUP(H184,Sheet2!$A$1:$B$270,2,FALSE)</f>
        <v>KEDIRI</v>
      </c>
    </row>
    <row r="185" spans="1:61">
      <c r="A185">
        <v>184</v>
      </c>
      <c r="B185">
        <v>1002518855</v>
      </c>
      <c r="C185">
        <v>3</v>
      </c>
      <c r="D185" t="s">
        <v>49</v>
      </c>
      <c r="E185">
        <v>4</v>
      </c>
      <c r="F185" t="s">
        <v>247</v>
      </c>
      <c r="G185" t="s">
        <v>598</v>
      </c>
      <c r="H185" t="s">
        <v>599</v>
      </c>
      <c r="I185" t="s">
        <v>213</v>
      </c>
      <c r="J185" t="s">
        <v>214</v>
      </c>
      <c r="K185" t="s">
        <v>149</v>
      </c>
      <c r="L185" t="s">
        <v>215</v>
      </c>
      <c r="M185" t="s">
        <v>76</v>
      </c>
      <c r="N185" t="s">
        <v>216</v>
      </c>
      <c r="O185" s="57">
        <v>46245.355520833335</v>
      </c>
      <c r="P185" s="57">
        <v>46246.580185185187</v>
      </c>
      <c r="Q185">
        <v>69362880</v>
      </c>
      <c r="S185">
        <v>142434111371</v>
      </c>
      <c r="T185" t="s">
        <v>7099</v>
      </c>
      <c r="U185" t="s">
        <v>7100</v>
      </c>
      <c r="V185" t="s">
        <v>7101</v>
      </c>
      <c r="Z185">
        <v>110.49585905885</v>
      </c>
      <c r="AA185">
        <v>-7.3300369070302001</v>
      </c>
      <c r="AB185" t="s">
        <v>7102</v>
      </c>
      <c r="AC185" t="s">
        <v>237</v>
      </c>
      <c r="AL185" t="s">
        <v>218</v>
      </c>
      <c r="AM185" t="s">
        <v>7103</v>
      </c>
      <c r="AN185" t="s">
        <v>6</v>
      </c>
      <c r="AO185" s="57">
        <v>46334.361238425925</v>
      </c>
      <c r="AP185" s="57">
        <v>46246.333333333336</v>
      </c>
      <c r="AR185" t="s">
        <v>219</v>
      </c>
      <c r="AS185" t="s">
        <v>220</v>
      </c>
      <c r="AT185" t="s">
        <v>231</v>
      </c>
      <c r="AU185">
        <v>20260812</v>
      </c>
      <c r="AV185" t="s">
        <v>222</v>
      </c>
      <c r="AW185" t="s">
        <v>1063</v>
      </c>
      <c r="AX185" t="s">
        <v>223</v>
      </c>
      <c r="BA185" s="57">
        <v>46246.333333333336</v>
      </c>
      <c r="BB185" t="s">
        <v>7103</v>
      </c>
      <c r="BC185">
        <v>2026</v>
      </c>
      <c r="BD185">
        <v>8</v>
      </c>
      <c r="BE185">
        <v>12</v>
      </c>
      <c r="BF185" s="6">
        <f t="shared" si="6"/>
        <v>46246</v>
      </c>
      <c r="BG185">
        <f t="shared" si="7"/>
        <v>-0.33333333333575865</v>
      </c>
      <c r="BH185" t="str">
        <f t="shared" si="8"/>
        <v>COMPLY</v>
      </c>
      <c r="BI185" t="e">
        <f>VLOOKUP(H185,Sheet2!$A$1:$B$270,2,FALSE)</f>
        <v>#N/A</v>
      </c>
    </row>
    <row r="186" spans="1:61">
      <c r="A186">
        <v>185</v>
      </c>
      <c r="B186">
        <v>1002523378</v>
      </c>
      <c r="C186">
        <v>3</v>
      </c>
      <c r="D186" t="s">
        <v>55</v>
      </c>
      <c r="E186">
        <v>5</v>
      </c>
      <c r="F186" t="s">
        <v>315</v>
      </c>
      <c r="G186" t="s">
        <v>124</v>
      </c>
      <c r="H186" t="s">
        <v>338</v>
      </c>
      <c r="I186" t="s">
        <v>213</v>
      </c>
      <c r="J186" t="s">
        <v>214</v>
      </c>
      <c r="K186" t="s">
        <v>149</v>
      </c>
      <c r="L186" t="s">
        <v>215</v>
      </c>
      <c r="M186" t="s">
        <v>288</v>
      </c>
      <c r="N186" t="s">
        <v>216</v>
      </c>
      <c r="O186" s="57">
        <v>46247.37703703704</v>
      </c>
      <c r="P186" s="57">
        <v>46247.44259259259</v>
      </c>
      <c r="Q186">
        <v>69364738</v>
      </c>
      <c r="S186">
        <v>152306253234</v>
      </c>
      <c r="T186" t="s">
        <v>8992</v>
      </c>
      <c r="U186" t="s">
        <v>8993</v>
      </c>
      <c r="V186" t="s">
        <v>8994</v>
      </c>
      <c r="Z186">
        <v>112.7172932</v>
      </c>
      <c r="AA186">
        <v>-7.3383063999999996</v>
      </c>
      <c r="AB186" t="s">
        <v>8995</v>
      </c>
      <c r="AC186" t="s">
        <v>237</v>
      </c>
      <c r="AL186" t="s">
        <v>218</v>
      </c>
      <c r="AM186" t="s">
        <v>8996</v>
      </c>
      <c r="AN186" t="s">
        <v>6</v>
      </c>
      <c r="AO186" t="s">
        <v>8997</v>
      </c>
      <c r="AP186" s="57">
        <v>46248.541666666664</v>
      </c>
      <c r="AR186" t="s">
        <v>241</v>
      </c>
      <c r="AS186" t="s">
        <v>631</v>
      </c>
      <c r="AT186" t="s">
        <v>231</v>
      </c>
      <c r="AV186" t="s">
        <v>931</v>
      </c>
      <c r="AW186" t="s">
        <v>1055</v>
      </c>
      <c r="AX186" t="s">
        <v>223</v>
      </c>
      <c r="BA186" s="57">
        <v>46248.541666666664</v>
      </c>
      <c r="BB186" t="s">
        <v>8996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SURABAYA SELATAN</v>
      </c>
    </row>
    <row r="187" spans="1:61">
      <c r="A187">
        <v>186</v>
      </c>
      <c r="B187">
        <v>1002511881</v>
      </c>
      <c r="C187">
        <v>3</v>
      </c>
      <c r="D187" t="s">
        <v>51</v>
      </c>
      <c r="E187">
        <v>4</v>
      </c>
      <c r="F187" t="s">
        <v>275</v>
      </c>
      <c r="G187" t="s">
        <v>275</v>
      </c>
      <c r="H187" t="s">
        <v>986</v>
      </c>
      <c r="I187" t="s">
        <v>213</v>
      </c>
      <c r="J187" t="s">
        <v>214</v>
      </c>
      <c r="K187" t="s">
        <v>149</v>
      </c>
      <c r="L187" t="s">
        <v>215</v>
      </c>
      <c r="M187" t="s">
        <v>76</v>
      </c>
      <c r="N187" t="s">
        <v>216</v>
      </c>
      <c r="O187" s="57">
        <v>46240.452037037037</v>
      </c>
      <c r="P187" s="57">
        <v>46241.657222222224</v>
      </c>
      <c r="Q187">
        <v>69359765</v>
      </c>
      <c r="S187">
        <v>142401145984</v>
      </c>
      <c r="T187" t="s">
        <v>1890</v>
      </c>
      <c r="U187" t="s">
        <v>1891</v>
      </c>
      <c r="V187" t="s">
        <v>1892</v>
      </c>
      <c r="Z187">
        <v>110.8797488</v>
      </c>
      <c r="AA187">
        <v>-6.8147047000000001</v>
      </c>
      <c r="AB187" t="s">
        <v>1893</v>
      </c>
      <c r="AC187" t="s">
        <v>237</v>
      </c>
      <c r="AL187" t="s">
        <v>218</v>
      </c>
      <c r="AM187" t="s">
        <v>1894</v>
      </c>
      <c r="AN187" t="s">
        <v>6</v>
      </c>
      <c r="AO187" s="57">
        <v>46181.455231481479</v>
      </c>
      <c r="AP187" s="57">
        <v>46241.333333333336</v>
      </c>
      <c r="AR187" t="s">
        <v>219</v>
      </c>
      <c r="AS187" t="s">
        <v>220</v>
      </c>
      <c r="AT187" t="s">
        <v>231</v>
      </c>
      <c r="AU187">
        <v>20260807</v>
      </c>
      <c r="AV187" t="s">
        <v>222</v>
      </c>
      <c r="AW187" t="s">
        <v>1069</v>
      </c>
      <c r="AX187" t="s">
        <v>223</v>
      </c>
      <c r="BA187" s="57">
        <v>46241.333333333336</v>
      </c>
      <c r="BB187" t="s">
        <v>1894</v>
      </c>
      <c r="BC187">
        <v>2026</v>
      </c>
      <c r="BD187">
        <v>8</v>
      </c>
      <c r="BE187">
        <v>7</v>
      </c>
      <c r="BF187" s="6">
        <f t="shared" si="6"/>
        <v>46241</v>
      </c>
      <c r="BG187">
        <f t="shared" si="7"/>
        <v>-0.33333333333575865</v>
      </c>
      <c r="BH187" t="str">
        <f t="shared" si="8"/>
        <v>COMPLY</v>
      </c>
      <c r="BI187" t="e">
        <f>VLOOKUP(H187,Sheet2!$A$1:$B$270,2,FALSE)</f>
        <v>#N/A</v>
      </c>
    </row>
    <row r="188" spans="1:61">
      <c r="A188">
        <v>187</v>
      </c>
      <c r="B188">
        <v>1002520905</v>
      </c>
      <c r="C188">
        <v>3</v>
      </c>
      <c r="D188" t="s">
        <v>55</v>
      </c>
      <c r="E188">
        <v>5</v>
      </c>
      <c r="F188" t="s">
        <v>228</v>
      </c>
      <c r="G188" t="s">
        <v>127</v>
      </c>
      <c r="H188" t="s">
        <v>229</v>
      </c>
      <c r="I188" t="s">
        <v>213</v>
      </c>
      <c r="J188" t="s">
        <v>214</v>
      </c>
      <c r="K188" t="s">
        <v>149</v>
      </c>
      <c r="L188" t="s">
        <v>215</v>
      </c>
      <c r="M188" t="s">
        <v>76</v>
      </c>
      <c r="N188" t="s">
        <v>216</v>
      </c>
      <c r="O188" s="57">
        <v>46245.724259259259</v>
      </c>
      <c r="P188" s="57">
        <v>46247.38790509259</v>
      </c>
      <c r="Q188">
        <v>69363701</v>
      </c>
      <c r="S188">
        <v>152426928128</v>
      </c>
      <c r="T188" t="s">
        <v>7104</v>
      </c>
      <c r="U188" t="s">
        <v>8090</v>
      </c>
      <c r="V188" t="s">
        <v>7105</v>
      </c>
      <c r="Z188">
        <v>113.51677479999999</v>
      </c>
      <c r="AA188">
        <v>-7.0924293</v>
      </c>
      <c r="AB188" t="s">
        <v>7106</v>
      </c>
      <c r="AC188" t="s">
        <v>217</v>
      </c>
      <c r="AL188" t="s">
        <v>218</v>
      </c>
      <c r="AM188" t="s">
        <v>7107</v>
      </c>
      <c r="AN188" t="s">
        <v>6</v>
      </c>
      <c r="AO188" s="57">
        <v>46334.726203703707</v>
      </c>
      <c r="AP188" s="57">
        <v>46246.625</v>
      </c>
      <c r="AR188" t="s">
        <v>219</v>
      </c>
      <c r="AS188" t="s">
        <v>127</v>
      </c>
      <c r="AT188" t="s">
        <v>231</v>
      </c>
      <c r="AU188">
        <v>20260813</v>
      </c>
      <c r="AV188" t="s">
        <v>222</v>
      </c>
      <c r="AW188" t="s">
        <v>1057</v>
      </c>
      <c r="AX188" t="s">
        <v>223</v>
      </c>
      <c r="BA188" s="57">
        <v>46246.625</v>
      </c>
      <c r="BB188" t="s">
        <v>7107</v>
      </c>
      <c r="BC188">
        <v>2026</v>
      </c>
      <c r="BD188">
        <v>8</v>
      </c>
      <c r="BE188">
        <v>13</v>
      </c>
      <c r="BF188" s="6">
        <f t="shared" si="6"/>
        <v>46247</v>
      </c>
      <c r="BG188">
        <f t="shared" si="7"/>
        <v>0.375</v>
      </c>
      <c r="BH188" t="str">
        <f t="shared" si="8"/>
        <v>COMPLY</v>
      </c>
      <c r="BI188" t="str">
        <f>VLOOKUP(H188,Sheet2!$A$1:$B$270,2,FALSE)</f>
        <v>MADURA</v>
      </c>
    </row>
    <row r="189" spans="1:61">
      <c r="A189">
        <v>188</v>
      </c>
      <c r="B189">
        <v>1002516658</v>
      </c>
      <c r="C189">
        <v>3</v>
      </c>
      <c r="D189" t="s">
        <v>49</v>
      </c>
      <c r="E189">
        <v>4</v>
      </c>
      <c r="F189" t="s">
        <v>253</v>
      </c>
      <c r="G189" t="s">
        <v>965</v>
      </c>
      <c r="H189" t="s">
        <v>4829</v>
      </c>
      <c r="I189" t="s">
        <v>213</v>
      </c>
      <c r="J189" t="s">
        <v>214</v>
      </c>
      <c r="K189" t="s">
        <v>149</v>
      </c>
      <c r="L189" t="s">
        <v>215</v>
      </c>
      <c r="M189" t="s">
        <v>76</v>
      </c>
      <c r="N189" t="s">
        <v>216</v>
      </c>
      <c r="O189" s="57">
        <v>46243.818032407406</v>
      </c>
      <c r="P189" s="57">
        <v>46244.700046296297</v>
      </c>
      <c r="Q189">
        <v>69362010</v>
      </c>
      <c r="S189">
        <v>142200200880</v>
      </c>
      <c r="T189" t="s">
        <v>4830</v>
      </c>
      <c r="U189" t="s">
        <v>6389</v>
      </c>
      <c r="V189" t="s">
        <v>4831</v>
      </c>
      <c r="Z189">
        <v>109.90411400000001</v>
      </c>
      <c r="AA189">
        <v>-6.9839830000000003</v>
      </c>
      <c r="AB189" t="s">
        <v>4832</v>
      </c>
      <c r="AC189" t="s">
        <v>237</v>
      </c>
      <c r="AL189" t="s">
        <v>218</v>
      </c>
      <c r="AM189" t="s">
        <v>4833</v>
      </c>
      <c r="AN189" t="s">
        <v>6</v>
      </c>
      <c r="AO189" s="57">
        <v>46273.819409722222</v>
      </c>
      <c r="AP189" s="57">
        <v>46245.333333333336</v>
      </c>
      <c r="AR189" t="s">
        <v>219</v>
      </c>
      <c r="AS189" t="s">
        <v>4834</v>
      </c>
      <c r="AT189" t="s">
        <v>231</v>
      </c>
      <c r="AU189">
        <v>20260810</v>
      </c>
      <c r="AV189" t="s">
        <v>222</v>
      </c>
      <c r="AW189" t="s">
        <v>1059</v>
      </c>
      <c r="AX189" t="s">
        <v>223</v>
      </c>
      <c r="BA189" s="57">
        <v>46245.333333333336</v>
      </c>
      <c r="BB189" t="s">
        <v>4833</v>
      </c>
      <c r="BC189">
        <v>2026</v>
      </c>
      <c r="BD189">
        <v>8</v>
      </c>
      <c r="BE189">
        <v>10</v>
      </c>
      <c r="BF189" s="6">
        <f t="shared" si="6"/>
        <v>46244</v>
      </c>
      <c r="BG189">
        <f t="shared" si="7"/>
        <v>-1.3333333333357587</v>
      </c>
      <c r="BH189" t="str">
        <f t="shared" si="8"/>
        <v>COMPLY</v>
      </c>
      <c r="BI189" t="e">
        <f>VLOOKUP(H189,Sheet2!$A$1:$B$270,2,FALSE)</f>
        <v>#N/A</v>
      </c>
    </row>
    <row r="190" spans="1:61">
      <c r="A190">
        <v>189</v>
      </c>
      <c r="B190">
        <v>1002506038</v>
      </c>
      <c r="C190">
        <v>3</v>
      </c>
      <c r="D190" t="s">
        <v>45</v>
      </c>
      <c r="E190">
        <v>5</v>
      </c>
      <c r="F190" t="s">
        <v>211</v>
      </c>
      <c r="G190" t="s">
        <v>112</v>
      </c>
      <c r="H190" t="s">
        <v>244</v>
      </c>
      <c r="I190" t="s">
        <v>213</v>
      </c>
      <c r="J190" t="s">
        <v>214</v>
      </c>
      <c r="K190" t="s">
        <v>149</v>
      </c>
      <c r="M190" t="s">
        <v>76</v>
      </c>
      <c r="N190" t="s">
        <v>216</v>
      </c>
      <c r="O190" s="57">
        <v>46237.545381944445</v>
      </c>
      <c r="P190" s="57">
        <v>46237.881643518522</v>
      </c>
      <c r="Q190">
        <v>69356809</v>
      </c>
      <c r="S190">
        <v>172605804076</v>
      </c>
      <c r="T190" t="s">
        <v>1900</v>
      </c>
      <c r="U190" t="s">
        <v>1901</v>
      </c>
      <c r="V190" t="s">
        <v>1902</v>
      </c>
      <c r="Z190">
        <v>116.1636649</v>
      </c>
      <c r="AA190">
        <v>-8.5731260999999996</v>
      </c>
      <c r="AB190" t="s">
        <v>1903</v>
      </c>
      <c r="AC190" t="s">
        <v>292</v>
      </c>
      <c r="AL190" t="s">
        <v>218</v>
      </c>
      <c r="AM190" t="s">
        <v>1904</v>
      </c>
      <c r="AN190" t="s">
        <v>6</v>
      </c>
      <c r="AO190" s="57">
        <v>46089.549050925925</v>
      </c>
      <c r="AR190" t="s">
        <v>219</v>
      </c>
      <c r="AS190" t="s">
        <v>220</v>
      </c>
      <c r="AT190" t="s">
        <v>231</v>
      </c>
      <c r="AU190">
        <v>20260803</v>
      </c>
      <c r="AV190" t="s">
        <v>222</v>
      </c>
      <c r="AW190" t="s">
        <v>601</v>
      </c>
      <c r="AX190" t="s">
        <v>223</v>
      </c>
      <c r="BA190" s="57">
        <v>46237.291666666664</v>
      </c>
      <c r="BB190" t="s">
        <v>1904</v>
      </c>
      <c r="BC190">
        <v>2026</v>
      </c>
      <c r="BD190">
        <v>8</v>
      </c>
      <c r="BE190">
        <v>3</v>
      </c>
      <c r="BF190" s="6">
        <f t="shared" si="6"/>
        <v>46237</v>
      </c>
      <c r="BG190">
        <f t="shared" si="7"/>
        <v>-0.29166666666424135</v>
      </c>
      <c r="BH190" t="str">
        <f t="shared" si="8"/>
        <v>COMPLY</v>
      </c>
      <c r="BI190" t="str">
        <f>VLOOKUP(H190,Sheet2!$A$1:$B$270,2,FALSE)</f>
        <v>MATARAM</v>
      </c>
    </row>
    <row r="191" spans="1:61">
      <c r="A191">
        <v>190</v>
      </c>
      <c r="B191">
        <v>1002504505</v>
      </c>
      <c r="C191">
        <v>3</v>
      </c>
      <c r="D191" t="s">
        <v>55</v>
      </c>
      <c r="E191">
        <v>5</v>
      </c>
      <c r="F191" t="s">
        <v>228</v>
      </c>
      <c r="G191" t="s">
        <v>121</v>
      </c>
      <c r="H191" t="s">
        <v>286</v>
      </c>
      <c r="I191" t="s">
        <v>213</v>
      </c>
      <c r="J191" t="s">
        <v>214</v>
      </c>
      <c r="K191" t="s">
        <v>149</v>
      </c>
      <c r="L191" t="s">
        <v>215</v>
      </c>
      <c r="M191" t="s">
        <v>582</v>
      </c>
      <c r="N191" t="s">
        <v>216</v>
      </c>
      <c r="O191" s="57">
        <v>46235.511759259258</v>
      </c>
      <c r="P191" s="57">
        <v>46240.427870370368</v>
      </c>
      <c r="Q191">
        <v>69356710</v>
      </c>
      <c r="S191">
        <v>152437905567</v>
      </c>
      <c r="T191" t="s">
        <v>1905</v>
      </c>
      <c r="U191" t="s">
        <v>1906</v>
      </c>
      <c r="V191" t="s">
        <v>1907</v>
      </c>
      <c r="Z191">
        <v>113.146657124161</v>
      </c>
      <c r="AA191">
        <v>-6.9156510451016402</v>
      </c>
      <c r="AB191" t="s">
        <v>1908</v>
      </c>
      <c r="AC191" t="s">
        <v>217</v>
      </c>
      <c r="AL191" t="s">
        <v>218</v>
      </c>
      <c r="AM191" t="s">
        <v>1909</v>
      </c>
      <c r="AN191" t="s">
        <v>6</v>
      </c>
      <c r="AO191" s="57">
        <v>46030.517465277779</v>
      </c>
      <c r="AP191" s="57">
        <v>46236.541666666664</v>
      </c>
      <c r="AQ191" t="s">
        <v>249</v>
      </c>
      <c r="AR191" t="s">
        <v>14</v>
      </c>
      <c r="AS191" t="s">
        <v>220</v>
      </c>
      <c r="AT191" t="s">
        <v>221</v>
      </c>
      <c r="AV191" t="s">
        <v>1910</v>
      </c>
      <c r="AW191" t="s">
        <v>1023</v>
      </c>
      <c r="AX191" t="s">
        <v>223</v>
      </c>
      <c r="BA191" s="57">
        <v>46236.541666666664</v>
      </c>
      <c r="BB191" t="s">
        <v>1909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MADURA</v>
      </c>
    </row>
    <row r="192" spans="1:61">
      <c r="A192">
        <v>191</v>
      </c>
      <c r="B192">
        <v>1002507307</v>
      </c>
      <c r="C192">
        <v>3</v>
      </c>
      <c r="D192" t="s">
        <v>59</v>
      </c>
      <c r="E192">
        <v>4</v>
      </c>
      <c r="F192" t="s">
        <v>243</v>
      </c>
      <c r="G192" t="s">
        <v>262</v>
      </c>
      <c r="H192" t="s">
        <v>263</v>
      </c>
      <c r="I192" t="s">
        <v>213</v>
      </c>
      <c r="J192" t="s">
        <v>214</v>
      </c>
      <c r="K192" t="s">
        <v>149</v>
      </c>
      <c r="M192" t="s">
        <v>236</v>
      </c>
      <c r="N192" t="s">
        <v>216</v>
      </c>
      <c r="O192" s="57">
        <v>46238.42696759259</v>
      </c>
      <c r="P192" s="57">
        <v>46242.084050925929</v>
      </c>
      <c r="Q192">
        <v>69358049</v>
      </c>
      <c r="S192">
        <v>141373127378</v>
      </c>
      <c r="T192" t="s">
        <v>1911</v>
      </c>
      <c r="U192" t="s">
        <v>1912</v>
      </c>
      <c r="Z192">
        <v>109.926529968709</v>
      </c>
      <c r="AA192">
        <v>-7.2733716078933801</v>
      </c>
      <c r="AB192" t="s">
        <v>1913</v>
      </c>
      <c r="AC192" t="s">
        <v>293</v>
      </c>
      <c r="AO192" s="57">
        <v>46120.434398148151</v>
      </c>
      <c r="AR192" t="s">
        <v>314</v>
      </c>
      <c r="AS192" t="s">
        <v>220</v>
      </c>
      <c r="AT192" t="s">
        <v>231</v>
      </c>
      <c r="AV192" t="s">
        <v>930</v>
      </c>
      <c r="AW192" t="s">
        <v>566</v>
      </c>
      <c r="AX192" t="s">
        <v>223</v>
      </c>
      <c r="AZ192" t="s">
        <v>930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e">
        <f>VLOOKUP(H192,Sheet2!$A$1:$B$270,2,FALSE)</f>
        <v>#N/A</v>
      </c>
    </row>
    <row r="193" spans="1:61">
      <c r="A193">
        <v>192</v>
      </c>
      <c r="B193">
        <v>1002514804</v>
      </c>
      <c r="C193">
        <v>3</v>
      </c>
      <c r="D193" t="s">
        <v>42</v>
      </c>
      <c r="E193">
        <v>5</v>
      </c>
      <c r="F193" t="s">
        <v>233</v>
      </c>
      <c r="G193" t="s">
        <v>101</v>
      </c>
      <c r="H193" t="s">
        <v>392</v>
      </c>
      <c r="I193" t="s">
        <v>213</v>
      </c>
      <c r="J193" t="s">
        <v>214</v>
      </c>
      <c r="K193" t="s">
        <v>149</v>
      </c>
      <c r="M193" t="s">
        <v>76</v>
      </c>
      <c r="N193" t="s">
        <v>216</v>
      </c>
      <c r="O193" s="57">
        <v>46241.596261574072</v>
      </c>
      <c r="P193" s="57">
        <v>46242.83902777778</v>
      </c>
      <c r="Q193">
        <v>69360870</v>
      </c>
      <c r="S193">
        <v>152317261828</v>
      </c>
      <c r="T193" t="s">
        <v>4502</v>
      </c>
      <c r="U193" t="s">
        <v>4503</v>
      </c>
      <c r="V193" t="s">
        <v>4836</v>
      </c>
      <c r="Z193">
        <v>112.73942409999999</v>
      </c>
      <c r="AA193">
        <v>-7.4124081000000004</v>
      </c>
      <c r="AB193" t="s">
        <v>4505</v>
      </c>
      <c r="AC193" t="s">
        <v>230</v>
      </c>
      <c r="AL193" t="s">
        <v>218</v>
      </c>
      <c r="AM193" t="s">
        <v>4837</v>
      </c>
      <c r="AN193" t="s">
        <v>6</v>
      </c>
      <c r="AO193" s="57">
        <v>46211.601087962961</v>
      </c>
      <c r="AP193" s="57">
        <v>46242.541666666664</v>
      </c>
      <c r="AR193" t="s">
        <v>219</v>
      </c>
      <c r="AS193" t="s">
        <v>668</v>
      </c>
      <c r="AT193" t="s">
        <v>231</v>
      </c>
      <c r="AU193">
        <v>20260808</v>
      </c>
      <c r="AV193" t="s">
        <v>222</v>
      </c>
      <c r="AW193" t="s">
        <v>566</v>
      </c>
      <c r="AX193" t="s">
        <v>223</v>
      </c>
      <c r="BA193" s="57">
        <v>46242.541666666664</v>
      </c>
      <c r="BB193" t="s">
        <v>4837</v>
      </c>
      <c r="BC193">
        <v>2026</v>
      </c>
      <c r="BD193">
        <v>8</v>
      </c>
      <c r="BE193">
        <v>8</v>
      </c>
      <c r="BF193" s="6">
        <f t="shared" si="6"/>
        <v>46242</v>
      </c>
      <c r="BG193">
        <f t="shared" si="7"/>
        <v>-0.54166666666424135</v>
      </c>
      <c r="BH193" t="str">
        <f t="shared" si="8"/>
        <v>COMPLY</v>
      </c>
      <c r="BI193" t="str">
        <f>VLOOKUP(H193,Sheet2!$A$1:$B$270,2,FALSE)</f>
        <v>SIDOARJO</v>
      </c>
    </row>
    <row r="194" spans="1:61">
      <c r="A194">
        <v>193</v>
      </c>
      <c r="B194">
        <v>1002507588</v>
      </c>
      <c r="C194">
        <v>3</v>
      </c>
      <c r="D194" t="s">
        <v>42</v>
      </c>
      <c r="E194">
        <v>5</v>
      </c>
      <c r="F194" t="s">
        <v>233</v>
      </c>
      <c r="G194" t="s">
        <v>103</v>
      </c>
      <c r="H194" t="s">
        <v>403</v>
      </c>
      <c r="I194" t="s">
        <v>213</v>
      </c>
      <c r="J194" t="s">
        <v>214</v>
      </c>
      <c r="K194" t="s">
        <v>149</v>
      </c>
      <c r="M194" t="s">
        <v>76</v>
      </c>
      <c r="N194" t="s">
        <v>216</v>
      </c>
      <c r="O194" s="57">
        <v>46238.457858796297</v>
      </c>
      <c r="P194" s="57">
        <v>46238.64271990741</v>
      </c>
      <c r="Q194">
        <v>69358105</v>
      </c>
      <c r="S194">
        <v>152318240368</v>
      </c>
      <c r="T194" t="s">
        <v>1914</v>
      </c>
      <c r="U194" t="s">
        <v>1566</v>
      </c>
      <c r="V194" t="s">
        <v>1915</v>
      </c>
      <c r="Z194">
        <v>112.2322135</v>
      </c>
      <c r="AA194">
        <v>-7.5205311000000004</v>
      </c>
      <c r="AB194" t="s">
        <v>1916</v>
      </c>
      <c r="AC194" t="s">
        <v>230</v>
      </c>
      <c r="AL194" t="s">
        <v>218</v>
      </c>
      <c r="AM194" t="s">
        <v>1917</v>
      </c>
      <c r="AN194" t="s">
        <v>6</v>
      </c>
      <c r="AO194" s="57">
        <v>46120.465902777774</v>
      </c>
      <c r="AP194" s="57">
        <v>46239.333333333336</v>
      </c>
      <c r="AR194" t="s">
        <v>219</v>
      </c>
      <c r="AS194" t="s">
        <v>103</v>
      </c>
      <c r="AT194" t="s">
        <v>231</v>
      </c>
      <c r="AU194">
        <v>20260804</v>
      </c>
      <c r="AV194" t="s">
        <v>222</v>
      </c>
      <c r="AW194" t="s">
        <v>566</v>
      </c>
      <c r="AX194" t="s">
        <v>223</v>
      </c>
      <c r="BA194" s="57">
        <v>46239.333333333336</v>
      </c>
      <c r="BB194" t="s">
        <v>1917</v>
      </c>
      <c r="BC194">
        <v>2026</v>
      </c>
      <c r="BD194">
        <v>8</v>
      </c>
      <c r="BE194">
        <v>4</v>
      </c>
      <c r="BF194" s="6">
        <f t="shared" si="6"/>
        <v>46238</v>
      </c>
      <c r="BG194">
        <f t="shared" si="7"/>
        <v>-1.3333333333357587</v>
      </c>
      <c r="BH194" t="str">
        <f t="shared" si="8"/>
        <v>COMPLY</v>
      </c>
      <c r="BI194" t="str">
        <f>VLOOKUP(H194,Sheet2!$A$1:$B$270,2,FALSE)</f>
        <v>MOJOKERTO</v>
      </c>
    </row>
    <row r="195" spans="1:61">
      <c r="A195">
        <v>194</v>
      </c>
      <c r="B195">
        <v>1002522051</v>
      </c>
      <c r="C195">
        <v>3</v>
      </c>
      <c r="D195" t="s">
        <v>49</v>
      </c>
      <c r="E195">
        <v>4</v>
      </c>
      <c r="F195" t="s">
        <v>253</v>
      </c>
      <c r="G195" t="s">
        <v>556</v>
      </c>
      <c r="H195" t="s">
        <v>616</v>
      </c>
      <c r="I195" t="s">
        <v>213</v>
      </c>
      <c r="J195" t="s">
        <v>214</v>
      </c>
      <c r="K195" t="s">
        <v>149</v>
      </c>
      <c r="L195" t="s">
        <v>215</v>
      </c>
      <c r="M195" t="s">
        <v>76</v>
      </c>
      <c r="N195" t="s">
        <v>216</v>
      </c>
      <c r="O195" s="57">
        <v>46246.538842592592</v>
      </c>
      <c r="P195" s="57">
        <v>46247.579027777778</v>
      </c>
      <c r="Q195">
        <v>69364201</v>
      </c>
      <c r="S195">
        <v>142214105811</v>
      </c>
      <c r="T195" t="s">
        <v>8091</v>
      </c>
      <c r="U195" t="s">
        <v>8092</v>
      </c>
      <c r="V195" t="s">
        <v>8093</v>
      </c>
      <c r="Z195">
        <v>109.001121036708</v>
      </c>
      <c r="AA195">
        <v>-6.9571959035465101</v>
      </c>
      <c r="AB195" t="s">
        <v>8094</v>
      </c>
      <c r="AC195" t="s">
        <v>217</v>
      </c>
      <c r="AL195" t="s">
        <v>218</v>
      </c>
      <c r="AM195" t="s">
        <v>8095</v>
      </c>
      <c r="AN195" t="s">
        <v>6</v>
      </c>
      <c r="AO195" s="57">
        <v>46364.548622685186</v>
      </c>
      <c r="AP195" s="57">
        <v>46247.541666666664</v>
      </c>
      <c r="AR195" t="s">
        <v>219</v>
      </c>
      <c r="AS195" t="s">
        <v>617</v>
      </c>
      <c r="AT195" t="s">
        <v>231</v>
      </c>
      <c r="AU195">
        <v>20260813</v>
      </c>
      <c r="AV195" t="s">
        <v>222</v>
      </c>
      <c r="AW195" t="s">
        <v>1063</v>
      </c>
      <c r="AX195" t="s">
        <v>223</v>
      </c>
      <c r="BA195" s="57">
        <v>46247.541666666664</v>
      </c>
      <c r="BB195" t="s">
        <v>8095</v>
      </c>
      <c r="BC195">
        <v>2026</v>
      </c>
      <c r="BD195">
        <v>8</v>
      </c>
      <c r="BE195">
        <v>13</v>
      </c>
      <c r="BF195" s="6">
        <f t="shared" ref="BF195:BF258" si="9">DATE(BC195,BD195,BE195)</f>
        <v>46247</v>
      </c>
      <c r="BG195">
        <f t="shared" ref="BG195:BG258" si="10">BF195-BA195</f>
        <v>-0.54166666666424135</v>
      </c>
      <c r="BH195" t="str">
        <f t="shared" ref="BH195:BH258" si="11">IF(BG195=1,"COMPLY",IF(BG195&lt;1,"COMPLY","NOT COMPLY"))</f>
        <v>COMPLY</v>
      </c>
      <c r="BI195" t="e">
        <f>VLOOKUP(H195,Sheet2!$A$1:$B$270,2,FALSE)</f>
        <v>#N/A</v>
      </c>
    </row>
    <row r="196" spans="1:61">
      <c r="A196">
        <v>195</v>
      </c>
      <c r="B196">
        <v>1002506541</v>
      </c>
      <c r="C196">
        <v>3</v>
      </c>
      <c r="D196" t="s">
        <v>38</v>
      </c>
      <c r="E196">
        <v>5</v>
      </c>
      <c r="F196" t="s">
        <v>92</v>
      </c>
      <c r="G196" t="s">
        <v>97</v>
      </c>
      <c r="H196" t="s">
        <v>402</v>
      </c>
      <c r="I196" t="s">
        <v>213</v>
      </c>
      <c r="J196" t="s">
        <v>214</v>
      </c>
      <c r="K196" t="s">
        <v>149</v>
      </c>
      <c r="L196" t="s">
        <v>215</v>
      </c>
      <c r="M196" t="s">
        <v>970</v>
      </c>
      <c r="N196" t="s">
        <v>216</v>
      </c>
      <c r="O196" s="57">
        <v>46237.697187500002</v>
      </c>
      <c r="P196" s="57">
        <v>46239.363969907405</v>
      </c>
      <c r="Q196">
        <v>69357756</v>
      </c>
      <c r="S196">
        <v>152645203669</v>
      </c>
      <c r="T196" t="s">
        <v>1918</v>
      </c>
      <c r="U196" t="s">
        <v>1919</v>
      </c>
      <c r="V196" t="s">
        <v>1920</v>
      </c>
      <c r="Z196">
        <v>111.685762545891</v>
      </c>
      <c r="AA196">
        <v>-6.9184010071025304</v>
      </c>
      <c r="AB196" t="s">
        <v>1921</v>
      </c>
      <c r="AC196" t="s">
        <v>237</v>
      </c>
      <c r="AL196" t="s">
        <v>218</v>
      </c>
      <c r="AM196" t="s">
        <v>1679</v>
      </c>
      <c r="AN196" t="s">
        <v>6</v>
      </c>
      <c r="AO196" s="57">
        <v>46089.704780092594</v>
      </c>
      <c r="AP196" s="57">
        <v>46238.541666666664</v>
      </c>
      <c r="AQ196" t="s">
        <v>249</v>
      </c>
      <c r="AR196" t="s">
        <v>12</v>
      </c>
      <c r="AS196" t="s">
        <v>926</v>
      </c>
      <c r="AT196" t="s">
        <v>231</v>
      </c>
      <c r="AV196" t="s">
        <v>949</v>
      </c>
      <c r="AW196" t="s">
        <v>1059</v>
      </c>
      <c r="AX196" t="s">
        <v>223</v>
      </c>
      <c r="BA196" s="57">
        <v>46238.541666666664</v>
      </c>
      <c r="BB196" t="s">
        <v>1679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BOJONEGORO</v>
      </c>
    </row>
    <row r="197" spans="1:61">
      <c r="A197">
        <v>196</v>
      </c>
      <c r="B197">
        <v>1002505565</v>
      </c>
      <c r="C197">
        <v>3</v>
      </c>
      <c r="D197" t="s">
        <v>42</v>
      </c>
      <c r="E197">
        <v>5</v>
      </c>
      <c r="F197" t="s">
        <v>106</v>
      </c>
      <c r="G197" t="s">
        <v>104</v>
      </c>
      <c r="H197" t="s">
        <v>509</v>
      </c>
      <c r="I197" t="s">
        <v>213</v>
      </c>
      <c r="J197" t="s">
        <v>214</v>
      </c>
      <c r="K197" t="s">
        <v>149</v>
      </c>
      <c r="M197" t="s">
        <v>76</v>
      </c>
      <c r="N197" t="s">
        <v>216</v>
      </c>
      <c r="O197" s="57">
        <v>46237.376701388886</v>
      </c>
      <c r="P197" s="57">
        <v>46239.012326388889</v>
      </c>
      <c r="Q197">
        <v>69357196</v>
      </c>
      <c r="S197">
        <v>152542208040</v>
      </c>
      <c r="T197" t="s">
        <v>1922</v>
      </c>
      <c r="U197" t="s">
        <v>1923</v>
      </c>
      <c r="V197" t="s">
        <v>1924</v>
      </c>
      <c r="Z197">
        <v>112.9506734</v>
      </c>
      <c r="AA197">
        <v>-8.2702948000000003</v>
      </c>
      <c r="AB197" t="s">
        <v>1925</v>
      </c>
      <c r="AC197" t="s">
        <v>230</v>
      </c>
      <c r="AL197" t="s">
        <v>218</v>
      </c>
      <c r="AM197" t="s">
        <v>1926</v>
      </c>
      <c r="AN197" t="s">
        <v>6</v>
      </c>
      <c r="AO197" s="57">
        <v>46089.392812500002</v>
      </c>
      <c r="AP197" s="57">
        <v>46238.333333333336</v>
      </c>
      <c r="AR197" t="s">
        <v>219</v>
      </c>
      <c r="AS197" t="s">
        <v>220</v>
      </c>
      <c r="AT197" t="s">
        <v>221</v>
      </c>
      <c r="AU197">
        <v>20260805</v>
      </c>
      <c r="AV197" t="s">
        <v>222</v>
      </c>
      <c r="AW197" t="s">
        <v>566</v>
      </c>
      <c r="AX197" t="s">
        <v>223</v>
      </c>
      <c r="BA197" s="57">
        <v>46238.333333333336</v>
      </c>
      <c r="BB197" t="s">
        <v>1926</v>
      </c>
      <c r="BC197">
        <v>2026</v>
      </c>
      <c r="BD197">
        <v>8</v>
      </c>
      <c r="BE197">
        <v>5</v>
      </c>
      <c r="BF197" s="6">
        <f t="shared" si="9"/>
        <v>46239</v>
      </c>
      <c r="BG197">
        <f t="shared" si="10"/>
        <v>0.66666666666424135</v>
      </c>
      <c r="BH197" t="str">
        <f t="shared" si="11"/>
        <v>COMPLY</v>
      </c>
      <c r="BI197" t="str">
        <f>VLOOKUP(H197,Sheet2!$A$1:$B$270,2,FALSE)</f>
        <v>PROBOLINGGO</v>
      </c>
    </row>
    <row r="198" spans="1:61">
      <c r="A198">
        <v>197</v>
      </c>
      <c r="B198">
        <v>1002507800</v>
      </c>
      <c r="C198">
        <v>3</v>
      </c>
      <c r="D198" t="s">
        <v>59</v>
      </c>
      <c r="E198">
        <v>4</v>
      </c>
      <c r="F198" t="s">
        <v>243</v>
      </c>
      <c r="G198" t="s">
        <v>920</v>
      </c>
      <c r="H198" t="s">
        <v>921</v>
      </c>
      <c r="I198" t="s">
        <v>213</v>
      </c>
      <c r="J198" t="s">
        <v>214</v>
      </c>
      <c r="K198" t="s">
        <v>149</v>
      </c>
      <c r="M198" t="s">
        <v>1927</v>
      </c>
      <c r="N198" t="s">
        <v>216</v>
      </c>
      <c r="O198" s="57">
        <v>46238.484189814815</v>
      </c>
      <c r="P198" s="57">
        <v>46238.486157407409</v>
      </c>
      <c r="Q198">
        <v>69358162</v>
      </c>
      <c r="S198">
        <v>142164113594</v>
      </c>
      <c r="T198" t="s">
        <v>1928</v>
      </c>
      <c r="Z198">
        <v>110.36586389999999</v>
      </c>
      <c r="AA198">
        <v>-7.5306443999999999</v>
      </c>
      <c r="AB198" t="s">
        <v>1929</v>
      </c>
      <c r="AC198" t="s">
        <v>292</v>
      </c>
      <c r="AO198" s="57">
        <v>46120.48636574074</v>
      </c>
      <c r="AS198" t="s">
        <v>220</v>
      </c>
      <c r="AT198" t="s">
        <v>231</v>
      </c>
      <c r="AV198" t="s">
        <v>1927</v>
      </c>
      <c r="AW198" t="s">
        <v>566</v>
      </c>
      <c r="AX198" t="s">
        <v>223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:61">
      <c r="A199">
        <v>198</v>
      </c>
      <c r="B199">
        <v>1002507813</v>
      </c>
      <c r="C199">
        <v>3</v>
      </c>
      <c r="D199" t="s">
        <v>45</v>
      </c>
      <c r="E199">
        <v>5</v>
      </c>
      <c r="F199" t="s">
        <v>211</v>
      </c>
      <c r="G199" t="s">
        <v>115</v>
      </c>
      <c r="H199" t="s">
        <v>281</v>
      </c>
      <c r="I199" t="s">
        <v>213</v>
      </c>
      <c r="J199" t="s">
        <v>214</v>
      </c>
      <c r="K199" t="s">
        <v>149</v>
      </c>
      <c r="L199" t="s">
        <v>215</v>
      </c>
      <c r="M199" t="s">
        <v>76</v>
      </c>
      <c r="N199" t="s">
        <v>216</v>
      </c>
      <c r="O199" s="57">
        <v>46238.484675925924</v>
      </c>
      <c r="P199" s="57">
        <v>46239.803043981483</v>
      </c>
      <c r="Q199">
        <v>69358168</v>
      </c>
      <c r="S199">
        <v>172603791531</v>
      </c>
      <c r="T199" t="s">
        <v>1935</v>
      </c>
      <c r="U199" t="s">
        <v>1936</v>
      </c>
      <c r="V199" t="s">
        <v>1937</v>
      </c>
      <c r="Z199">
        <v>116.241137087345</v>
      </c>
      <c r="AA199">
        <v>-8.7467539285934297</v>
      </c>
      <c r="AB199" t="s">
        <v>1938</v>
      </c>
      <c r="AC199" t="s">
        <v>217</v>
      </c>
      <c r="AL199" t="s">
        <v>218</v>
      </c>
      <c r="AM199" t="s">
        <v>1939</v>
      </c>
      <c r="AN199" t="s">
        <v>6</v>
      </c>
      <c r="AO199" s="57">
        <v>46120.48636574074</v>
      </c>
      <c r="AP199" s="57">
        <v>46239.333333333336</v>
      </c>
      <c r="AR199" t="s">
        <v>219</v>
      </c>
      <c r="AS199" t="s">
        <v>588</v>
      </c>
      <c r="AT199" t="s">
        <v>231</v>
      </c>
      <c r="AU199">
        <v>20260805</v>
      </c>
      <c r="AV199" t="s">
        <v>222</v>
      </c>
      <c r="AW199" t="s">
        <v>1055</v>
      </c>
      <c r="AX199" t="s">
        <v>223</v>
      </c>
      <c r="BA199" s="57">
        <v>46239.333333333336</v>
      </c>
      <c r="BB199" t="s">
        <v>1939</v>
      </c>
      <c r="BC199">
        <v>2026</v>
      </c>
      <c r="BD199">
        <v>8</v>
      </c>
      <c r="BE199">
        <v>5</v>
      </c>
      <c r="BF199" s="6">
        <f t="shared" si="9"/>
        <v>46239</v>
      </c>
      <c r="BG199">
        <f t="shared" si="10"/>
        <v>-0.33333333333575865</v>
      </c>
      <c r="BH199" t="str">
        <f t="shared" si="11"/>
        <v>COMPLY</v>
      </c>
      <c r="BI199" t="str">
        <f>VLOOKUP(H199,Sheet2!$A$1:$B$270,2,FALSE)</f>
        <v>SELONG</v>
      </c>
    </row>
    <row r="200" spans="1:61">
      <c r="A200">
        <v>199</v>
      </c>
      <c r="B200">
        <v>1002519687</v>
      </c>
      <c r="C200">
        <v>3</v>
      </c>
      <c r="D200" t="s">
        <v>38</v>
      </c>
      <c r="E200">
        <v>5</v>
      </c>
      <c r="F200" t="s">
        <v>92</v>
      </c>
      <c r="G200" t="s">
        <v>89</v>
      </c>
      <c r="H200" t="s">
        <v>411</v>
      </c>
      <c r="I200" t="s">
        <v>213</v>
      </c>
      <c r="J200" t="s">
        <v>214</v>
      </c>
      <c r="K200" t="s">
        <v>149</v>
      </c>
      <c r="L200" t="s">
        <v>215</v>
      </c>
      <c r="M200" t="s">
        <v>590</v>
      </c>
      <c r="N200" t="s">
        <v>216</v>
      </c>
      <c r="O200" s="57">
        <v>46245.505127314813</v>
      </c>
      <c r="P200" s="57">
        <v>46245.547951388886</v>
      </c>
      <c r="Q200">
        <v>69361886</v>
      </c>
      <c r="T200" t="s">
        <v>5577</v>
      </c>
      <c r="V200" t="s">
        <v>5579</v>
      </c>
      <c r="Z200">
        <v>111.84826</v>
      </c>
      <c r="AA200">
        <v>-7.0747099999999996</v>
      </c>
      <c r="AB200" t="s">
        <v>5580</v>
      </c>
      <c r="AC200" t="s">
        <v>217</v>
      </c>
      <c r="AL200" t="s">
        <v>218</v>
      </c>
      <c r="AM200" t="s">
        <v>5581</v>
      </c>
      <c r="AN200" t="s">
        <v>6</v>
      </c>
      <c r="AO200" s="57">
        <v>46334.507453703707</v>
      </c>
      <c r="AP200" s="57">
        <v>46244</v>
      </c>
      <c r="AR200" t="s">
        <v>572</v>
      </c>
      <c r="AS200" t="s">
        <v>220</v>
      </c>
      <c r="AT200" t="s">
        <v>231</v>
      </c>
      <c r="AV200" t="s">
        <v>1033</v>
      </c>
      <c r="AW200" t="s">
        <v>1055</v>
      </c>
      <c r="AX200" t="s">
        <v>223</v>
      </c>
      <c r="BA200" s="57">
        <v>46244.541666666664</v>
      </c>
      <c r="BB200" t="s">
        <v>5581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BOJONEGORO</v>
      </c>
    </row>
    <row r="201" spans="1:61">
      <c r="A201">
        <v>200</v>
      </c>
      <c r="B201">
        <v>1002513461</v>
      </c>
      <c r="C201">
        <v>3</v>
      </c>
      <c r="D201" t="s">
        <v>49</v>
      </c>
      <c r="E201">
        <v>4</v>
      </c>
      <c r="F201" t="s">
        <v>247</v>
      </c>
      <c r="G201" t="s">
        <v>326</v>
      </c>
      <c r="H201" t="s">
        <v>646</v>
      </c>
      <c r="I201" t="s">
        <v>213</v>
      </c>
      <c r="J201" t="s">
        <v>214</v>
      </c>
      <c r="K201" t="s">
        <v>149</v>
      </c>
      <c r="L201" t="s">
        <v>215</v>
      </c>
      <c r="M201" t="s">
        <v>76</v>
      </c>
      <c r="N201" t="s">
        <v>216</v>
      </c>
      <c r="O201" s="57">
        <v>46240.790937500002</v>
      </c>
      <c r="P201" s="57">
        <v>46242.701331018521</v>
      </c>
      <c r="Q201">
        <v>69360335</v>
      </c>
      <c r="S201">
        <v>141459107434</v>
      </c>
      <c r="T201" t="s">
        <v>1940</v>
      </c>
      <c r="U201" t="s">
        <v>1941</v>
      </c>
      <c r="V201" t="s">
        <v>1942</v>
      </c>
      <c r="Z201">
        <v>110.34745150000001</v>
      </c>
      <c r="AA201">
        <v>-7.3084971999999997</v>
      </c>
      <c r="AB201" t="s">
        <v>1943</v>
      </c>
      <c r="AC201" t="s">
        <v>237</v>
      </c>
      <c r="AL201" t="s">
        <v>218</v>
      </c>
      <c r="AM201" t="s">
        <v>1944</v>
      </c>
      <c r="AN201" t="s">
        <v>6</v>
      </c>
      <c r="AO201" s="57">
        <v>46181.79886574074</v>
      </c>
      <c r="AP201" s="57">
        <v>46241.625</v>
      </c>
      <c r="AR201" t="s">
        <v>219</v>
      </c>
      <c r="AS201" t="s">
        <v>613</v>
      </c>
      <c r="AT201" t="s">
        <v>231</v>
      </c>
      <c r="AU201">
        <v>20260808</v>
      </c>
      <c r="AV201" t="s">
        <v>222</v>
      </c>
      <c r="AW201" t="s">
        <v>1059</v>
      </c>
      <c r="AX201" t="s">
        <v>223</v>
      </c>
      <c r="BA201" s="57">
        <v>46241.625</v>
      </c>
      <c r="BB201" t="s">
        <v>1944</v>
      </c>
      <c r="BC201">
        <v>2026</v>
      </c>
      <c r="BD201">
        <v>8</v>
      </c>
      <c r="BE201">
        <v>8</v>
      </c>
      <c r="BF201" s="6">
        <f t="shared" si="9"/>
        <v>46242</v>
      </c>
      <c r="BG201">
        <f t="shared" si="10"/>
        <v>0.375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1002523070</v>
      </c>
      <c r="C202">
        <v>3</v>
      </c>
      <c r="D202" t="s">
        <v>51</v>
      </c>
      <c r="E202">
        <v>4</v>
      </c>
      <c r="F202" t="s">
        <v>235</v>
      </c>
      <c r="G202" t="s">
        <v>594</v>
      </c>
      <c r="H202" t="s">
        <v>636</v>
      </c>
      <c r="I202" t="s">
        <v>213</v>
      </c>
      <c r="J202" t="s">
        <v>214</v>
      </c>
      <c r="K202" t="s">
        <v>149</v>
      </c>
      <c r="L202" t="s">
        <v>215</v>
      </c>
      <c r="M202" t="s">
        <v>76</v>
      </c>
      <c r="N202" t="s">
        <v>216</v>
      </c>
      <c r="O202" s="57">
        <v>46246.749965277777</v>
      </c>
      <c r="P202" s="57">
        <v>46248.37703703704</v>
      </c>
      <c r="Q202">
        <v>69364615</v>
      </c>
      <c r="S202">
        <v>142505403347</v>
      </c>
      <c r="T202" t="s">
        <v>3499</v>
      </c>
      <c r="U202" t="s">
        <v>8096</v>
      </c>
      <c r="V202" t="s">
        <v>8097</v>
      </c>
      <c r="Z202">
        <v>110.8200415</v>
      </c>
      <c r="AA202">
        <v>-7.5583678999999897</v>
      </c>
      <c r="AB202" t="s">
        <v>8098</v>
      </c>
      <c r="AC202" t="s">
        <v>237</v>
      </c>
      <c r="AL202" t="s">
        <v>218</v>
      </c>
      <c r="AM202" t="s">
        <v>8099</v>
      </c>
      <c r="AN202" t="s">
        <v>6</v>
      </c>
      <c r="AO202" s="57">
        <v>46364.757280092592</v>
      </c>
      <c r="AP202" s="57">
        <v>46247.625</v>
      </c>
      <c r="AR202" t="s">
        <v>219</v>
      </c>
      <c r="AS202" t="s">
        <v>220</v>
      </c>
      <c r="AT202" t="s">
        <v>231</v>
      </c>
      <c r="AU202">
        <v>20260814</v>
      </c>
      <c r="AV202" t="s">
        <v>222</v>
      </c>
      <c r="AW202" t="s">
        <v>1060</v>
      </c>
      <c r="AX202" t="s">
        <v>223</v>
      </c>
      <c r="BA202" s="57">
        <v>46247.625</v>
      </c>
      <c r="BB202" t="s">
        <v>8099</v>
      </c>
      <c r="BC202">
        <v>2026</v>
      </c>
      <c r="BD202">
        <v>8</v>
      </c>
      <c r="BE202">
        <v>14</v>
      </c>
      <c r="BF202" s="6">
        <f t="shared" si="9"/>
        <v>46248</v>
      </c>
      <c r="BG202">
        <f t="shared" si="10"/>
        <v>0.375</v>
      </c>
      <c r="BH202" t="str">
        <f t="shared" si="11"/>
        <v>COMPLY</v>
      </c>
      <c r="BI202" t="e">
        <f>VLOOKUP(H202,Sheet2!$A$1:$B$270,2,FALSE)</f>
        <v>#N/A</v>
      </c>
    </row>
    <row r="203" spans="1:61">
      <c r="A203">
        <v>202</v>
      </c>
      <c r="B203">
        <v>1002522928</v>
      </c>
      <c r="C203">
        <v>3</v>
      </c>
      <c r="D203" t="s">
        <v>49</v>
      </c>
      <c r="E203">
        <v>4</v>
      </c>
      <c r="F203" t="s">
        <v>253</v>
      </c>
      <c r="G203" t="s">
        <v>256</v>
      </c>
      <c r="H203" t="s">
        <v>910</v>
      </c>
      <c r="I203" t="s">
        <v>213</v>
      </c>
      <c r="J203" t="s">
        <v>214</v>
      </c>
      <c r="K203" t="s">
        <v>149</v>
      </c>
      <c r="L203" t="s">
        <v>215</v>
      </c>
      <c r="M203" t="s">
        <v>582</v>
      </c>
      <c r="N203" t="s">
        <v>216</v>
      </c>
      <c r="O203" s="57">
        <v>46246.695798611108</v>
      </c>
      <c r="P203" s="57">
        <v>46247.593194444446</v>
      </c>
      <c r="Q203">
        <v>69364532</v>
      </c>
      <c r="S203">
        <v>142206131320</v>
      </c>
      <c r="T203" t="s">
        <v>8100</v>
      </c>
      <c r="U203" t="s">
        <v>8101</v>
      </c>
      <c r="V203" t="s">
        <v>8102</v>
      </c>
      <c r="Z203">
        <v>109.150515</v>
      </c>
      <c r="AA203">
        <v>-7.1563602999999896</v>
      </c>
      <c r="AB203" t="s">
        <v>8103</v>
      </c>
      <c r="AC203" t="s">
        <v>217</v>
      </c>
      <c r="AL203" t="s">
        <v>218</v>
      </c>
      <c r="AM203" t="s">
        <v>8104</v>
      </c>
      <c r="AN203" t="s">
        <v>6</v>
      </c>
      <c r="AO203" s="57">
        <v>46364.704791666663</v>
      </c>
      <c r="AP203" s="57">
        <v>46247.541666666664</v>
      </c>
      <c r="AR203" t="s">
        <v>14</v>
      </c>
      <c r="AS203" t="s">
        <v>220</v>
      </c>
      <c r="AT203" t="s">
        <v>231</v>
      </c>
      <c r="AV203" t="s">
        <v>8998</v>
      </c>
      <c r="AW203" t="s">
        <v>1068</v>
      </c>
      <c r="AX203" t="s">
        <v>223</v>
      </c>
      <c r="BA203" s="57">
        <v>46247.541666666664</v>
      </c>
      <c r="BB203" t="s">
        <v>8104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:61">
      <c r="A204">
        <v>203</v>
      </c>
      <c r="B204">
        <v>1002506124</v>
      </c>
      <c r="C204">
        <v>3</v>
      </c>
      <c r="D204" t="s">
        <v>59</v>
      </c>
      <c r="E204">
        <v>4</v>
      </c>
      <c r="F204" t="s">
        <v>573</v>
      </c>
      <c r="G204" t="s">
        <v>1045</v>
      </c>
      <c r="H204" t="s">
        <v>1046</v>
      </c>
      <c r="I204" t="s">
        <v>213</v>
      </c>
      <c r="J204" t="s">
        <v>214</v>
      </c>
      <c r="K204" t="s">
        <v>149</v>
      </c>
      <c r="M204" t="s">
        <v>236</v>
      </c>
      <c r="N204" t="s">
        <v>216</v>
      </c>
      <c r="O204" s="57">
        <v>46237.567939814813</v>
      </c>
      <c r="P204" s="57">
        <v>46247.636331018519</v>
      </c>
      <c r="Q204">
        <v>69357543</v>
      </c>
      <c r="S204">
        <v>143135115015</v>
      </c>
      <c r="T204" t="s">
        <v>1093</v>
      </c>
      <c r="Z204">
        <v>110.556403455207</v>
      </c>
      <c r="AA204">
        <v>-8.1306640952167992</v>
      </c>
      <c r="AB204" t="s">
        <v>1950</v>
      </c>
      <c r="AC204" t="s">
        <v>293</v>
      </c>
      <c r="AO204" s="57">
        <v>46089.569618055553</v>
      </c>
      <c r="AR204" t="s">
        <v>314</v>
      </c>
      <c r="AS204" t="s">
        <v>1047</v>
      </c>
      <c r="AT204" t="s">
        <v>231</v>
      </c>
      <c r="AV204" t="s">
        <v>5592</v>
      </c>
      <c r="AW204" t="s">
        <v>607</v>
      </c>
      <c r="AX204" t="s">
        <v>223</v>
      </c>
      <c r="AZ204" t="s">
        <v>5592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:61">
      <c r="A205">
        <v>204</v>
      </c>
      <c r="B205">
        <v>1002521460</v>
      </c>
      <c r="C205">
        <v>3</v>
      </c>
      <c r="D205" t="s">
        <v>55</v>
      </c>
      <c r="E205">
        <v>5</v>
      </c>
      <c r="F205" t="s">
        <v>267</v>
      </c>
      <c r="G205" t="s">
        <v>122</v>
      </c>
      <c r="H205" t="s">
        <v>486</v>
      </c>
      <c r="I205" t="s">
        <v>213</v>
      </c>
      <c r="J205" t="s">
        <v>214</v>
      </c>
      <c r="K205" t="s">
        <v>149</v>
      </c>
      <c r="M205" t="s">
        <v>76</v>
      </c>
      <c r="N205" t="s">
        <v>216</v>
      </c>
      <c r="O205" s="57">
        <v>46246.411203703705</v>
      </c>
      <c r="P205" s="57">
        <v>46246.65384259259</v>
      </c>
      <c r="Q205">
        <v>69356566</v>
      </c>
      <c r="S205">
        <v>152453209405</v>
      </c>
      <c r="T205" t="s">
        <v>4089</v>
      </c>
      <c r="U205" t="s">
        <v>8105</v>
      </c>
      <c r="V205" t="s">
        <v>8106</v>
      </c>
      <c r="Z205">
        <v>112.65376512</v>
      </c>
      <c r="AA205">
        <v>-5.851414686</v>
      </c>
      <c r="AB205" t="s">
        <v>4092</v>
      </c>
      <c r="AC205" t="s">
        <v>217</v>
      </c>
      <c r="AL205" t="s">
        <v>218</v>
      </c>
      <c r="AM205" t="s">
        <v>8107</v>
      </c>
      <c r="AN205" t="s">
        <v>6</v>
      </c>
      <c r="AO205" s="57">
        <v>46364.413321759261</v>
      </c>
      <c r="AR205" t="s">
        <v>219</v>
      </c>
      <c r="AS205" t="s">
        <v>122</v>
      </c>
      <c r="AT205" t="s">
        <v>231</v>
      </c>
      <c r="AU205">
        <v>20260812</v>
      </c>
      <c r="AV205" t="s">
        <v>222</v>
      </c>
      <c r="AW205" t="s">
        <v>601</v>
      </c>
      <c r="AX205" t="s">
        <v>223</v>
      </c>
      <c r="BA205" s="57">
        <v>46246.291666666664</v>
      </c>
      <c r="BB205" t="s">
        <v>8107</v>
      </c>
      <c r="BC205">
        <v>2026</v>
      </c>
      <c r="BD205">
        <v>8</v>
      </c>
      <c r="BE205">
        <v>12</v>
      </c>
      <c r="BF205" s="6">
        <f t="shared" si="9"/>
        <v>46246</v>
      </c>
      <c r="BG205">
        <f t="shared" si="10"/>
        <v>-0.29166666666424135</v>
      </c>
      <c r="BH205" t="str">
        <f t="shared" si="11"/>
        <v>COMPLY</v>
      </c>
      <c r="BI205" t="str">
        <f>VLOOKUP(H205,Sheet2!$A$1:$B$270,2,FALSE)</f>
        <v>GRESIK</v>
      </c>
    </row>
    <row r="206" spans="1:61">
      <c r="A206">
        <v>205</v>
      </c>
      <c r="B206">
        <v>1002519746</v>
      </c>
      <c r="C206">
        <v>3</v>
      </c>
      <c r="D206" t="s">
        <v>59</v>
      </c>
      <c r="E206">
        <v>4</v>
      </c>
      <c r="F206" t="s">
        <v>224</v>
      </c>
      <c r="G206" t="s">
        <v>621</v>
      </c>
      <c r="H206" t="s">
        <v>5990</v>
      </c>
      <c r="I206" t="s">
        <v>213</v>
      </c>
      <c r="J206" t="s">
        <v>214</v>
      </c>
      <c r="K206" t="s">
        <v>149</v>
      </c>
      <c r="L206" t="s">
        <v>215</v>
      </c>
      <c r="M206" t="s">
        <v>76</v>
      </c>
      <c r="N206" t="s">
        <v>216</v>
      </c>
      <c r="O206" s="57">
        <v>46245.527048611111</v>
      </c>
      <c r="P206" s="57">
        <v>46247.329861111109</v>
      </c>
      <c r="Q206">
        <v>69363267</v>
      </c>
      <c r="S206">
        <v>143390101206</v>
      </c>
      <c r="T206" t="s">
        <v>7108</v>
      </c>
      <c r="U206" t="s">
        <v>7109</v>
      </c>
      <c r="V206" t="s">
        <v>7110</v>
      </c>
      <c r="Z206">
        <v>108.9352232</v>
      </c>
      <c r="AA206">
        <v>-7.6175476</v>
      </c>
      <c r="AB206" t="s">
        <v>7111</v>
      </c>
      <c r="AC206" t="s">
        <v>237</v>
      </c>
      <c r="AL206" t="s">
        <v>218</v>
      </c>
      <c r="AM206" t="s">
        <v>7112</v>
      </c>
      <c r="AN206" t="s">
        <v>6</v>
      </c>
      <c r="AO206" s="57">
        <v>46334.528009259258</v>
      </c>
      <c r="AP206" s="57">
        <v>46246.541666666664</v>
      </c>
      <c r="AR206" t="s">
        <v>219</v>
      </c>
      <c r="AS206" t="s">
        <v>1000</v>
      </c>
      <c r="AT206" t="s">
        <v>231</v>
      </c>
      <c r="AU206">
        <v>20260813</v>
      </c>
      <c r="AV206" t="s">
        <v>222</v>
      </c>
      <c r="AW206" t="s">
        <v>1055</v>
      </c>
      <c r="AX206" t="s">
        <v>223</v>
      </c>
      <c r="BA206" s="57">
        <v>46246.541666666664</v>
      </c>
      <c r="BB206" t="s">
        <v>7112</v>
      </c>
      <c r="BC206">
        <v>2026</v>
      </c>
      <c r="BD206">
        <v>8</v>
      </c>
      <c r="BE206">
        <v>13</v>
      </c>
      <c r="BF206" s="6">
        <f t="shared" si="9"/>
        <v>46247</v>
      </c>
      <c r="BG206">
        <f t="shared" si="10"/>
        <v>0.45833333333575865</v>
      </c>
      <c r="BH206" t="str">
        <f t="shared" si="11"/>
        <v>COMPLY</v>
      </c>
      <c r="BI206" t="e">
        <f>VLOOKUP(H206,Sheet2!$A$1:$B$270,2,FALSE)</f>
        <v>#N/A</v>
      </c>
    </row>
    <row r="207" spans="1:61">
      <c r="A207">
        <v>206</v>
      </c>
      <c r="B207">
        <v>1002515915</v>
      </c>
      <c r="C207">
        <v>3</v>
      </c>
      <c r="D207" t="s">
        <v>38</v>
      </c>
      <c r="E207">
        <v>5</v>
      </c>
      <c r="F207" t="s">
        <v>92</v>
      </c>
      <c r="G207" t="s">
        <v>92</v>
      </c>
      <c r="H207" t="s">
        <v>484</v>
      </c>
      <c r="I207" t="s">
        <v>213</v>
      </c>
      <c r="J207" t="s">
        <v>214</v>
      </c>
      <c r="K207" t="s">
        <v>149</v>
      </c>
      <c r="L207" t="s">
        <v>215</v>
      </c>
      <c r="M207" t="s">
        <v>582</v>
      </c>
      <c r="N207" t="s">
        <v>216</v>
      </c>
      <c r="O207" s="57">
        <v>46242.545115740744</v>
      </c>
      <c r="P207" s="57">
        <v>46246.49423611111</v>
      </c>
      <c r="Q207">
        <v>69361421</v>
      </c>
      <c r="S207">
        <v>152632208647</v>
      </c>
      <c r="T207" t="s">
        <v>4858</v>
      </c>
      <c r="U207" t="s">
        <v>4859</v>
      </c>
      <c r="V207" t="s">
        <v>4860</v>
      </c>
      <c r="Z207">
        <v>111.663045</v>
      </c>
      <c r="AA207">
        <v>-7.5149819999999998</v>
      </c>
      <c r="AB207" t="s">
        <v>4861</v>
      </c>
      <c r="AC207" t="s">
        <v>237</v>
      </c>
      <c r="AL207" t="s">
        <v>218</v>
      </c>
      <c r="AM207" t="s">
        <v>4862</v>
      </c>
      <c r="AN207" t="s">
        <v>6</v>
      </c>
      <c r="AO207" s="57">
        <v>46242.548807870371</v>
      </c>
      <c r="AP207" s="57">
        <v>46243.541666666664</v>
      </c>
      <c r="AQ207" t="s">
        <v>929</v>
      </c>
      <c r="AR207" t="s">
        <v>14</v>
      </c>
      <c r="AS207" t="s">
        <v>604</v>
      </c>
      <c r="AT207" t="s">
        <v>231</v>
      </c>
      <c r="AV207" t="s">
        <v>8108</v>
      </c>
      <c r="AW207" t="s">
        <v>1055</v>
      </c>
      <c r="AX207" t="s">
        <v>223</v>
      </c>
      <c r="BA207" s="57">
        <v>46243.541666666664</v>
      </c>
      <c r="BB207" t="s">
        <v>4862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MADIUN</v>
      </c>
    </row>
    <row r="208" spans="1:61">
      <c r="A208">
        <v>207</v>
      </c>
      <c r="B208">
        <v>1002516393</v>
      </c>
      <c r="C208">
        <v>3</v>
      </c>
      <c r="D208" t="s">
        <v>55</v>
      </c>
      <c r="E208">
        <v>5</v>
      </c>
      <c r="F208" t="s">
        <v>315</v>
      </c>
      <c r="G208" t="s">
        <v>126</v>
      </c>
      <c r="H208" t="s">
        <v>365</v>
      </c>
      <c r="I208" t="s">
        <v>213</v>
      </c>
      <c r="J208" t="s">
        <v>214</v>
      </c>
      <c r="K208" t="s">
        <v>149</v>
      </c>
      <c r="M208" t="s">
        <v>76</v>
      </c>
      <c r="N208" t="s">
        <v>216</v>
      </c>
      <c r="O208" s="57">
        <v>46243.464259259257</v>
      </c>
      <c r="P208" s="57">
        <v>46244.772048611114</v>
      </c>
      <c r="Q208">
        <v>69361788</v>
      </c>
      <c r="S208">
        <v>152310255290</v>
      </c>
      <c r="T208" t="s">
        <v>4863</v>
      </c>
      <c r="U208" t="s">
        <v>4864</v>
      </c>
      <c r="V208" t="s">
        <v>4865</v>
      </c>
      <c r="Z208">
        <v>112.7692893</v>
      </c>
      <c r="AA208">
        <v>-7.3160546000000002</v>
      </c>
      <c r="AB208" t="s">
        <v>4866</v>
      </c>
      <c r="AC208" t="s">
        <v>230</v>
      </c>
      <c r="AL208" t="s">
        <v>218</v>
      </c>
      <c r="AM208" t="s">
        <v>4867</v>
      </c>
      <c r="AN208" t="s">
        <v>6</v>
      </c>
      <c r="AO208" s="57">
        <v>46273.465405092589</v>
      </c>
      <c r="AP208" s="57">
        <v>46244.541666666664</v>
      </c>
      <c r="AR208" t="s">
        <v>219</v>
      </c>
      <c r="AS208" t="s">
        <v>669</v>
      </c>
      <c r="AT208" t="s">
        <v>231</v>
      </c>
      <c r="AU208">
        <v>20260810</v>
      </c>
      <c r="AV208" t="s">
        <v>222</v>
      </c>
      <c r="AW208" t="s">
        <v>566</v>
      </c>
      <c r="AX208" t="s">
        <v>223</v>
      </c>
      <c r="BA208" s="57">
        <v>46244.541666666664</v>
      </c>
      <c r="BB208" t="s">
        <v>4867</v>
      </c>
      <c r="BC208">
        <v>2026</v>
      </c>
      <c r="BD208">
        <v>8</v>
      </c>
      <c r="BE208">
        <v>10</v>
      </c>
      <c r="BF208" s="6">
        <f t="shared" si="9"/>
        <v>46244</v>
      </c>
      <c r="BG208">
        <f t="shared" si="10"/>
        <v>-0.54166666666424135</v>
      </c>
      <c r="BH208" t="str">
        <f t="shared" si="11"/>
        <v>COMPLY</v>
      </c>
      <c r="BI208" t="str">
        <f>VLOOKUP(H208,Sheet2!$A$1:$B$270,2,FALSE)</f>
        <v>SURABAYA SELATAN</v>
      </c>
    </row>
    <row r="209" spans="1:61">
      <c r="A209">
        <v>208</v>
      </c>
      <c r="B209">
        <v>1002521288</v>
      </c>
      <c r="C209">
        <v>3</v>
      </c>
      <c r="D209" t="s">
        <v>38</v>
      </c>
      <c r="E209">
        <v>5</v>
      </c>
      <c r="F209" t="s">
        <v>92</v>
      </c>
      <c r="G209" t="s">
        <v>92</v>
      </c>
      <c r="H209" t="s">
        <v>484</v>
      </c>
      <c r="I209" t="s">
        <v>213</v>
      </c>
      <c r="J209" t="s">
        <v>214</v>
      </c>
      <c r="K209" t="s">
        <v>149</v>
      </c>
      <c r="M209" t="s">
        <v>76</v>
      </c>
      <c r="N209" t="s">
        <v>216</v>
      </c>
      <c r="O209" s="57">
        <v>46246.371840277781</v>
      </c>
      <c r="P209" s="57">
        <v>46246.492662037039</v>
      </c>
      <c r="Q209">
        <v>69361606</v>
      </c>
      <c r="S209">
        <v>152632208652</v>
      </c>
      <c r="T209" t="s">
        <v>5283</v>
      </c>
      <c r="U209" t="s">
        <v>8109</v>
      </c>
      <c r="V209" t="s">
        <v>8110</v>
      </c>
      <c r="Z209">
        <v>111.65669800000001</v>
      </c>
      <c r="AA209">
        <v>-7.5392479999999997</v>
      </c>
      <c r="AB209" t="s">
        <v>5286</v>
      </c>
      <c r="AC209" t="s">
        <v>217</v>
      </c>
      <c r="AL209" t="s">
        <v>218</v>
      </c>
      <c r="AM209" t="s">
        <v>7025</v>
      </c>
      <c r="AN209" t="s">
        <v>6</v>
      </c>
      <c r="AO209" s="57">
        <v>46364.382175925923</v>
      </c>
      <c r="AR209" t="s">
        <v>219</v>
      </c>
      <c r="AS209" t="s">
        <v>604</v>
      </c>
      <c r="AT209" t="s">
        <v>231</v>
      </c>
      <c r="AU209">
        <v>20260812</v>
      </c>
      <c r="AV209" t="s">
        <v>222</v>
      </c>
      <c r="AW209" t="s">
        <v>567</v>
      </c>
      <c r="AX209" t="s">
        <v>223</v>
      </c>
      <c r="BA209" s="57">
        <v>46246.291666666664</v>
      </c>
      <c r="BB209" t="s">
        <v>7025</v>
      </c>
      <c r="BC209">
        <v>2026</v>
      </c>
      <c r="BD209">
        <v>8</v>
      </c>
      <c r="BE209">
        <v>12</v>
      </c>
      <c r="BF209" s="6">
        <f t="shared" si="9"/>
        <v>46246</v>
      </c>
      <c r="BG209">
        <f t="shared" si="10"/>
        <v>-0.29166666666424135</v>
      </c>
      <c r="BH209" t="str">
        <f t="shared" si="11"/>
        <v>COMPLY</v>
      </c>
      <c r="BI209" t="str">
        <f>VLOOKUP(H209,Sheet2!$A$1:$B$270,2,FALSE)</f>
        <v>MADIUN</v>
      </c>
    </row>
    <row r="210" spans="1:61">
      <c r="A210">
        <v>209</v>
      </c>
      <c r="B210">
        <v>1002515183</v>
      </c>
      <c r="C210">
        <v>3</v>
      </c>
      <c r="D210" t="s">
        <v>51</v>
      </c>
      <c r="E210">
        <v>4</v>
      </c>
      <c r="F210" t="s">
        <v>275</v>
      </c>
      <c r="G210" t="s">
        <v>575</v>
      </c>
      <c r="H210" t="s">
        <v>935</v>
      </c>
      <c r="I210" t="s">
        <v>213</v>
      </c>
      <c r="J210" t="s">
        <v>214</v>
      </c>
      <c r="K210" t="s">
        <v>149</v>
      </c>
      <c r="L210" t="s">
        <v>215</v>
      </c>
      <c r="M210" t="s">
        <v>582</v>
      </c>
      <c r="N210" t="s">
        <v>216</v>
      </c>
      <c r="O210" s="57">
        <v>46241.668009259258</v>
      </c>
      <c r="P210" s="57">
        <v>46244.43482638889</v>
      </c>
      <c r="Q210">
        <v>69361025</v>
      </c>
      <c r="S210">
        <v>142509107223</v>
      </c>
      <c r="T210" t="s">
        <v>4868</v>
      </c>
      <c r="U210" t="s">
        <v>4869</v>
      </c>
      <c r="V210" t="s">
        <v>4870</v>
      </c>
      <c r="Z210">
        <v>111.135701</v>
      </c>
      <c r="AA210">
        <v>-7.0903549999999997</v>
      </c>
      <c r="AB210" t="s">
        <v>4871</v>
      </c>
      <c r="AC210" t="s">
        <v>237</v>
      </c>
      <c r="AL210" t="s">
        <v>218</v>
      </c>
      <c r="AM210" t="s">
        <v>4872</v>
      </c>
      <c r="AN210" t="s">
        <v>6</v>
      </c>
      <c r="AO210" s="57">
        <v>46211.684444444443</v>
      </c>
      <c r="AP210" s="57">
        <v>46242.541666666664</v>
      </c>
      <c r="AQ210" t="s">
        <v>929</v>
      </c>
      <c r="AR210" t="s">
        <v>14</v>
      </c>
      <c r="AS210" t="s">
        <v>936</v>
      </c>
      <c r="AT210" t="s">
        <v>231</v>
      </c>
      <c r="AV210" t="s">
        <v>6390</v>
      </c>
      <c r="AW210" t="s">
        <v>1063</v>
      </c>
      <c r="AX210" t="s">
        <v>223</v>
      </c>
      <c r="BA210" s="57">
        <v>46242.541666666664</v>
      </c>
      <c r="BB210" t="s">
        <v>4872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:61">
      <c r="A211">
        <v>210</v>
      </c>
      <c r="B211">
        <v>1002508268</v>
      </c>
      <c r="C211">
        <v>3</v>
      </c>
      <c r="D211" t="s">
        <v>59</v>
      </c>
      <c r="E211">
        <v>4</v>
      </c>
      <c r="F211" t="s">
        <v>243</v>
      </c>
      <c r="G211" t="s">
        <v>920</v>
      </c>
      <c r="H211" t="s">
        <v>921</v>
      </c>
      <c r="I211" t="s">
        <v>213</v>
      </c>
      <c r="J211" t="s">
        <v>214</v>
      </c>
      <c r="K211" t="s">
        <v>149</v>
      </c>
      <c r="M211" t="s">
        <v>1013</v>
      </c>
      <c r="N211" t="s">
        <v>216</v>
      </c>
      <c r="O211" s="57">
        <v>46238.56695601852</v>
      </c>
      <c r="P211" s="57">
        <v>46238.56821759259</v>
      </c>
      <c r="Q211">
        <v>69358298</v>
      </c>
      <c r="S211">
        <v>142164113600</v>
      </c>
      <c r="T211" t="s">
        <v>1964</v>
      </c>
      <c r="Z211">
        <v>110.365425</v>
      </c>
      <c r="AA211">
        <v>-7.5303500000000003</v>
      </c>
      <c r="AB211" t="s">
        <v>1965</v>
      </c>
      <c r="AC211" t="s">
        <v>292</v>
      </c>
      <c r="AO211" s="57">
        <v>46120.569340277776</v>
      </c>
      <c r="AR211" t="s">
        <v>6</v>
      </c>
      <c r="AS211" t="s">
        <v>220</v>
      </c>
      <c r="AT211" t="s">
        <v>231</v>
      </c>
      <c r="AV211" t="s">
        <v>1014</v>
      </c>
      <c r="AW211" t="s">
        <v>607</v>
      </c>
      <c r="AX211" t="s">
        <v>223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:61">
      <c r="A212">
        <v>211</v>
      </c>
      <c r="B212">
        <v>1002510249</v>
      </c>
      <c r="C212">
        <v>3</v>
      </c>
      <c r="D212" t="s">
        <v>38</v>
      </c>
      <c r="E212">
        <v>5</v>
      </c>
      <c r="F212" t="s">
        <v>90</v>
      </c>
      <c r="G212" t="s">
        <v>98</v>
      </c>
      <c r="H212" t="s">
        <v>303</v>
      </c>
      <c r="I212" t="s">
        <v>213</v>
      </c>
      <c r="J212" t="s">
        <v>214</v>
      </c>
      <c r="K212" t="s">
        <v>149</v>
      </c>
      <c r="M212" t="s">
        <v>76</v>
      </c>
      <c r="N212" t="s">
        <v>216</v>
      </c>
      <c r="O212" s="57">
        <v>46239.482893518521</v>
      </c>
      <c r="P212" s="57">
        <v>46240.345532407409</v>
      </c>
      <c r="Q212">
        <v>69357251</v>
      </c>
      <c r="R212" t="s">
        <v>4878</v>
      </c>
      <c r="S212">
        <v>-152606246379</v>
      </c>
      <c r="T212" t="s">
        <v>1966</v>
      </c>
      <c r="U212" t="s">
        <v>1967</v>
      </c>
      <c r="V212" t="s">
        <v>1968</v>
      </c>
      <c r="Z212">
        <v>111.93582600000001</v>
      </c>
      <c r="AA212">
        <v>-8.0178799000000005</v>
      </c>
      <c r="AB212" t="s">
        <v>1969</v>
      </c>
      <c r="AC212" t="s">
        <v>217</v>
      </c>
      <c r="AL212" t="s">
        <v>218</v>
      </c>
      <c r="AM212" t="s">
        <v>1970</v>
      </c>
      <c r="AN212" t="s">
        <v>6</v>
      </c>
      <c r="AO212" s="57">
        <v>46150.486030092594</v>
      </c>
      <c r="AR212" t="s">
        <v>219</v>
      </c>
      <c r="AS212" t="s">
        <v>98</v>
      </c>
      <c r="AT212" t="s">
        <v>231</v>
      </c>
      <c r="AU212">
        <v>20260806</v>
      </c>
      <c r="AV212" t="s">
        <v>222</v>
      </c>
      <c r="AW212" t="s">
        <v>574</v>
      </c>
      <c r="AX212" t="s">
        <v>223</v>
      </c>
      <c r="BA212" s="57">
        <v>46239.291666666664</v>
      </c>
      <c r="BB212" t="s">
        <v>1970</v>
      </c>
      <c r="BC212">
        <v>2026</v>
      </c>
      <c r="BD212">
        <v>8</v>
      </c>
      <c r="BE212">
        <v>6</v>
      </c>
      <c r="BF212" s="6">
        <f t="shared" si="9"/>
        <v>46240</v>
      </c>
      <c r="BG212">
        <f t="shared" si="10"/>
        <v>0.70833333333575865</v>
      </c>
      <c r="BH212" t="str">
        <f t="shared" si="11"/>
        <v>COMPLY</v>
      </c>
      <c r="BI212" t="str">
        <f>VLOOKUP(H212,Sheet2!$A$1:$B$270,2,FALSE)</f>
        <v>BLITAR</v>
      </c>
    </row>
    <row r="213" spans="1:61">
      <c r="A213">
        <v>212</v>
      </c>
      <c r="B213">
        <v>1002510924</v>
      </c>
      <c r="C213">
        <v>3</v>
      </c>
      <c r="D213" t="s">
        <v>45</v>
      </c>
      <c r="E213">
        <v>5</v>
      </c>
      <c r="F213" t="s">
        <v>211</v>
      </c>
      <c r="G213" t="s">
        <v>112</v>
      </c>
      <c r="H213" t="s">
        <v>244</v>
      </c>
      <c r="I213" t="s">
        <v>213</v>
      </c>
      <c r="J213" t="s">
        <v>214</v>
      </c>
      <c r="K213" t="s">
        <v>149</v>
      </c>
      <c r="L213" t="s">
        <v>215</v>
      </c>
      <c r="M213" t="s">
        <v>76</v>
      </c>
      <c r="N213" t="s">
        <v>216</v>
      </c>
      <c r="O213" s="57">
        <v>46239.624259259261</v>
      </c>
      <c r="P213" s="57">
        <v>46240.514675925922</v>
      </c>
      <c r="Q213">
        <v>69359324</v>
      </c>
      <c r="S213">
        <v>172605804101</v>
      </c>
      <c r="T213" t="s">
        <v>1971</v>
      </c>
      <c r="U213" t="s">
        <v>1972</v>
      </c>
      <c r="V213" t="s">
        <v>1973</v>
      </c>
      <c r="Z213">
        <v>116.15454398095601</v>
      </c>
      <c r="AA213">
        <v>-8.6053575383132603</v>
      </c>
      <c r="AB213" t="s">
        <v>1974</v>
      </c>
      <c r="AC213" t="s">
        <v>217</v>
      </c>
      <c r="AL213" t="s">
        <v>218</v>
      </c>
      <c r="AM213" t="s">
        <v>1369</v>
      </c>
      <c r="AN213" t="s">
        <v>6</v>
      </c>
      <c r="AO213" s="57">
        <v>46150.632303240738</v>
      </c>
      <c r="AP213" s="57">
        <v>46240.541666666664</v>
      </c>
      <c r="AR213" t="s">
        <v>219</v>
      </c>
      <c r="AS213" t="s">
        <v>220</v>
      </c>
      <c r="AT213" t="s">
        <v>231</v>
      </c>
      <c r="AU213">
        <v>20260806</v>
      </c>
      <c r="AV213" t="s">
        <v>222</v>
      </c>
      <c r="AW213" t="s">
        <v>1066</v>
      </c>
      <c r="AX213" t="s">
        <v>223</v>
      </c>
      <c r="BA213" s="57">
        <v>46240.541666666664</v>
      </c>
      <c r="BB213" t="s">
        <v>1369</v>
      </c>
      <c r="BC213">
        <v>2026</v>
      </c>
      <c r="BD213">
        <v>8</v>
      </c>
      <c r="BE213">
        <v>6</v>
      </c>
      <c r="BF213" s="6">
        <f t="shared" si="9"/>
        <v>46240</v>
      </c>
      <c r="BG213">
        <f t="shared" si="10"/>
        <v>-0.54166666666424135</v>
      </c>
      <c r="BH213" t="str">
        <f t="shared" si="11"/>
        <v>COMPLY</v>
      </c>
      <c r="BI213" t="str">
        <f>VLOOKUP(H213,Sheet2!$A$1:$B$270,2,FALSE)</f>
        <v>MATARAM</v>
      </c>
    </row>
    <row r="214" spans="1:61">
      <c r="A214">
        <v>213</v>
      </c>
      <c r="B214">
        <v>1002520516</v>
      </c>
      <c r="C214">
        <v>3</v>
      </c>
      <c r="D214" t="s">
        <v>59</v>
      </c>
      <c r="E214">
        <v>4</v>
      </c>
      <c r="F214" t="s">
        <v>573</v>
      </c>
      <c r="G214" t="s">
        <v>934</v>
      </c>
      <c r="H214" t="s">
        <v>953</v>
      </c>
      <c r="I214" t="s">
        <v>213</v>
      </c>
      <c r="J214" t="s">
        <v>214</v>
      </c>
      <c r="K214" t="s">
        <v>149</v>
      </c>
      <c r="L214" t="s">
        <v>215</v>
      </c>
      <c r="M214" t="s">
        <v>288</v>
      </c>
      <c r="N214" t="s">
        <v>216</v>
      </c>
      <c r="O214" s="57">
        <v>46245.649270833332</v>
      </c>
      <c r="P214" s="57">
        <v>46247.489479166667</v>
      </c>
      <c r="Q214">
        <v>69363567</v>
      </c>
      <c r="S214">
        <v>146136130145</v>
      </c>
      <c r="T214" t="s">
        <v>7113</v>
      </c>
      <c r="U214" t="s">
        <v>7114</v>
      </c>
      <c r="V214" t="s">
        <v>7115</v>
      </c>
      <c r="Z214">
        <v>110.2850668</v>
      </c>
      <c r="AA214">
        <v>-7.8216947000000001</v>
      </c>
      <c r="AB214" t="s">
        <v>7116</v>
      </c>
      <c r="AC214" t="s">
        <v>237</v>
      </c>
      <c r="AL214" t="s">
        <v>218</v>
      </c>
      <c r="AM214" t="s">
        <v>7117</v>
      </c>
      <c r="AN214" t="s">
        <v>6</v>
      </c>
      <c r="AO214" s="57">
        <v>46334.652650462966</v>
      </c>
      <c r="AP214" s="57">
        <v>46252.541666666664</v>
      </c>
      <c r="AR214" t="s">
        <v>241</v>
      </c>
      <c r="AS214" t="s">
        <v>220</v>
      </c>
      <c r="AT214" t="s">
        <v>231</v>
      </c>
      <c r="AV214" t="s">
        <v>8999</v>
      </c>
      <c r="AW214" t="s">
        <v>1055</v>
      </c>
      <c r="AX214" t="s">
        <v>223</v>
      </c>
      <c r="BA214" s="57">
        <v>46252.541666666664</v>
      </c>
      <c r="BB214" t="s">
        <v>7117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:61">
      <c r="A215">
        <v>214</v>
      </c>
      <c r="B215">
        <v>1002511413</v>
      </c>
      <c r="C215">
        <v>3</v>
      </c>
      <c r="D215" t="s">
        <v>45</v>
      </c>
      <c r="E215">
        <v>5</v>
      </c>
      <c r="F215" t="s">
        <v>211</v>
      </c>
      <c r="G215" t="s">
        <v>110</v>
      </c>
      <c r="H215" t="s">
        <v>321</v>
      </c>
      <c r="I215" t="s">
        <v>213</v>
      </c>
      <c r="J215" t="s">
        <v>214</v>
      </c>
      <c r="K215" t="s">
        <v>149</v>
      </c>
      <c r="L215" t="s">
        <v>215</v>
      </c>
      <c r="M215" t="s">
        <v>76</v>
      </c>
      <c r="N215" t="s">
        <v>216</v>
      </c>
      <c r="O215" s="57">
        <v>46240.3284375</v>
      </c>
      <c r="P215" s="57">
        <v>46241.716736111113</v>
      </c>
      <c r="Q215">
        <v>69359523</v>
      </c>
      <c r="S215">
        <v>172611785893</v>
      </c>
      <c r="T215" t="s">
        <v>1980</v>
      </c>
      <c r="U215" t="s">
        <v>1981</v>
      </c>
      <c r="V215" t="s">
        <v>1982</v>
      </c>
      <c r="Z215">
        <v>118.38266609999999</v>
      </c>
      <c r="AA215">
        <v>-8.7961479999999899</v>
      </c>
      <c r="AB215" t="s">
        <v>1983</v>
      </c>
      <c r="AC215" t="s">
        <v>237</v>
      </c>
      <c r="AL215" t="s">
        <v>218</v>
      </c>
      <c r="AM215" t="s">
        <v>1984</v>
      </c>
      <c r="AN215" t="s">
        <v>6</v>
      </c>
      <c r="AO215" s="57">
        <v>46181.330300925925</v>
      </c>
      <c r="AP215" s="57">
        <v>46241.333333333336</v>
      </c>
      <c r="AR215" t="s">
        <v>219</v>
      </c>
      <c r="AS215" t="s">
        <v>603</v>
      </c>
      <c r="AT215" t="s">
        <v>231</v>
      </c>
      <c r="AU215">
        <v>20260807</v>
      </c>
      <c r="AV215" t="s">
        <v>222</v>
      </c>
      <c r="AW215" t="s">
        <v>1055</v>
      </c>
      <c r="AX215" t="s">
        <v>223</v>
      </c>
      <c r="BA215" s="57">
        <v>46241.333333333336</v>
      </c>
      <c r="BB215" t="s">
        <v>1984</v>
      </c>
      <c r="BC215">
        <v>2026</v>
      </c>
      <c r="BD215">
        <v>8</v>
      </c>
      <c r="BE215">
        <v>7</v>
      </c>
      <c r="BF215" s="6">
        <f t="shared" si="9"/>
        <v>46241</v>
      </c>
      <c r="BG215">
        <f t="shared" si="10"/>
        <v>-0.33333333333575865</v>
      </c>
      <c r="BH215" t="str">
        <f t="shared" si="11"/>
        <v>COMPLY</v>
      </c>
      <c r="BI215" t="str">
        <f>VLOOKUP(H215,Sheet2!$A$1:$B$270,2,FALSE)</f>
        <v>BIMA</v>
      </c>
    </row>
    <row r="216" spans="1:61">
      <c r="A216">
        <v>215</v>
      </c>
      <c r="B216">
        <v>1002522035</v>
      </c>
      <c r="C216">
        <v>3</v>
      </c>
      <c r="D216" t="s">
        <v>49</v>
      </c>
      <c r="E216">
        <v>4</v>
      </c>
      <c r="F216" t="s">
        <v>247</v>
      </c>
      <c r="G216" t="s">
        <v>551</v>
      </c>
      <c r="H216" t="s">
        <v>552</v>
      </c>
      <c r="I216" t="s">
        <v>213</v>
      </c>
      <c r="J216" t="s">
        <v>214</v>
      </c>
      <c r="K216" t="s">
        <v>149</v>
      </c>
      <c r="L216" t="s">
        <v>215</v>
      </c>
      <c r="M216" t="s">
        <v>279</v>
      </c>
      <c r="N216" t="s">
        <v>216</v>
      </c>
      <c r="O216" s="57">
        <v>46246.532592592594</v>
      </c>
      <c r="P216" s="57">
        <v>46247.57953703704</v>
      </c>
      <c r="Q216">
        <v>69364175</v>
      </c>
      <c r="S216">
        <v>143407106655</v>
      </c>
      <c r="T216" t="s">
        <v>8111</v>
      </c>
      <c r="U216" t="s">
        <v>8112</v>
      </c>
      <c r="V216" t="s">
        <v>8113</v>
      </c>
      <c r="Z216">
        <v>110.02371100000001</v>
      </c>
      <c r="AA216">
        <v>-6.9544129999999997</v>
      </c>
      <c r="AB216" t="s">
        <v>8114</v>
      </c>
      <c r="AC216" t="s">
        <v>237</v>
      </c>
      <c r="AL216" t="s">
        <v>218</v>
      </c>
      <c r="AM216" t="s">
        <v>8115</v>
      </c>
      <c r="AN216" t="s">
        <v>6</v>
      </c>
      <c r="AO216" s="57">
        <v>46364.538194444445</v>
      </c>
      <c r="AP216" s="57">
        <v>46247.541666666664</v>
      </c>
      <c r="AQ216" t="s">
        <v>570</v>
      </c>
      <c r="AR216" t="s">
        <v>280</v>
      </c>
      <c r="AS216" t="s">
        <v>553</v>
      </c>
      <c r="AT216" t="s">
        <v>231</v>
      </c>
      <c r="AV216" t="s">
        <v>9000</v>
      </c>
      <c r="AW216" t="s">
        <v>1059</v>
      </c>
      <c r="AX216" t="s">
        <v>223</v>
      </c>
      <c r="BA216" s="57">
        <v>46247.541666666664</v>
      </c>
      <c r="BB216" t="s">
        <v>8115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:61">
      <c r="A217">
        <v>216</v>
      </c>
      <c r="B217">
        <v>1002510440</v>
      </c>
      <c r="C217">
        <v>3</v>
      </c>
      <c r="D217" t="s">
        <v>55</v>
      </c>
      <c r="E217">
        <v>5</v>
      </c>
      <c r="F217" t="s">
        <v>228</v>
      </c>
      <c r="G217" t="s">
        <v>121</v>
      </c>
      <c r="H217" t="s">
        <v>449</v>
      </c>
      <c r="I217" t="s">
        <v>213</v>
      </c>
      <c r="J217" t="s">
        <v>214</v>
      </c>
      <c r="K217" t="s">
        <v>149</v>
      </c>
      <c r="L217" t="s">
        <v>215</v>
      </c>
      <c r="M217" t="s">
        <v>76</v>
      </c>
      <c r="N217" t="s">
        <v>216</v>
      </c>
      <c r="O217" s="57">
        <v>46239.540937500002</v>
      </c>
      <c r="P217" s="57">
        <v>46240.387152777781</v>
      </c>
      <c r="Q217">
        <v>69359136</v>
      </c>
      <c r="S217">
        <v>152438901447</v>
      </c>
      <c r="T217" t="s">
        <v>1985</v>
      </c>
      <c r="U217" t="s">
        <v>1986</v>
      </c>
      <c r="V217" t="s">
        <v>1987</v>
      </c>
      <c r="Z217">
        <v>113.36249615996999</v>
      </c>
      <c r="AA217">
        <v>-7.12767593593487</v>
      </c>
      <c r="AB217" t="s">
        <v>1988</v>
      </c>
      <c r="AC217" t="s">
        <v>217</v>
      </c>
      <c r="AL217" t="s">
        <v>218</v>
      </c>
      <c r="AM217" t="s">
        <v>1989</v>
      </c>
      <c r="AN217" t="s">
        <v>6</v>
      </c>
      <c r="AO217" s="57">
        <v>46150.548807870371</v>
      </c>
      <c r="AP217" s="57">
        <v>46240.625</v>
      </c>
      <c r="AR217" t="s">
        <v>219</v>
      </c>
      <c r="AS217" t="s">
        <v>220</v>
      </c>
      <c r="AT217" t="s">
        <v>221</v>
      </c>
      <c r="AU217">
        <v>20260806</v>
      </c>
      <c r="AV217" t="s">
        <v>222</v>
      </c>
      <c r="AW217" t="s">
        <v>1023</v>
      </c>
      <c r="AX217" t="s">
        <v>223</v>
      </c>
      <c r="BA217" s="57">
        <v>46240.625</v>
      </c>
      <c r="BB217" t="s">
        <v>1989</v>
      </c>
      <c r="BC217">
        <v>2026</v>
      </c>
      <c r="BD217">
        <v>8</v>
      </c>
      <c r="BE217">
        <v>6</v>
      </c>
      <c r="BF217" s="6">
        <f t="shared" si="9"/>
        <v>46240</v>
      </c>
      <c r="BG217">
        <f t="shared" si="10"/>
        <v>-0.625</v>
      </c>
      <c r="BH217" t="str">
        <f t="shared" si="11"/>
        <v>COMPLY</v>
      </c>
      <c r="BI217" t="str">
        <f>VLOOKUP(H217,Sheet2!$A$1:$B$270,2,FALSE)</f>
        <v>MADURA</v>
      </c>
    </row>
    <row r="218" spans="1:61">
      <c r="A218">
        <v>217</v>
      </c>
      <c r="B218">
        <v>1002520980</v>
      </c>
      <c r="C218">
        <v>3</v>
      </c>
      <c r="D218" t="s">
        <v>38</v>
      </c>
      <c r="E218">
        <v>5</v>
      </c>
      <c r="F218" t="s">
        <v>251</v>
      </c>
      <c r="G218" t="s">
        <v>91</v>
      </c>
      <c r="H218" t="s">
        <v>410</v>
      </c>
      <c r="I218" t="s">
        <v>213</v>
      </c>
      <c r="J218" t="s">
        <v>214</v>
      </c>
      <c r="K218" t="s">
        <v>149</v>
      </c>
      <c r="L218" t="s">
        <v>215</v>
      </c>
      <c r="M218" t="s">
        <v>76</v>
      </c>
      <c r="N218" t="s">
        <v>216</v>
      </c>
      <c r="O218" s="57">
        <v>46245.772199074076</v>
      </c>
      <c r="P218" s="57">
        <v>46246.582615740743</v>
      </c>
      <c r="Q218">
        <v>69363714</v>
      </c>
      <c r="S218">
        <v>152718219103</v>
      </c>
      <c r="T218" t="s">
        <v>7118</v>
      </c>
      <c r="U218" t="s">
        <v>7119</v>
      </c>
      <c r="V218" t="s">
        <v>7120</v>
      </c>
      <c r="Z218">
        <v>112.5823857</v>
      </c>
      <c r="AA218">
        <v>-8.0983023000000003</v>
      </c>
      <c r="AB218" t="s">
        <v>7121</v>
      </c>
      <c r="AC218" t="s">
        <v>217</v>
      </c>
      <c r="AL218" t="s">
        <v>218</v>
      </c>
      <c r="AM218" t="s">
        <v>7122</v>
      </c>
      <c r="AN218" t="s">
        <v>6</v>
      </c>
      <c r="AO218" s="57">
        <v>46334.777662037035</v>
      </c>
      <c r="AP218" s="57">
        <v>46246.625</v>
      </c>
      <c r="AR218" t="s">
        <v>219</v>
      </c>
      <c r="AS218" t="s">
        <v>91</v>
      </c>
      <c r="AT218" t="s">
        <v>231</v>
      </c>
      <c r="AU218">
        <v>20260812</v>
      </c>
      <c r="AV218" t="s">
        <v>222</v>
      </c>
      <c r="AW218" t="s">
        <v>1068</v>
      </c>
      <c r="AX218" t="s">
        <v>223</v>
      </c>
      <c r="BA218" s="57">
        <v>46246.625</v>
      </c>
      <c r="BB218" t="s">
        <v>7122</v>
      </c>
      <c r="BC218">
        <v>2026</v>
      </c>
      <c r="BD218">
        <v>8</v>
      </c>
      <c r="BE218">
        <v>12</v>
      </c>
      <c r="BF218" s="6">
        <f t="shared" si="9"/>
        <v>46246</v>
      </c>
      <c r="BG218">
        <f t="shared" si="10"/>
        <v>-0.625</v>
      </c>
      <c r="BH218" t="str">
        <f t="shared" si="11"/>
        <v>COMPLY</v>
      </c>
      <c r="BI218" t="str">
        <f>VLOOKUP(H218,Sheet2!$A$1:$B$270,2,FALSE)</f>
        <v>MALANG</v>
      </c>
    </row>
    <row r="219" spans="1:61">
      <c r="A219">
        <v>218</v>
      </c>
      <c r="B219">
        <v>1002524068</v>
      </c>
      <c r="C219">
        <v>3</v>
      </c>
      <c r="D219" t="s">
        <v>34</v>
      </c>
      <c r="E219">
        <v>5</v>
      </c>
      <c r="F219" t="s">
        <v>580</v>
      </c>
      <c r="G219" t="s">
        <v>82</v>
      </c>
      <c r="H219" t="s">
        <v>270</v>
      </c>
      <c r="I219" t="s">
        <v>213</v>
      </c>
      <c r="J219" t="s">
        <v>214</v>
      </c>
      <c r="K219" t="s">
        <v>149</v>
      </c>
      <c r="M219" t="s">
        <v>240</v>
      </c>
      <c r="N219" t="s">
        <v>216</v>
      </c>
      <c r="O219" s="57">
        <v>46247.511458333334</v>
      </c>
      <c r="P219" s="57">
        <v>46247.537511574075</v>
      </c>
      <c r="Q219">
        <v>69365055</v>
      </c>
      <c r="S219">
        <v>172428815990</v>
      </c>
      <c r="T219" t="s">
        <v>9001</v>
      </c>
      <c r="U219" t="s">
        <v>9002</v>
      </c>
      <c r="V219" t="s">
        <v>9003</v>
      </c>
      <c r="Z219">
        <v>115.3746249</v>
      </c>
      <c r="AA219">
        <v>-8.5684764999999992</v>
      </c>
      <c r="AB219" t="s">
        <v>9004</v>
      </c>
      <c r="AC219" t="s">
        <v>230</v>
      </c>
      <c r="AL219" t="s">
        <v>218</v>
      </c>
      <c r="AM219" t="s">
        <v>9005</v>
      </c>
      <c r="AN219" t="s">
        <v>6</v>
      </c>
      <c r="AO219" t="s">
        <v>8947</v>
      </c>
      <c r="AP219" s="57">
        <v>46249.333333333336</v>
      </c>
      <c r="AR219" t="s">
        <v>241</v>
      </c>
      <c r="AS219" t="s">
        <v>581</v>
      </c>
      <c r="AT219" t="s">
        <v>231</v>
      </c>
      <c r="AV219" t="s">
        <v>240</v>
      </c>
      <c r="AW219" t="s">
        <v>566</v>
      </c>
      <c r="AX219" t="s">
        <v>223</v>
      </c>
      <c r="BA219" s="57">
        <v>46249.333333333336</v>
      </c>
      <c r="BB219" t="s">
        <v>9005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KLUNGKUNG</v>
      </c>
    </row>
    <row r="220" spans="1:61">
      <c r="A220">
        <v>219</v>
      </c>
      <c r="B220">
        <v>1002520098</v>
      </c>
      <c r="C220">
        <v>3</v>
      </c>
      <c r="D220" t="s">
        <v>55</v>
      </c>
      <c r="E220">
        <v>5</v>
      </c>
      <c r="F220" t="s">
        <v>315</v>
      </c>
      <c r="G220" t="s">
        <v>124</v>
      </c>
      <c r="H220" t="s">
        <v>337</v>
      </c>
      <c r="I220" t="s">
        <v>213</v>
      </c>
      <c r="J220" t="s">
        <v>214</v>
      </c>
      <c r="K220" t="s">
        <v>149</v>
      </c>
      <c r="L220" t="s">
        <v>215</v>
      </c>
      <c r="M220" t="s">
        <v>76</v>
      </c>
      <c r="N220" t="s">
        <v>216</v>
      </c>
      <c r="O220" s="57">
        <v>46245.588854166665</v>
      </c>
      <c r="P220" s="57">
        <v>46246.927951388891</v>
      </c>
      <c r="Q220">
        <v>69363426</v>
      </c>
      <c r="S220">
        <v>152305230247</v>
      </c>
      <c r="T220" t="s">
        <v>7123</v>
      </c>
      <c r="U220" t="s">
        <v>7124</v>
      </c>
      <c r="V220" t="s">
        <v>7125</v>
      </c>
      <c r="Z220">
        <v>112.7531747</v>
      </c>
      <c r="AA220">
        <v>-7.3808240999999999</v>
      </c>
      <c r="AB220" t="s">
        <v>7126</v>
      </c>
      <c r="AC220" t="s">
        <v>237</v>
      </c>
      <c r="AL220" t="s">
        <v>218</v>
      </c>
      <c r="AM220" t="s">
        <v>7112</v>
      </c>
      <c r="AN220" t="s">
        <v>6</v>
      </c>
      <c r="AO220" s="57">
        <v>46334.590532407405</v>
      </c>
      <c r="AP220" s="57">
        <v>46246.541666666664</v>
      </c>
      <c r="AR220" t="s">
        <v>219</v>
      </c>
      <c r="AS220" t="s">
        <v>980</v>
      </c>
      <c r="AT220" t="s">
        <v>221</v>
      </c>
      <c r="AU220">
        <v>20260812</v>
      </c>
      <c r="AV220" t="s">
        <v>222</v>
      </c>
      <c r="AW220" t="s">
        <v>962</v>
      </c>
      <c r="AX220" t="s">
        <v>223</v>
      </c>
      <c r="BA220" s="57">
        <v>46246.541666666664</v>
      </c>
      <c r="BB220" t="s">
        <v>7112</v>
      </c>
      <c r="BC220">
        <v>2026</v>
      </c>
      <c r="BD220">
        <v>8</v>
      </c>
      <c r="BE220">
        <v>12</v>
      </c>
      <c r="BF220" s="6">
        <f t="shared" si="9"/>
        <v>46246</v>
      </c>
      <c r="BG220">
        <f t="shared" si="10"/>
        <v>-0.54166666666424135</v>
      </c>
      <c r="BH220" t="str">
        <f t="shared" si="11"/>
        <v>COMPLY</v>
      </c>
      <c r="BI220" t="str">
        <f>VLOOKUP(H220,Sheet2!$A$1:$B$270,2,FALSE)</f>
        <v>SURABAYA SELATAN</v>
      </c>
    </row>
    <row r="221" spans="1:61">
      <c r="A221">
        <v>220</v>
      </c>
      <c r="B221">
        <v>1002523876</v>
      </c>
      <c r="C221">
        <v>3</v>
      </c>
      <c r="D221" t="s">
        <v>38</v>
      </c>
      <c r="E221">
        <v>5</v>
      </c>
      <c r="F221" t="s">
        <v>92</v>
      </c>
      <c r="G221" t="s">
        <v>95</v>
      </c>
      <c r="H221" t="s">
        <v>363</v>
      </c>
      <c r="I221" t="s">
        <v>213</v>
      </c>
      <c r="J221" t="s">
        <v>214</v>
      </c>
      <c r="K221" t="s">
        <v>149</v>
      </c>
      <c r="L221" t="s">
        <v>215</v>
      </c>
      <c r="M221" t="s">
        <v>76</v>
      </c>
      <c r="N221" t="s">
        <v>216</v>
      </c>
      <c r="O221" s="57">
        <v>46247.468009259261</v>
      </c>
      <c r="P221" s="57">
        <v>46247.671261574076</v>
      </c>
      <c r="Q221">
        <v>69364943</v>
      </c>
      <c r="S221">
        <v>152607221713</v>
      </c>
      <c r="T221" t="s">
        <v>9006</v>
      </c>
      <c r="U221" t="s">
        <v>9007</v>
      </c>
      <c r="V221" t="s">
        <v>9008</v>
      </c>
      <c r="Z221">
        <v>111.07909188446401</v>
      </c>
      <c r="AA221">
        <v>-8.21593944849071</v>
      </c>
      <c r="AB221" t="s">
        <v>9009</v>
      </c>
      <c r="AC221" t="s">
        <v>237</v>
      </c>
      <c r="AL221" t="s">
        <v>218</v>
      </c>
      <c r="AM221" t="s">
        <v>9010</v>
      </c>
      <c r="AN221" t="s">
        <v>6</v>
      </c>
      <c r="AO221" t="s">
        <v>8920</v>
      </c>
      <c r="AP221" s="57">
        <v>46248.333333333336</v>
      </c>
      <c r="AR221" t="s">
        <v>219</v>
      </c>
      <c r="AS221" t="s">
        <v>697</v>
      </c>
      <c r="AT221" t="s">
        <v>231</v>
      </c>
      <c r="AU221">
        <v>20260813</v>
      </c>
      <c r="AV221" t="s">
        <v>222</v>
      </c>
      <c r="AW221" t="s">
        <v>1068</v>
      </c>
      <c r="AX221" t="s">
        <v>223</v>
      </c>
      <c r="BA221" s="57">
        <v>46248.333333333336</v>
      </c>
      <c r="BB221" t="s">
        <v>9010</v>
      </c>
      <c r="BC221">
        <v>2026</v>
      </c>
      <c r="BD221">
        <v>8</v>
      </c>
      <c r="BE221">
        <v>13</v>
      </c>
      <c r="BF221" s="6">
        <f t="shared" si="9"/>
        <v>46247</v>
      </c>
      <c r="BG221">
        <f t="shared" si="10"/>
        <v>-1.3333333333357587</v>
      </c>
      <c r="BH221" t="str">
        <f t="shared" si="11"/>
        <v>COMPLY</v>
      </c>
      <c r="BI221" t="str">
        <f>VLOOKUP(H221,Sheet2!$A$1:$B$270,2,FALSE)</f>
        <v>PONOROGO</v>
      </c>
    </row>
    <row r="222" spans="1:61">
      <c r="A222">
        <v>221</v>
      </c>
      <c r="B222">
        <v>1002523511</v>
      </c>
      <c r="C222">
        <v>3</v>
      </c>
      <c r="D222" t="s">
        <v>45</v>
      </c>
      <c r="E222">
        <v>5</v>
      </c>
      <c r="F222" t="s">
        <v>211</v>
      </c>
      <c r="G222" t="s">
        <v>118</v>
      </c>
      <c r="H222" t="s">
        <v>466</v>
      </c>
      <c r="I222" t="s">
        <v>213</v>
      </c>
      <c r="J222" t="s">
        <v>214</v>
      </c>
      <c r="K222" t="s">
        <v>149</v>
      </c>
      <c r="M222" t="s">
        <v>76</v>
      </c>
      <c r="N222" t="s">
        <v>216</v>
      </c>
      <c r="O222" s="57">
        <v>46247.403391203705</v>
      </c>
      <c r="P222" s="57">
        <v>46247.593634259261</v>
      </c>
      <c r="Q222">
        <v>69361913</v>
      </c>
      <c r="S222">
        <v>172608206155</v>
      </c>
      <c r="T222" t="s">
        <v>5347</v>
      </c>
      <c r="U222" t="s">
        <v>9011</v>
      </c>
      <c r="V222" t="s">
        <v>9012</v>
      </c>
      <c r="Z222">
        <v>116.74872816</v>
      </c>
      <c r="AA222">
        <v>-8.9113208230000005</v>
      </c>
      <c r="AB222" t="s">
        <v>5349</v>
      </c>
      <c r="AC222" t="s">
        <v>292</v>
      </c>
      <c r="AL222" t="s">
        <v>218</v>
      </c>
      <c r="AM222" t="s">
        <v>9013</v>
      </c>
      <c r="AN222" t="s">
        <v>6</v>
      </c>
      <c r="AO222" t="s">
        <v>9014</v>
      </c>
      <c r="AR222" t="s">
        <v>219</v>
      </c>
      <c r="AS222" t="s">
        <v>587</v>
      </c>
      <c r="AT222" t="s">
        <v>231</v>
      </c>
      <c r="AU222">
        <v>20260813</v>
      </c>
      <c r="AV222" t="s">
        <v>222</v>
      </c>
      <c r="AW222" t="s">
        <v>566</v>
      </c>
      <c r="AX222" t="s">
        <v>223</v>
      </c>
      <c r="BA222" s="57">
        <v>46247.291666666664</v>
      </c>
      <c r="BB222" t="s">
        <v>9013</v>
      </c>
      <c r="BC222">
        <v>2026</v>
      </c>
      <c r="BD222">
        <v>8</v>
      </c>
      <c r="BE222">
        <v>13</v>
      </c>
      <c r="BF222" s="6">
        <f t="shared" si="9"/>
        <v>46247</v>
      </c>
      <c r="BG222">
        <f t="shared" si="10"/>
        <v>-0.29166666666424135</v>
      </c>
      <c r="BH222" t="str">
        <f t="shared" si="11"/>
        <v>COMPLY</v>
      </c>
      <c r="BI222" t="str">
        <f>VLOOKUP(H222,Sheet2!$A$1:$B$270,2,FALSE)</f>
        <v>SUMBAWA</v>
      </c>
    </row>
    <row r="223" spans="1:61">
      <c r="A223">
        <v>222</v>
      </c>
      <c r="B223">
        <v>1002507881</v>
      </c>
      <c r="C223">
        <v>3</v>
      </c>
      <c r="D223" t="s">
        <v>38</v>
      </c>
      <c r="E223">
        <v>5</v>
      </c>
      <c r="F223" t="s">
        <v>251</v>
      </c>
      <c r="G223" t="s">
        <v>91</v>
      </c>
      <c r="H223" t="s">
        <v>400</v>
      </c>
      <c r="I223" t="s">
        <v>213</v>
      </c>
      <c r="J223" t="s">
        <v>214</v>
      </c>
      <c r="K223" t="s">
        <v>149</v>
      </c>
      <c r="L223" t="s">
        <v>215</v>
      </c>
      <c r="M223" t="s">
        <v>582</v>
      </c>
      <c r="N223" t="s">
        <v>216</v>
      </c>
      <c r="O223" s="57">
        <v>46238.493726851855</v>
      </c>
      <c r="P223" s="57">
        <v>46240.474050925928</v>
      </c>
      <c r="Q223">
        <v>69358189</v>
      </c>
      <c r="S223">
        <v>152703903403</v>
      </c>
      <c r="T223" t="s">
        <v>1993</v>
      </c>
      <c r="U223" t="s">
        <v>1994</v>
      </c>
      <c r="V223" t="s">
        <v>1995</v>
      </c>
      <c r="Z223">
        <v>112.6063291</v>
      </c>
      <c r="AA223">
        <v>-7.9375565999999997</v>
      </c>
      <c r="AB223" t="s">
        <v>1996</v>
      </c>
      <c r="AC223" t="s">
        <v>237</v>
      </c>
      <c r="AL223" t="s">
        <v>218</v>
      </c>
      <c r="AM223" t="s">
        <v>1997</v>
      </c>
      <c r="AN223" t="s">
        <v>6</v>
      </c>
      <c r="AO223" s="57">
        <v>46120.496689814812</v>
      </c>
      <c r="AP223" s="57">
        <v>46239.333333333336</v>
      </c>
      <c r="AR223" t="s">
        <v>14</v>
      </c>
      <c r="AS223" t="s">
        <v>586</v>
      </c>
      <c r="AT223" t="s">
        <v>231</v>
      </c>
      <c r="AV223" t="s">
        <v>1998</v>
      </c>
      <c r="AW223" t="s">
        <v>1055</v>
      </c>
      <c r="AX223" t="s">
        <v>223</v>
      </c>
      <c r="BA223" s="57">
        <v>46239.333333333336</v>
      </c>
      <c r="BB223" t="s">
        <v>1997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MALANG</v>
      </c>
    </row>
    <row r="224" spans="1:61">
      <c r="A224">
        <v>223</v>
      </c>
      <c r="B224">
        <v>1002516378</v>
      </c>
      <c r="C224">
        <v>3</v>
      </c>
      <c r="D224" t="s">
        <v>55</v>
      </c>
      <c r="E224">
        <v>5</v>
      </c>
      <c r="F224" t="s">
        <v>228</v>
      </c>
      <c r="G224" t="s">
        <v>121</v>
      </c>
      <c r="H224" t="s">
        <v>344</v>
      </c>
      <c r="I224" t="s">
        <v>213</v>
      </c>
      <c r="J224" t="s">
        <v>214</v>
      </c>
      <c r="K224" t="s">
        <v>149</v>
      </c>
      <c r="L224" t="s">
        <v>215</v>
      </c>
      <c r="M224" t="s">
        <v>76</v>
      </c>
      <c r="N224" t="s">
        <v>216</v>
      </c>
      <c r="O224" s="57">
        <v>46243.445092592592</v>
      </c>
      <c r="P224" s="57">
        <v>46244.573495370372</v>
      </c>
      <c r="Q224">
        <v>69361763</v>
      </c>
      <c r="S224">
        <v>152434913563</v>
      </c>
      <c r="T224" t="s">
        <v>4880</v>
      </c>
      <c r="U224" t="s">
        <v>4881</v>
      </c>
      <c r="V224" t="s">
        <v>4882</v>
      </c>
      <c r="Z224">
        <v>113.155218064785</v>
      </c>
      <c r="AA224">
        <v>-7.0075908919928098</v>
      </c>
      <c r="AB224" t="s">
        <v>4883</v>
      </c>
      <c r="AC224" t="s">
        <v>217</v>
      </c>
      <c r="AL224" t="s">
        <v>218</v>
      </c>
      <c r="AM224" t="s">
        <v>4884</v>
      </c>
      <c r="AN224" t="s">
        <v>6</v>
      </c>
      <c r="AO224" s="57">
        <v>46273.454664351855</v>
      </c>
      <c r="AP224" s="57">
        <v>46244.333333333336</v>
      </c>
      <c r="AR224" t="s">
        <v>219</v>
      </c>
      <c r="AS224" t="s">
        <v>345</v>
      </c>
      <c r="AT224" t="s">
        <v>221</v>
      </c>
      <c r="AU224">
        <v>20260810</v>
      </c>
      <c r="AV224" t="s">
        <v>222</v>
      </c>
      <c r="AW224" t="s">
        <v>1023</v>
      </c>
      <c r="AX224" t="s">
        <v>223</v>
      </c>
      <c r="BA224" s="57">
        <v>46244.333333333336</v>
      </c>
      <c r="BB224" t="s">
        <v>4884</v>
      </c>
      <c r="BC224">
        <v>2026</v>
      </c>
      <c r="BD224">
        <v>8</v>
      </c>
      <c r="BE224">
        <v>10</v>
      </c>
      <c r="BF224" s="6">
        <f t="shared" si="9"/>
        <v>46244</v>
      </c>
      <c r="BG224">
        <f t="shared" si="10"/>
        <v>-0.33333333333575865</v>
      </c>
      <c r="BH224" t="str">
        <f t="shared" si="11"/>
        <v>COMPLY</v>
      </c>
      <c r="BI224" t="str">
        <f>VLOOKUP(H224,Sheet2!$A$1:$B$270,2,FALSE)</f>
        <v>MADURA</v>
      </c>
    </row>
    <row r="225" spans="1:61">
      <c r="A225">
        <v>224</v>
      </c>
      <c r="B225">
        <v>1002512085</v>
      </c>
      <c r="C225">
        <v>3</v>
      </c>
      <c r="D225" t="s">
        <v>42</v>
      </c>
      <c r="E225">
        <v>5</v>
      </c>
      <c r="F225" t="s">
        <v>102</v>
      </c>
      <c r="G225" t="s">
        <v>108</v>
      </c>
      <c r="H225" t="s">
        <v>343</v>
      </c>
      <c r="I225" t="s">
        <v>213</v>
      </c>
      <c r="J225" t="s">
        <v>214</v>
      </c>
      <c r="K225" t="s">
        <v>149</v>
      </c>
      <c r="L225" t="s">
        <v>215</v>
      </c>
      <c r="M225" t="s">
        <v>76</v>
      </c>
      <c r="N225" t="s">
        <v>216</v>
      </c>
      <c r="O225" s="57">
        <v>46240.482592592591</v>
      </c>
      <c r="P225" s="57">
        <v>46240.621400462966</v>
      </c>
      <c r="Q225">
        <v>69359866</v>
      </c>
      <c r="S225">
        <v>152527209089</v>
      </c>
      <c r="T225" t="s">
        <v>2009</v>
      </c>
      <c r="U225" t="s">
        <v>2010</v>
      </c>
      <c r="V225" t="s">
        <v>2011</v>
      </c>
      <c r="Z225">
        <v>114.293574782487</v>
      </c>
      <c r="AA225">
        <v>-7.7571493701770704</v>
      </c>
      <c r="AB225" t="s">
        <v>2012</v>
      </c>
      <c r="AC225" t="s">
        <v>237</v>
      </c>
      <c r="AL225" t="s">
        <v>218</v>
      </c>
      <c r="AM225" t="s">
        <v>2013</v>
      </c>
      <c r="AN225" t="s">
        <v>6</v>
      </c>
      <c r="AO225" s="57">
        <v>46181.486018518517</v>
      </c>
      <c r="AP225" s="57">
        <v>46241.333333333336</v>
      </c>
      <c r="AR225" t="s">
        <v>219</v>
      </c>
      <c r="AS225" t="s">
        <v>108</v>
      </c>
      <c r="AT225" t="s">
        <v>231</v>
      </c>
      <c r="AU225">
        <v>20260806</v>
      </c>
      <c r="AV225" t="s">
        <v>222</v>
      </c>
      <c r="AW225" t="s">
        <v>1060</v>
      </c>
      <c r="AX225" t="s">
        <v>223</v>
      </c>
      <c r="BA225" s="57">
        <v>46241.333333333336</v>
      </c>
      <c r="BB225" t="s">
        <v>2013</v>
      </c>
      <c r="BC225">
        <v>2026</v>
      </c>
      <c r="BD225">
        <v>8</v>
      </c>
      <c r="BE225">
        <v>6</v>
      </c>
      <c r="BF225" s="6">
        <f t="shared" si="9"/>
        <v>46240</v>
      </c>
      <c r="BG225">
        <f t="shared" si="10"/>
        <v>-1.3333333333357587</v>
      </c>
      <c r="BH225" t="str">
        <f t="shared" si="11"/>
        <v>COMPLY</v>
      </c>
      <c r="BI225" t="str">
        <f>VLOOKUP(H225,Sheet2!$A$1:$B$270,2,FALSE)</f>
        <v>BANYUWANGI</v>
      </c>
    </row>
    <row r="226" spans="1:61">
      <c r="A226">
        <v>225</v>
      </c>
      <c r="B226">
        <v>1002524843</v>
      </c>
      <c r="C226">
        <v>3</v>
      </c>
      <c r="D226" t="s">
        <v>55</v>
      </c>
      <c r="E226">
        <v>5</v>
      </c>
      <c r="F226" t="s">
        <v>267</v>
      </c>
      <c r="G226" t="s">
        <v>122</v>
      </c>
      <c r="H226" t="s">
        <v>299</v>
      </c>
      <c r="I226" t="s">
        <v>213</v>
      </c>
      <c r="J226" t="s">
        <v>214</v>
      </c>
      <c r="K226" t="s">
        <v>149</v>
      </c>
      <c r="M226" t="s">
        <v>559</v>
      </c>
      <c r="N226" t="s">
        <v>216</v>
      </c>
      <c r="O226" s="57">
        <v>46247.673842592594</v>
      </c>
      <c r="P226" s="57">
        <v>46247.732951388891</v>
      </c>
      <c r="Q226">
        <v>69365368</v>
      </c>
      <c r="S226">
        <v>152446245968</v>
      </c>
      <c r="T226" t="s">
        <v>9015</v>
      </c>
      <c r="U226" t="s">
        <v>9016</v>
      </c>
      <c r="Z226">
        <v>112.5765457</v>
      </c>
      <c r="AA226">
        <v>-7.2200633999999999</v>
      </c>
      <c r="AB226" t="s">
        <v>9017</v>
      </c>
      <c r="AC226" t="s">
        <v>293</v>
      </c>
      <c r="AO226" t="s">
        <v>9018</v>
      </c>
      <c r="AR226" t="s">
        <v>6</v>
      </c>
      <c r="AS226" t="s">
        <v>932</v>
      </c>
      <c r="AT226" t="s">
        <v>354</v>
      </c>
      <c r="AV226" t="s">
        <v>8901</v>
      </c>
      <c r="AW226" t="s">
        <v>566</v>
      </c>
      <c r="AX226" t="s">
        <v>223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str">
        <f>VLOOKUP(H226,Sheet2!$A$1:$B$270,2,FALSE)</f>
        <v>GRESIK</v>
      </c>
    </row>
    <row r="227" spans="1:61">
      <c r="A227">
        <v>226</v>
      </c>
      <c r="B227">
        <v>1002507731</v>
      </c>
      <c r="C227">
        <v>3</v>
      </c>
      <c r="D227" t="s">
        <v>38</v>
      </c>
      <c r="E227">
        <v>5</v>
      </c>
      <c r="F227" t="s">
        <v>251</v>
      </c>
      <c r="G227" t="s">
        <v>87</v>
      </c>
      <c r="H227" t="s">
        <v>294</v>
      </c>
      <c r="I227" t="s">
        <v>213</v>
      </c>
      <c r="J227" t="s">
        <v>214</v>
      </c>
      <c r="K227" t="s">
        <v>149</v>
      </c>
      <c r="L227" t="s">
        <v>215</v>
      </c>
      <c r="M227" t="s">
        <v>76</v>
      </c>
      <c r="N227" t="s">
        <v>216</v>
      </c>
      <c r="O227" s="57">
        <v>46238.474259259259</v>
      </c>
      <c r="P227" s="57">
        <v>46240.479004629633</v>
      </c>
      <c r="Q227">
        <v>69358149</v>
      </c>
      <c r="S227">
        <v>152711247289</v>
      </c>
      <c r="T227" t="s">
        <v>2019</v>
      </c>
      <c r="U227" t="s">
        <v>2020</v>
      </c>
      <c r="V227" t="s">
        <v>2021</v>
      </c>
      <c r="Z227">
        <v>112.59694829999999</v>
      </c>
      <c r="AA227">
        <v>-7.9008349999999998</v>
      </c>
      <c r="AB227" t="s">
        <v>2022</v>
      </c>
      <c r="AC227" t="s">
        <v>237</v>
      </c>
      <c r="AL227" t="s">
        <v>218</v>
      </c>
      <c r="AM227" t="s">
        <v>2023</v>
      </c>
      <c r="AN227" t="s">
        <v>6</v>
      </c>
      <c r="AO227" s="57">
        <v>46120.476157407407</v>
      </c>
      <c r="AP227" s="57">
        <v>46239.333333333336</v>
      </c>
      <c r="AR227" t="s">
        <v>219</v>
      </c>
      <c r="AS227" t="s">
        <v>933</v>
      </c>
      <c r="AT227" t="s">
        <v>231</v>
      </c>
      <c r="AU227">
        <v>20260806</v>
      </c>
      <c r="AV227" t="s">
        <v>222</v>
      </c>
      <c r="AW227" t="s">
        <v>1059</v>
      </c>
      <c r="AX227" t="s">
        <v>223</v>
      </c>
      <c r="BA227" s="57">
        <v>46239.333333333336</v>
      </c>
      <c r="BB227" t="s">
        <v>2023</v>
      </c>
      <c r="BC227">
        <v>2026</v>
      </c>
      <c r="BD227">
        <v>8</v>
      </c>
      <c r="BE227">
        <v>6</v>
      </c>
      <c r="BF227" s="6">
        <f t="shared" si="9"/>
        <v>46240</v>
      </c>
      <c r="BG227">
        <f t="shared" si="10"/>
        <v>0.66666666666424135</v>
      </c>
      <c r="BH227" t="str">
        <f t="shared" si="11"/>
        <v>COMPLY</v>
      </c>
      <c r="BI227" t="str">
        <f>VLOOKUP(H227,Sheet2!$A$1:$B$270,2,FALSE)</f>
        <v>BATU</v>
      </c>
    </row>
    <row r="228" spans="1:61">
      <c r="A228">
        <v>227</v>
      </c>
      <c r="B228">
        <v>1002506353</v>
      </c>
      <c r="C228">
        <v>3</v>
      </c>
      <c r="D228" t="s">
        <v>59</v>
      </c>
      <c r="E228">
        <v>4</v>
      </c>
      <c r="F228" t="s">
        <v>573</v>
      </c>
      <c r="G228" t="s">
        <v>934</v>
      </c>
      <c r="H228" t="s">
        <v>1016</v>
      </c>
      <c r="I228" t="s">
        <v>213</v>
      </c>
      <c r="J228" t="s">
        <v>214</v>
      </c>
      <c r="K228" t="s">
        <v>149</v>
      </c>
      <c r="M228" t="s">
        <v>76</v>
      </c>
      <c r="N228" t="s">
        <v>216</v>
      </c>
      <c r="O228" s="57">
        <v>46237.629826388889</v>
      </c>
      <c r="P228" s="57">
        <v>46237.69935185185</v>
      </c>
      <c r="Q228">
        <v>69356192</v>
      </c>
      <c r="S228">
        <v>146133131905</v>
      </c>
      <c r="T228" t="s">
        <v>1353</v>
      </c>
      <c r="U228" t="s">
        <v>1354</v>
      </c>
      <c r="V228" t="s">
        <v>2031</v>
      </c>
      <c r="Z228">
        <v>110.337735983054</v>
      </c>
      <c r="AA228">
        <v>-7.7450891752234901</v>
      </c>
      <c r="AB228" t="s">
        <v>2032</v>
      </c>
      <c r="AC228" t="s">
        <v>293</v>
      </c>
      <c r="AL228" t="s">
        <v>218</v>
      </c>
      <c r="AM228" t="s">
        <v>2033</v>
      </c>
      <c r="AN228" t="s">
        <v>6</v>
      </c>
      <c r="AO228" s="57">
        <v>46089.632280092592</v>
      </c>
      <c r="AR228" t="s">
        <v>219</v>
      </c>
      <c r="AS228" t="s">
        <v>220</v>
      </c>
      <c r="AT228" t="s">
        <v>231</v>
      </c>
      <c r="AU228">
        <v>20260803</v>
      </c>
      <c r="AV228" t="s">
        <v>222</v>
      </c>
      <c r="AW228" t="s">
        <v>566</v>
      </c>
      <c r="AX228" t="s">
        <v>223</v>
      </c>
      <c r="BA228" s="57">
        <v>46237.291666666664</v>
      </c>
      <c r="BB228" t="s">
        <v>2033</v>
      </c>
      <c r="BC228">
        <v>2026</v>
      </c>
      <c r="BD228">
        <v>8</v>
      </c>
      <c r="BE228">
        <v>3</v>
      </c>
      <c r="BF228" s="6">
        <f t="shared" si="9"/>
        <v>46237</v>
      </c>
      <c r="BG228">
        <f t="shared" si="10"/>
        <v>-0.29166666666424135</v>
      </c>
      <c r="BH228" t="str">
        <f t="shared" si="11"/>
        <v>COMPLY</v>
      </c>
      <c r="BI228" t="e">
        <f>VLOOKUP(H228,Sheet2!$A$1:$B$270,2,FALSE)</f>
        <v>#N/A</v>
      </c>
    </row>
    <row r="229" spans="1:61">
      <c r="A229">
        <v>228</v>
      </c>
      <c r="B229">
        <v>1002508485</v>
      </c>
      <c r="C229">
        <v>3</v>
      </c>
      <c r="D229" t="s">
        <v>59</v>
      </c>
      <c r="E229">
        <v>4</v>
      </c>
      <c r="F229" t="s">
        <v>224</v>
      </c>
      <c r="G229" t="s">
        <v>224</v>
      </c>
      <c r="H229" t="s">
        <v>941</v>
      </c>
      <c r="I229" t="s">
        <v>213</v>
      </c>
      <c r="J229" t="s">
        <v>214</v>
      </c>
      <c r="K229" t="s">
        <v>149</v>
      </c>
      <c r="L229" t="s">
        <v>215</v>
      </c>
      <c r="M229" t="s">
        <v>582</v>
      </c>
      <c r="N229" t="s">
        <v>216</v>
      </c>
      <c r="O229" s="57">
        <v>46238.593715277777</v>
      </c>
      <c r="P229" s="57">
        <v>46241.480520833335</v>
      </c>
      <c r="Q229">
        <v>69358365</v>
      </c>
      <c r="S229">
        <v>146303609672</v>
      </c>
      <c r="T229" t="s">
        <v>2039</v>
      </c>
      <c r="U229" t="s">
        <v>2040</v>
      </c>
      <c r="V229" t="s">
        <v>2041</v>
      </c>
      <c r="Z229">
        <v>109.24334159999999</v>
      </c>
      <c r="AA229">
        <v>-7.4505498000000001</v>
      </c>
      <c r="AB229" t="s">
        <v>2042</v>
      </c>
      <c r="AC229" t="s">
        <v>237</v>
      </c>
      <c r="AL229" t="s">
        <v>218</v>
      </c>
      <c r="AM229" t="s">
        <v>2043</v>
      </c>
      <c r="AN229" t="s">
        <v>6</v>
      </c>
      <c r="AO229" s="57">
        <v>46120.601365740738</v>
      </c>
      <c r="AP229" s="57">
        <v>46239.541666666664</v>
      </c>
      <c r="AR229" t="s">
        <v>14</v>
      </c>
      <c r="AS229" t="s">
        <v>220</v>
      </c>
      <c r="AT229" t="s">
        <v>231</v>
      </c>
      <c r="AV229" t="s">
        <v>4891</v>
      </c>
      <c r="AW229" t="s">
        <v>1057</v>
      </c>
      <c r="AX229" t="s">
        <v>223</v>
      </c>
      <c r="BA229" s="57">
        <v>46239.541666666664</v>
      </c>
      <c r="BB229" t="s">
        <v>2043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:61">
      <c r="A230">
        <v>229</v>
      </c>
      <c r="B230">
        <v>1002504537</v>
      </c>
      <c r="C230">
        <v>3</v>
      </c>
      <c r="D230" t="s">
        <v>38</v>
      </c>
      <c r="E230">
        <v>5</v>
      </c>
      <c r="F230" t="s">
        <v>90</v>
      </c>
      <c r="G230" t="s">
        <v>93</v>
      </c>
      <c r="H230" t="s">
        <v>304</v>
      </c>
      <c r="I230" t="s">
        <v>213</v>
      </c>
      <c r="J230" t="s">
        <v>214</v>
      </c>
      <c r="K230" t="s">
        <v>149</v>
      </c>
      <c r="L230" t="s">
        <v>215</v>
      </c>
      <c r="M230" t="s">
        <v>76</v>
      </c>
      <c r="N230" t="s">
        <v>216</v>
      </c>
      <c r="O230" s="57">
        <v>46235.534675925926</v>
      </c>
      <c r="P230" s="57">
        <v>46235.857314814813</v>
      </c>
      <c r="Q230">
        <v>69356720</v>
      </c>
      <c r="S230">
        <v>152611229834</v>
      </c>
      <c r="T230" t="s">
        <v>2049</v>
      </c>
      <c r="U230" t="s">
        <v>2050</v>
      </c>
      <c r="V230" t="s">
        <v>2051</v>
      </c>
      <c r="Z230">
        <v>111.849943</v>
      </c>
      <c r="AA230">
        <v>-7.6112830000000002</v>
      </c>
      <c r="AB230" t="s">
        <v>2052</v>
      </c>
      <c r="AC230" t="s">
        <v>237</v>
      </c>
      <c r="AL230" t="s">
        <v>218</v>
      </c>
      <c r="AM230" t="s">
        <v>1530</v>
      </c>
      <c r="AN230" t="s">
        <v>6</v>
      </c>
      <c r="AO230" s="57">
        <v>46030.538043981483</v>
      </c>
      <c r="AP230" s="57">
        <v>46236.541666666664</v>
      </c>
      <c r="AR230" t="s">
        <v>219</v>
      </c>
      <c r="AS230" t="s">
        <v>220</v>
      </c>
      <c r="AT230" t="s">
        <v>231</v>
      </c>
      <c r="AU230">
        <v>20260801</v>
      </c>
      <c r="AV230" t="s">
        <v>222</v>
      </c>
      <c r="AW230" t="s">
        <v>1055</v>
      </c>
      <c r="AX230" t="s">
        <v>223</v>
      </c>
      <c r="BA230" s="57">
        <v>46236.541666666664</v>
      </c>
      <c r="BB230" t="s">
        <v>1530</v>
      </c>
      <c r="BC230">
        <v>2026</v>
      </c>
      <c r="BD230">
        <v>8</v>
      </c>
      <c r="BE230">
        <v>1</v>
      </c>
      <c r="BF230" s="6">
        <f t="shared" si="9"/>
        <v>46235</v>
      </c>
      <c r="BG230">
        <f t="shared" si="10"/>
        <v>-1.5416666666642413</v>
      </c>
      <c r="BH230" t="str">
        <f t="shared" si="11"/>
        <v>COMPLY</v>
      </c>
      <c r="BI230" t="str">
        <f>VLOOKUP(H230,Sheet2!$A$1:$B$270,2,FALSE)</f>
        <v>NGANJUK</v>
      </c>
    </row>
    <row r="231" spans="1:61">
      <c r="A231">
        <v>230</v>
      </c>
      <c r="B231">
        <v>1002517211</v>
      </c>
      <c r="C231">
        <v>3</v>
      </c>
      <c r="D231" t="s">
        <v>38</v>
      </c>
      <c r="E231">
        <v>5</v>
      </c>
      <c r="F231" t="s">
        <v>90</v>
      </c>
      <c r="G231" t="s">
        <v>98</v>
      </c>
      <c r="H231" t="s">
        <v>303</v>
      </c>
      <c r="I231" t="s">
        <v>213</v>
      </c>
      <c r="J231" t="s">
        <v>214</v>
      </c>
      <c r="K231" t="s">
        <v>149</v>
      </c>
      <c r="L231" t="s">
        <v>215</v>
      </c>
      <c r="M231" t="s">
        <v>76</v>
      </c>
      <c r="N231" t="s">
        <v>216</v>
      </c>
      <c r="O231" s="57">
        <v>46244.431203703702</v>
      </c>
      <c r="P231" s="57">
        <v>46245.7655787037</v>
      </c>
      <c r="Q231">
        <v>69362225</v>
      </c>
      <c r="S231">
        <v>152606246415</v>
      </c>
      <c r="T231" t="s">
        <v>6394</v>
      </c>
      <c r="U231" t="s">
        <v>6395</v>
      </c>
      <c r="V231" t="s">
        <v>6396</v>
      </c>
      <c r="Z231">
        <v>111.91009432724201</v>
      </c>
      <c r="AA231">
        <v>-8.0738687096259607</v>
      </c>
      <c r="AB231" t="s">
        <v>6397</v>
      </c>
      <c r="AC231" t="s">
        <v>237</v>
      </c>
      <c r="AL231" t="s">
        <v>218</v>
      </c>
      <c r="AM231" t="s">
        <v>6398</v>
      </c>
      <c r="AN231" t="s">
        <v>6</v>
      </c>
      <c r="AO231" s="57">
        <v>46303.433958333335</v>
      </c>
      <c r="AP231" s="57">
        <v>46245.333333333336</v>
      </c>
      <c r="AR231" t="s">
        <v>219</v>
      </c>
      <c r="AS231" t="s">
        <v>98</v>
      </c>
      <c r="AT231" t="s">
        <v>231</v>
      </c>
      <c r="AU231">
        <v>20260811</v>
      </c>
      <c r="AV231" t="s">
        <v>222</v>
      </c>
      <c r="AW231" t="s">
        <v>1055</v>
      </c>
      <c r="AX231" t="s">
        <v>223</v>
      </c>
      <c r="BA231" s="57">
        <v>46245.333333333336</v>
      </c>
      <c r="BB231" t="s">
        <v>6398</v>
      </c>
      <c r="BC231">
        <v>2026</v>
      </c>
      <c r="BD231">
        <v>8</v>
      </c>
      <c r="BE231">
        <v>11</v>
      </c>
      <c r="BF231" s="6">
        <f t="shared" si="9"/>
        <v>46245</v>
      </c>
      <c r="BG231">
        <f t="shared" si="10"/>
        <v>-0.33333333333575865</v>
      </c>
      <c r="BH231" t="str">
        <f t="shared" si="11"/>
        <v>COMPLY</v>
      </c>
      <c r="BI231" t="str">
        <f>VLOOKUP(H231,Sheet2!$A$1:$B$270,2,FALSE)</f>
        <v>BLITAR</v>
      </c>
    </row>
    <row r="232" spans="1:61">
      <c r="A232">
        <v>231</v>
      </c>
      <c r="B232">
        <v>1002516514</v>
      </c>
      <c r="C232">
        <v>3</v>
      </c>
      <c r="D232" t="s">
        <v>51</v>
      </c>
      <c r="E232">
        <v>4</v>
      </c>
      <c r="F232" t="s">
        <v>275</v>
      </c>
      <c r="G232" t="s">
        <v>297</v>
      </c>
      <c r="H232" t="s">
        <v>927</v>
      </c>
      <c r="I232" t="s">
        <v>213</v>
      </c>
      <c r="J232" t="s">
        <v>214</v>
      </c>
      <c r="K232" t="s">
        <v>149</v>
      </c>
      <c r="L232" t="s">
        <v>215</v>
      </c>
      <c r="M232" t="s">
        <v>76</v>
      </c>
      <c r="N232" t="s">
        <v>216</v>
      </c>
      <c r="O232" s="57">
        <v>46243.582592592589</v>
      </c>
      <c r="P232" s="57">
        <v>46243.816678240742</v>
      </c>
      <c r="Q232">
        <v>69361877</v>
      </c>
      <c r="S232">
        <v>142551119475</v>
      </c>
      <c r="T232" t="s">
        <v>4897</v>
      </c>
      <c r="U232" t="s">
        <v>4898</v>
      </c>
      <c r="V232" t="s">
        <v>4899</v>
      </c>
      <c r="Z232">
        <v>111.045948</v>
      </c>
      <c r="AA232">
        <v>-6.7583630000000001</v>
      </c>
      <c r="AB232" t="s">
        <v>4900</v>
      </c>
      <c r="AC232" t="s">
        <v>237</v>
      </c>
      <c r="AL232" t="s">
        <v>218</v>
      </c>
      <c r="AM232" t="s">
        <v>4901</v>
      </c>
      <c r="AN232" t="s">
        <v>6</v>
      </c>
      <c r="AO232" s="57">
        <v>46273.590578703705</v>
      </c>
      <c r="AP232" s="57">
        <v>46244.541666666664</v>
      </c>
      <c r="AR232" t="s">
        <v>219</v>
      </c>
      <c r="AS232" t="s">
        <v>220</v>
      </c>
      <c r="AT232" t="s">
        <v>231</v>
      </c>
      <c r="AU232">
        <v>20260809</v>
      </c>
      <c r="AV232" t="s">
        <v>222</v>
      </c>
      <c r="AW232" t="s">
        <v>1055</v>
      </c>
      <c r="AX232" t="s">
        <v>223</v>
      </c>
      <c r="BA232" s="57">
        <v>46244.541666666664</v>
      </c>
      <c r="BB232" t="s">
        <v>4901</v>
      </c>
      <c r="BC232">
        <v>2026</v>
      </c>
      <c r="BD232">
        <v>8</v>
      </c>
      <c r="BE232">
        <v>9</v>
      </c>
      <c r="BF232" s="6">
        <f t="shared" si="9"/>
        <v>46243</v>
      </c>
      <c r="BG232">
        <f t="shared" si="10"/>
        <v>-1.5416666666642413</v>
      </c>
      <c r="BH232" t="str">
        <f t="shared" si="11"/>
        <v>COMPLY</v>
      </c>
      <c r="BI232" t="e">
        <f>VLOOKUP(H232,Sheet2!$A$1:$B$270,2,FALSE)</f>
        <v>#N/A</v>
      </c>
    </row>
    <row r="233" spans="1:61">
      <c r="A233">
        <v>232</v>
      </c>
      <c r="B233">
        <v>1002519838</v>
      </c>
      <c r="C233">
        <v>3</v>
      </c>
      <c r="D233" t="s">
        <v>45</v>
      </c>
      <c r="E233">
        <v>5</v>
      </c>
      <c r="F233" t="s">
        <v>211</v>
      </c>
      <c r="G233" t="s">
        <v>112</v>
      </c>
      <c r="H233" t="s">
        <v>269</v>
      </c>
      <c r="I233" t="s">
        <v>213</v>
      </c>
      <c r="J233" t="s">
        <v>214</v>
      </c>
      <c r="K233" t="s">
        <v>149</v>
      </c>
      <c r="L233" t="s">
        <v>215</v>
      </c>
      <c r="M233" t="s">
        <v>76</v>
      </c>
      <c r="N233" t="s">
        <v>216</v>
      </c>
      <c r="O233" s="57">
        <v>46245.553425925929</v>
      </c>
      <c r="P233" s="57">
        <v>46246.765763888892</v>
      </c>
      <c r="Q233">
        <v>69363314</v>
      </c>
      <c r="S233">
        <v>172601796945</v>
      </c>
      <c r="T233" t="s">
        <v>7127</v>
      </c>
      <c r="U233" t="s">
        <v>7128</v>
      </c>
      <c r="V233" t="s">
        <v>7129</v>
      </c>
      <c r="Z233">
        <v>116.101824156939</v>
      </c>
      <c r="AA233">
        <v>-8.6031228786220098</v>
      </c>
      <c r="AB233" t="s">
        <v>7130</v>
      </c>
      <c r="AC233" t="s">
        <v>217</v>
      </c>
      <c r="AL233" t="s">
        <v>218</v>
      </c>
      <c r="AM233" t="s">
        <v>6465</v>
      </c>
      <c r="AN233" t="s">
        <v>6</v>
      </c>
      <c r="AO233" s="57">
        <v>46334.569282407407</v>
      </c>
      <c r="AP233" s="57">
        <v>46247.541666666664</v>
      </c>
      <c r="AR233" t="s">
        <v>219</v>
      </c>
      <c r="AS233" t="s">
        <v>220</v>
      </c>
      <c r="AT233" t="s">
        <v>231</v>
      </c>
      <c r="AU233">
        <v>20260812</v>
      </c>
      <c r="AV233" t="s">
        <v>222</v>
      </c>
      <c r="AW233" t="s">
        <v>1055</v>
      </c>
      <c r="AX233" t="s">
        <v>223</v>
      </c>
      <c r="BA233" s="57">
        <v>46247.541666666664</v>
      </c>
      <c r="BB233" t="s">
        <v>6465</v>
      </c>
      <c r="BC233">
        <v>2026</v>
      </c>
      <c r="BD233">
        <v>8</v>
      </c>
      <c r="BE233">
        <v>12</v>
      </c>
      <c r="BF233" s="6">
        <f t="shared" si="9"/>
        <v>46246</v>
      </c>
      <c r="BG233">
        <f t="shared" si="10"/>
        <v>-1.5416666666642413</v>
      </c>
      <c r="BH233" t="str">
        <f t="shared" si="11"/>
        <v>COMPLY</v>
      </c>
      <c r="BI233" t="str">
        <f>VLOOKUP(H233,Sheet2!$A$1:$B$270,2,FALSE)</f>
        <v>MATARAM</v>
      </c>
    </row>
    <row r="234" spans="1:61">
      <c r="A234">
        <v>233</v>
      </c>
      <c r="B234">
        <v>1002520209</v>
      </c>
      <c r="C234">
        <v>3</v>
      </c>
      <c r="D234" t="s">
        <v>59</v>
      </c>
      <c r="E234">
        <v>4</v>
      </c>
      <c r="F234" t="s">
        <v>243</v>
      </c>
      <c r="G234" t="s">
        <v>243</v>
      </c>
      <c r="H234" t="s">
        <v>296</v>
      </c>
      <c r="I234" t="s">
        <v>213</v>
      </c>
      <c r="J234" t="s">
        <v>214</v>
      </c>
      <c r="K234" t="s">
        <v>149</v>
      </c>
      <c r="M234" t="s">
        <v>240</v>
      </c>
      <c r="N234" t="s">
        <v>216</v>
      </c>
      <c r="O234" s="57">
        <v>46245.607685185183</v>
      </c>
      <c r="P234" s="57">
        <v>46247.483368055553</v>
      </c>
      <c r="Q234">
        <v>69363455</v>
      </c>
      <c r="S234">
        <v>146137149277</v>
      </c>
      <c r="T234" t="s">
        <v>7131</v>
      </c>
      <c r="U234" t="s">
        <v>7132</v>
      </c>
      <c r="V234" t="s">
        <v>9019</v>
      </c>
      <c r="Z234">
        <v>110.214326077818</v>
      </c>
      <c r="AA234">
        <v>-7.4858378186958099</v>
      </c>
      <c r="AB234" t="s">
        <v>7133</v>
      </c>
      <c r="AC234" t="s">
        <v>226</v>
      </c>
      <c r="AL234" t="s">
        <v>218</v>
      </c>
      <c r="AM234" t="s">
        <v>9020</v>
      </c>
      <c r="AN234" t="s">
        <v>6</v>
      </c>
      <c r="AO234" s="57">
        <v>46334.610983796294</v>
      </c>
      <c r="AP234" s="57">
        <v>46250.333333333336</v>
      </c>
      <c r="AR234" t="s">
        <v>241</v>
      </c>
      <c r="AS234" t="s">
        <v>220</v>
      </c>
      <c r="AT234" t="s">
        <v>231</v>
      </c>
      <c r="AV234" t="s">
        <v>240</v>
      </c>
      <c r="AW234" t="s">
        <v>566</v>
      </c>
      <c r="AX234" t="s">
        <v>223</v>
      </c>
      <c r="BA234" s="57">
        <v>46250.333333333336</v>
      </c>
      <c r="BB234" t="s">
        <v>9020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:61">
      <c r="A235">
        <v>234</v>
      </c>
      <c r="B235">
        <v>1002513204</v>
      </c>
      <c r="C235">
        <v>3</v>
      </c>
      <c r="D235" t="s">
        <v>38</v>
      </c>
      <c r="E235">
        <v>5</v>
      </c>
      <c r="F235" t="s">
        <v>90</v>
      </c>
      <c r="G235" t="s">
        <v>90</v>
      </c>
      <c r="H235" t="s">
        <v>482</v>
      </c>
      <c r="I235" t="s">
        <v>213</v>
      </c>
      <c r="J235" t="s">
        <v>214</v>
      </c>
      <c r="K235" t="s">
        <v>149</v>
      </c>
      <c r="L235" t="s">
        <v>215</v>
      </c>
      <c r="M235" t="s">
        <v>590</v>
      </c>
      <c r="N235" t="s">
        <v>216</v>
      </c>
      <c r="O235" s="57">
        <v>46240.695844907408</v>
      </c>
      <c r="P235" s="57">
        <v>46241.358252314814</v>
      </c>
      <c r="Q235">
        <v>69359690</v>
      </c>
      <c r="T235" t="s">
        <v>1665</v>
      </c>
      <c r="V235" t="s">
        <v>1667</v>
      </c>
      <c r="Z235">
        <v>112.07078799999999</v>
      </c>
      <c r="AA235">
        <v>-7.7949400000000004</v>
      </c>
      <c r="AB235" t="s">
        <v>1668</v>
      </c>
      <c r="AC235" t="s">
        <v>217</v>
      </c>
      <c r="AL235" t="s">
        <v>218</v>
      </c>
      <c r="AM235" t="s">
        <v>1669</v>
      </c>
      <c r="AN235" t="s">
        <v>6</v>
      </c>
      <c r="AO235" s="57">
        <v>46181.705231481479</v>
      </c>
      <c r="AR235" t="s">
        <v>572</v>
      </c>
      <c r="AS235" t="s">
        <v>585</v>
      </c>
      <c r="AT235" t="s">
        <v>231</v>
      </c>
      <c r="AV235" t="s">
        <v>4902</v>
      </c>
      <c r="AW235" t="s">
        <v>1055</v>
      </c>
      <c r="AX235" t="s">
        <v>223</v>
      </c>
      <c r="BA235" s="57">
        <v>46241.333333333336</v>
      </c>
      <c r="BB235" t="s">
        <v>1669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KEDIRI</v>
      </c>
    </row>
    <row r="236" spans="1:61">
      <c r="A236">
        <v>235</v>
      </c>
      <c r="B236">
        <v>1002522007</v>
      </c>
      <c r="C236">
        <v>3</v>
      </c>
      <c r="D236" t="s">
        <v>59</v>
      </c>
      <c r="E236">
        <v>4</v>
      </c>
      <c r="F236" t="s">
        <v>573</v>
      </c>
      <c r="G236" t="s">
        <v>934</v>
      </c>
      <c r="H236" t="s">
        <v>953</v>
      </c>
      <c r="I236" t="s">
        <v>213</v>
      </c>
      <c r="J236" t="s">
        <v>214</v>
      </c>
      <c r="K236" t="s">
        <v>149</v>
      </c>
      <c r="M236" t="s">
        <v>76</v>
      </c>
      <c r="N236" t="s">
        <v>216</v>
      </c>
      <c r="O236" s="57">
        <v>46246.524837962963</v>
      </c>
      <c r="P236" s="57">
        <v>46246.576805555553</v>
      </c>
      <c r="Q236">
        <v>69362619</v>
      </c>
      <c r="S236">
        <v>146136130150</v>
      </c>
      <c r="T236" t="s">
        <v>6403</v>
      </c>
      <c r="U236" t="s">
        <v>8116</v>
      </c>
      <c r="V236" t="s">
        <v>8117</v>
      </c>
      <c r="Z236">
        <v>110.22628539999999</v>
      </c>
      <c r="AA236">
        <v>-7.7155193999999998</v>
      </c>
      <c r="AB236" t="s">
        <v>6406</v>
      </c>
      <c r="AC236" t="s">
        <v>292</v>
      </c>
      <c r="AL236" t="s">
        <v>218</v>
      </c>
      <c r="AM236" t="s">
        <v>8118</v>
      </c>
      <c r="AN236" t="s">
        <v>6</v>
      </c>
      <c r="AO236" s="57">
        <v>46364.527696759258</v>
      </c>
      <c r="AR236" t="s">
        <v>219</v>
      </c>
      <c r="AS236" t="s">
        <v>220</v>
      </c>
      <c r="AT236" t="s">
        <v>231</v>
      </c>
      <c r="AU236">
        <v>20260812</v>
      </c>
      <c r="AV236" t="s">
        <v>222</v>
      </c>
      <c r="AW236" t="s">
        <v>567</v>
      </c>
      <c r="AX236" t="s">
        <v>223</v>
      </c>
      <c r="BA236" s="57">
        <v>46246.291666666664</v>
      </c>
      <c r="BB236" t="s">
        <v>8118</v>
      </c>
      <c r="BC236">
        <v>2026</v>
      </c>
      <c r="BD236">
        <v>8</v>
      </c>
      <c r="BE236">
        <v>12</v>
      </c>
      <c r="BF236" s="6">
        <f t="shared" si="9"/>
        <v>46246</v>
      </c>
      <c r="BG236">
        <f t="shared" si="10"/>
        <v>-0.29166666666424135</v>
      </c>
      <c r="BH236" t="str">
        <f t="shared" si="11"/>
        <v>COMPLY</v>
      </c>
      <c r="BI236" t="e">
        <f>VLOOKUP(H236,Sheet2!$A$1:$B$270,2,FALSE)</f>
        <v>#N/A</v>
      </c>
    </row>
    <row r="237" spans="1:61">
      <c r="A237">
        <v>236</v>
      </c>
      <c r="B237">
        <v>1002509945</v>
      </c>
      <c r="C237">
        <v>3</v>
      </c>
      <c r="D237" t="s">
        <v>55</v>
      </c>
      <c r="E237">
        <v>5</v>
      </c>
      <c r="F237" t="s">
        <v>315</v>
      </c>
      <c r="G237" t="s">
        <v>124</v>
      </c>
      <c r="H237" t="s">
        <v>337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46239.430509259262</v>
      </c>
      <c r="P237" s="57">
        <v>46240.75677083333</v>
      </c>
      <c r="Q237">
        <v>69358883</v>
      </c>
      <c r="S237">
        <v>152305230198</v>
      </c>
      <c r="T237" t="s">
        <v>2057</v>
      </c>
      <c r="U237" t="s">
        <v>2058</v>
      </c>
      <c r="V237" t="s">
        <v>2059</v>
      </c>
      <c r="Z237">
        <v>112.7594053</v>
      </c>
      <c r="AA237">
        <v>-7.3780219000000002</v>
      </c>
      <c r="AB237" t="s">
        <v>2060</v>
      </c>
      <c r="AC237" t="s">
        <v>237</v>
      </c>
      <c r="AL237" t="s">
        <v>218</v>
      </c>
      <c r="AM237" t="s">
        <v>2061</v>
      </c>
      <c r="AN237" t="s">
        <v>6</v>
      </c>
      <c r="AO237" s="57">
        <v>46150.44427083333</v>
      </c>
      <c r="AP237" s="57">
        <v>46240.333333333336</v>
      </c>
      <c r="AR237" t="s">
        <v>219</v>
      </c>
      <c r="AS237" t="s">
        <v>980</v>
      </c>
      <c r="AT237" t="s">
        <v>231</v>
      </c>
      <c r="AU237">
        <v>20260806</v>
      </c>
      <c r="AV237" t="s">
        <v>222</v>
      </c>
      <c r="AW237" t="s">
        <v>1072</v>
      </c>
      <c r="AX237" t="s">
        <v>223</v>
      </c>
      <c r="BA237" s="57">
        <v>46240.333333333336</v>
      </c>
      <c r="BB237" t="s">
        <v>2061</v>
      </c>
      <c r="BC237">
        <v>2026</v>
      </c>
      <c r="BD237">
        <v>8</v>
      </c>
      <c r="BE237">
        <v>6</v>
      </c>
      <c r="BF237" s="6">
        <f t="shared" si="9"/>
        <v>46240</v>
      </c>
      <c r="BG237">
        <f t="shared" si="10"/>
        <v>-0.33333333333575865</v>
      </c>
      <c r="BH237" t="str">
        <f t="shared" si="11"/>
        <v>COMPLY</v>
      </c>
      <c r="BI237" t="str">
        <f>VLOOKUP(H237,Sheet2!$A$1:$B$270,2,FALSE)</f>
        <v>SURABAYA SELATAN</v>
      </c>
    </row>
    <row r="238" spans="1:61">
      <c r="A238">
        <v>237</v>
      </c>
      <c r="B238">
        <v>1002519017</v>
      </c>
      <c r="C238">
        <v>3</v>
      </c>
      <c r="D238" t="s">
        <v>45</v>
      </c>
      <c r="E238">
        <v>5</v>
      </c>
      <c r="F238" t="s">
        <v>211</v>
      </c>
      <c r="G238" t="s">
        <v>116</v>
      </c>
      <c r="H238" t="s">
        <v>274</v>
      </c>
      <c r="I238" t="s">
        <v>213</v>
      </c>
      <c r="J238" t="s">
        <v>214</v>
      </c>
      <c r="K238" t="s">
        <v>149</v>
      </c>
      <c r="L238" t="s">
        <v>215</v>
      </c>
      <c r="M238" t="s">
        <v>76</v>
      </c>
      <c r="N238" t="s">
        <v>216</v>
      </c>
      <c r="O238" s="57">
        <v>46245.395115740743</v>
      </c>
      <c r="P238" s="57">
        <v>46246.785358796296</v>
      </c>
      <c r="Q238">
        <v>69362951</v>
      </c>
      <c r="S238">
        <v>172604214077</v>
      </c>
      <c r="T238" t="s">
        <v>7134</v>
      </c>
      <c r="U238" t="s">
        <v>7135</v>
      </c>
      <c r="V238" t="s">
        <v>7136</v>
      </c>
      <c r="Z238">
        <v>116.26403208822001</v>
      </c>
      <c r="AA238">
        <v>-8.2684078611734702</v>
      </c>
      <c r="AB238" t="s">
        <v>7137</v>
      </c>
      <c r="AC238" t="s">
        <v>217</v>
      </c>
      <c r="AL238" t="s">
        <v>218</v>
      </c>
      <c r="AM238" t="s">
        <v>7138</v>
      </c>
      <c r="AN238" t="s">
        <v>6</v>
      </c>
      <c r="AO238" s="57">
        <v>46334.402962962966</v>
      </c>
      <c r="AP238" s="57">
        <v>46246.625</v>
      </c>
      <c r="AR238" t="s">
        <v>219</v>
      </c>
      <c r="AS238" t="s">
        <v>956</v>
      </c>
      <c r="AT238" t="s">
        <v>231</v>
      </c>
      <c r="AU238">
        <v>20260812</v>
      </c>
      <c r="AV238" t="s">
        <v>222</v>
      </c>
      <c r="AW238" t="s">
        <v>1057</v>
      </c>
      <c r="AX238" t="s">
        <v>223</v>
      </c>
      <c r="BA238" s="57">
        <v>46246.625</v>
      </c>
      <c r="BB238" t="s">
        <v>7138</v>
      </c>
      <c r="BC238">
        <v>2026</v>
      </c>
      <c r="BD238">
        <v>8</v>
      </c>
      <c r="BE238">
        <v>12</v>
      </c>
      <c r="BF238" s="6">
        <f t="shared" si="9"/>
        <v>46246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SELONG</v>
      </c>
    </row>
    <row r="239" spans="1:61">
      <c r="A239">
        <v>238</v>
      </c>
      <c r="B239">
        <v>1002516345</v>
      </c>
      <c r="C239">
        <v>3</v>
      </c>
      <c r="D239" t="s">
        <v>38</v>
      </c>
      <c r="E239">
        <v>5</v>
      </c>
      <c r="F239" t="s">
        <v>251</v>
      </c>
      <c r="G239" t="s">
        <v>87</v>
      </c>
      <c r="H239" t="s">
        <v>451</v>
      </c>
      <c r="I239" t="s">
        <v>213</v>
      </c>
      <c r="J239" t="s">
        <v>214</v>
      </c>
      <c r="K239" t="s">
        <v>149</v>
      </c>
      <c r="M239" t="s">
        <v>76</v>
      </c>
      <c r="N239" t="s">
        <v>216</v>
      </c>
      <c r="O239" s="57">
        <v>46243.420347222222</v>
      </c>
      <c r="P239" s="57">
        <v>46243.810081018521</v>
      </c>
      <c r="Q239">
        <v>69359823</v>
      </c>
      <c r="S239">
        <v>152710214158</v>
      </c>
      <c r="T239" t="s">
        <v>3039</v>
      </c>
      <c r="U239" t="s">
        <v>4903</v>
      </c>
      <c r="V239" t="s">
        <v>4904</v>
      </c>
      <c r="Z239">
        <v>112.747158835893</v>
      </c>
      <c r="AA239">
        <v>-7.9457711819460703</v>
      </c>
      <c r="AB239" t="s">
        <v>3042</v>
      </c>
      <c r="AC239" t="s">
        <v>217</v>
      </c>
      <c r="AL239" t="s">
        <v>218</v>
      </c>
      <c r="AM239" t="s">
        <v>4905</v>
      </c>
      <c r="AN239" t="s">
        <v>6</v>
      </c>
      <c r="AO239" s="57">
        <v>46273.423506944448</v>
      </c>
      <c r="AR239" t="s">
        <v>219</v>
      </c>
      <c r="AS239" t="s">
        <v>632</v>
      </c>
      <c r="AT239" t="s">
        <v>231</v>
      </c>
      <c r="AU239">
        <v>20260809</v>
      </c>
      <c r="AV239" t="s">
        <v>222</v>
      </c>
      <c r="AW239" t="s">
        <v>566</v>
      </c>
      <c r="AX239" t="s">
        <v>223</v>
      </c>
      <c r="BA239" s="57">
        <v>46243.291666666664</v>
      </c>
      <c r="BB239" t="s">
        <v>4905</v>
      </c>
      <c r="BC239">
        <v>2026</v>
      </c>
      <c r="BD239">
        <v>8</v>
      </c>
      <c r="BE239">
        <v>9</v>
      </c>
      <c r="BF239" s="6">
        <f t="shared" si="9"/>
        <v>46243</v>
      </c>
      <c r="BG239">
        <f t="shared" si="10"/>
        <v>-0.29166666666424135</v>
      </c>
      <c r="BH239" t="str">
        <f t="shared" si="11"/>
        <v>COMPLY</v>
      </c>
      <c r="BI239" t="str">
        <f>VLOOKUP(H239,Sheet2!$A$1:$B$270,2,FALSE)</f>
        <v>BATU</v>
      </c>
    </row>
    <row r="240" spans="1:61">
      <c r="A240">
        <v>239</v>
      </c>
      <c r="B240">
        <v>1002520624</v>
      </c>
      <c r="C240">
        <v>3</v>
      </c>
      <c r="D240" t="s">
        <v>42</v>
      </c>
      <c r="E240">
        <v>5</v>
      </c>
      <c r="F240" t="s">
        <v>233</v>
      </c>
      <c r="G240" t="s">
        <v>103</v>
      </c>
      <c r="H240" t="s">
        <v>403</v>
      </c>
      <c r="I240" t="s">
        <v>213</v>
      </c>
      <c r="J240" t="s">
        <v>214</v>
      </c>
      <c r="K240" t="s">
        <v>149</v>
      </c>
      <c r="M240" t="s">
        <v>76</v>
      </c>
      <c r="N240" t="s">
        <v>216</v>
      </c>
      <c r="O240" s="57">
        <v>46245.667824074073</v>
      </c>
      <c r="P240" s="57">
        <v>46245.956446759257</v>
      </c>
      <c r="Q240">
        <v>69363593</v>
      </c>
      <c r="S240">
        <v>152318241368</v>
      </c>
      <c r="T240" t="s">
        <v>7139</v>
      </c>
      <c r="U240" t="s">
        <v>7140</v>
      </c>
      <c r="V240" t="s">
        <v>7141</v>
      </c>
      <c r="Z240">
        <v>112.2778105</v>
      </c>
      <c r="AA240">
        <v>-7.5824619000000002</v>
      </c>
      <c r="AB240" t="s">
        <v>7142</v>
      </c>
      <c r="AC240" t="s">
        <v>230</v>
      </c>
      <c r="AL240" t="s">
        <v>218</v>
      </c>
      <c r="AM240" t="s">
        <v>7143</v>
      </c>
      <c r="AN240" t="s">
        <v>6</v>
      </c>
      <c r="AO240" s="57">
        <v>46334.673483796294</v>
      </c>
      <c r="AP240" s="57">
        <v>46246.625</v>
      </c>
      <c r="AR240" t="s">
        <v>219</v>
      </c>
      <c r="AS240" t="s">
        <v>103</v>
      </c>
      <c r="AT240" t="s">
        <v>231</v>
      </c>
      <c r="AU240">
        <v>20260811</v>
      </c>
      <c r="AV240" t="s">
        <v>222</v>
      </c>
      <c r="AW240" t="s">
        <v>566</v>
      </c>
      <c r="AX240" t="s">
        <v>223</v>
      </c>
      <c r="BA240" s="57">
        <v>46246.625</v>
      </c>
      <c r="BB240" t="s">
        <v>7143</v>
      </c>
      <c r="BC240">
        <v>2026</v>
      </c>
      <c r="BD240">
        <v>8</v>
      </c>
      <c r="BE240">
        <v>11</v>
      </c>
      <c r="BF240" s="6">
        <f t="shared" si="9"/>
        <v>46245</v>
      </c>
      <c r="BG240">
        <f t="shared" si="10"/>
        <v>-1.625</v>
      </c>
      <c r="BH240" t="str">
        <f t="shared" si="11"/>
        <v>COMPLY</v>
      </c>
      <c r="BI240" t="str">
        <f>VLOOKUP(H240,Sheet2!$A$1:$B$270,2,FALSE)</f>
        <v>MOJOKERTO</v>
      </c>
    </row>
    <row r="241" spans="1:61">
      <c r="A241">
        <v>240</v>
      </c>
      <c r="B241">
        <v>1002506170</v>
      </c>
      <c r="C241">
        <v>3</v>
      </c>
      <c r="D241" t="s">
        <v>59</v>
      </c>
      <c r="E241">
        <v>4</v>
      </c>
      <c r="F241" t="s">
        <v>224</v>
      </c>
      <c r="G241" t="s">
        <v>224</v>
      </c>
      <c r="H241" t="s">
        <v>941</v>
      </c>
      <c r="I241" t="s">
        <v>213</v>
      </c>
      <c r="J241" t="s">
        <v>214</v>
      </c>
      <c r="K241" t="s">
        <v>149</v>
      </c>
      <c r="L241" t="s">
        <v>215</v>
      </c>
      <c r="M241" t="s">
        <v>76</v>
      </c>
      <c r="N241" t="s">
        <v>216</v>
      </c>
      <c r="O241" s="57">
        <v>46237.580509259256</v>
      </c>
      <c r="P241" s="57">
        <v>46238.563263888886</v>
      </c>
      <c r="Q241">
        <v>69357582</v>
      </c>
      <c r="S241">
        <v>146303609645</v>
      </c>
      <c r="T241" t="s">
        <v>2062</v>
      </c>
      <c r="U241" t="s">
        <v>2063</v>
      </c>
      <c r="V241" t="s">
        <v>2064</v>
      </c>
      <c r="Z241">
        <v>109.2527712</v>
      </c>
      <c r="AA241">
        <v>-7.3718269999999997</v>
      </c>
      <c r="AB241" t="s">
        <v>2065</v>
      </c>
      <c r="AC241" t="s">
        <v>237</v>
      </c>
      <c r="AL241" t="s">
        <v>218</v>
      </c>
      <c r="AM241" t="s">
        <v>2066</v>
      </c>
      <c r="AN241" t="s">
        <v>6</v>
      </c>
      <c r="AO241" s="57">
        <v>46089.590624999997</v>
      </c>
      <c r="AP241" s="57">
        <v>46238.541666666664</v>
      </c>
      <c r="AR241" t="s">
        <v>219</v>
      </c>
      <c r="AS241" t="s">
        <v>220</v>
      </c>
      <c r="AT241" t="s">
        <v>231</v>
      </c>
      <c r="AU241">
        <v>20260804</v>
      </c>
      <c r="AV241" t="s">
        <v>222</v>
      </c>
      <c r="AW241" t="s">
        <v>1059</v>
      </c>
      <c r="AX241" t="s">
        <v>223</v>
      </c>
      <c r="BA241" s="57">
        <v>46238.541666666664</v>
      </c>
      <c r="BB241" t="s">
        <v>2066</v>
      </c>
      <c r="BC241">
        <v>2026</v>
      </c>
      <c r="BD241">
        <v>8</v>
      </c>
      <c r="BE241">
        <v>4</v>
      </c>
      <c r="BF241" s="6">
        <f t="shared" si="9"/>
        <v>46238</v>
      </c>
      <c r="BG241">
        <f t="shared" si="10"/>
        <v>-0.54166666666424135</v>
      </c>
      <c r="BH241" t="str">
        <f t="shared" si="11"/>
        <v>COMPLY</v>
      </c>
      <c r="BI241" t="e">
        <f>VLOOKUP(H241,Sheet2!$A$1:$B$270,2,FALSE)</f>
        <v>#N/A</v>
      </c>
    </row>
    <row r="242" spans="1:61">
      <c r="A242">
        <v>241</v>
      </c>
      <c r="B242">
        <v>1002514620</v>
      </c>
      <c r="C242">
        <v>3</v>
      </c>
      <c r="D242" t="s">
        <v>55</v>
      </c>
      <c r="E242">
        <v>5</v>
      </c>
      <c r="F242" t="s">
        <v>228</v>
      </c>
      <c r="G242" t="s">
        <v>127</v>
      </c>
      <c r="H242" t="s">
        <v>332</v>
      </c>
      <c r="I242" t="s">
        <v>213</v>
      </c>
      <c r="J242" t="s">
        <v>214</v>
      </c>
      <c r="K242" t="s">
        <v>149</v>
      </c>
      <c r="M242" t="s">
        <v>76</v>
      </c>
      <c r="N242" t="s">
        <v>216</v>
      </c>
      <c r="O242" s="57">
        <v>46241.565752314818</v>
      </c>
      <c r="P242" s="57">
        <v>46241.796724537038</v>
      </c>
      <c r="Q242">
        <v>69358552</v>
      </c>
      <c r="S242">
        <v>152431232330</v>
      </c>
      <c r="T242" t="s">
        <v>3323</v>
      </c>
      <c r="U242" t="s">
        <v>4906</v>
      </c>
      <c r="V242" t="s">
        <v>4907</v>
      </c>
      <c r="Z242">
        <v>113.86953883</v>
      </c>
      <c r="AA242">
        <v>-7.0712554120000002</v>
      </c>
      <c r="AB242" t="s">
        <v>3326</v>
      </c>
      <c r="AC242" t="s">
        <v>217</v>
      </c>
      <c r="AL242" t="s">
        <v>218</v>
      </c>
      <c r="AM242" t="s">
        <v>4908</v>
      </c>
      <c r="AN242" t="s">
        <v>6</v>
      </c>
      <c r="AO242" s="57">
        <v>46211.569687499999</v>
      </c>
      <c r="AR242" t="s">
        <v>219</v>
      </c>
      <c r="AS242" t="s">
        <v>220</v>
      </c>
      <c r="AT242" t="s">
        <v>231</v>
      </c>
      <c r="AU242">
        <v>20260807</v>
      </c>
      <c r="AV242" t="s">
        <v>222</v>
      </c>
      <c r="AW242" t="s">
        <v>656</v>
      </c>
      <c r="AX242" t="s">
        <v>223</v>
      </c>
      <c r="BA242" s="57">
        <v>46241.291666666664</v>
      </c>
      <c r="BB242" t="s">
        <v>4908</v>
      </c>
      <c r="BC242">
        <v>2026</v>
      </c>
      <c r="BD242">
        <v>8</v>
      </c>
      <c r="BE242">
        <v>7</v>
      </c>
      <c r="BF242" s="6">
        <f t="shared" si="9"/>
        <v>46241</v>
      </c>
      <c r="BG242">
        <f t="shared" si="10"/>
        <v>-0.29166666666424135</v>
      </c>
      <c r="BH242" t="str">
        <f t="shared" si="11"/>
        <v>COMPLY</v>
      </c>
      <c r="BI242" t="str">
        <f>VLOOKUP(H242,Sheet2!$A$1:$B$270,2,FALSE)</f>
        <v>MADURA</v>
      </c>
    </row>
    <row r="243" spans="1:61">
      <c r="A243">
        <v>242</v>
      </c>
      <c r="B243">
        <v>1002515259</v>
      </c>
      <c r="C243">
        <v>3</v>
      </c>
      <c r="D243" t="s">
        <v>38</v>
      </c>
      <c r="E243">
        <v>5</v>
      </c>
      <c r="F243" t="s">
        <v>90</v>
      </c>
      <c r="G243" t="s">
        <v>88</v>
      </c>
      <c r="H243" t="s">
        <v>438</v>
      </c>
      <c r="I243" t="s">
        <v>213</v>
      </c>
      <c r="J243" t="s">
        <v>214</v>
      </c>
      <c r="K243" t="s">
        <v>149</v>
      </c>
      <c r="L243" t="s">
        <v>215</v>
      </c>
      <c r="M243" t="s">
        <v>76</v>
      </c>
      <c r="N243" t="s">
        <v>216</v>
      </c>
      <c r="O243" s="57">
        <v>46241.682592592595</v>
      </c>
      <c r="P243" s="57">
        <v>46242.506550925929</v>
      </c>
      <c r="Q243">
        <v>69361043</v>
      </c>
      <c r="S243">
        <v>152730235347</v>
      </c>
      <c r="T243" t="s">
        <v>4909</v>
      </c>
      <c r="U243" t="s">
        <v>4910</v>
      </c>
      <c r="V243" t="s">
        <v>4911</v>
      </c>
      <c r="Z243">
        <v>112.229193</v>
      </c>
      <c r="AA243">
        <v>-8.0762350000000005</v>
      </c>
      <c r="AB243" t="s">
        <v>4912</v>
      </c>
      <c r="AC243" t="s">
        <v>237</v>
      </c>
      <c r="AL243" t="s">
        <v>218</v>
      </c>
      <c r="AM243" t="s">
        <v>4913</v>
      </c>
      <c r="AN243" t="s">
        <v>6</v>
      </c>
      <c r="AO243" s="57">
        <v>46211.684444444443</v>
      </c>
      <c r="AP243" s="57">
        <v>46242.541666666664</v>
      </c>
      <c r="AR243" t="s">
        <v>219</v>
      </c>
      <c r="AS243" t="s">
        <v>220</v>
      </c>
      <c r="AT243" t="s">
        <v>231</v>
      </c>
      <c r="AU243">
        <v>20260808</v>
      </c>
      <c r="AV243" t="s">
        <v>222</v>
      </c>
      <c r="AW243" t="s">
        <v>1059</v>
      </c>
      <c r="AX243" t="s">
        <v>223</v>
      </c>
      <c r="BA243" s="57">
        <v>46242.541666666664</v>
      </c>
      <c r="BB243" t="s">
        <v>4913</v>
      </c>
      <c r="BC243">
        <v>2026</v>
      </c>
      <c r="BD243">
        <v>8</v>
      </c>
      <c r="BE243">
        <v>8</v>
      </c>
      <c r="BF243" s="6">
        <f t="shared" si="9"/>
        <v>46242</v>
      </c>
      <c r="BG243">
        <f t="shared" si="10"/>
        <v>-0.54166666666424135</v>
      </c>
      <c r="BH243" t="str">
        <f t="shared" si="11"/>
        <v>COMPLY</v>
      </c>
      <c r="BI243" t="str">
        <f>VLOOKUP(H243,Sheet2!$A$1:$B$270,2,FALSE)</f>
        <v>BLITAR</v>
      </c>
    </row>
    <row r="244" spans="1:61">
      <c r="A244">
        <v>243</v>
      </c>
      <c r="B244">
        <v>1002506729</v>
      </c>
      <c r="C244">
        <v>3</v>
      </c>
      <c r="D244" t="s">
        <v>34</v>
      </c>
      <c r="E244">
        <v>5</v>
      </c>
      <c r="F244" t="s">
        <v>580</v>
      </c>
      <c r="G244" t="s">
        <v>80</v>
      </c>
      <c r="H244" t="s">
        <v>342</v>
      </c>
      <c r="I244" t="s">
        <v>213</v>
      </c>
      <c r="J244" t="s">
        <v>214</v>
      </c>
      <c r="K244" t="s">
        <v>149</v>
      </c>
      <c r="M244" t="s">
        <v>76</v>
      </c>
      <c r="N244" t="s">
        <v>216</v>
      </c>
      <c r="O244" s="57">
        <v>46238.341493055559</v>
      </c>
      <c r="P244" s="57">
        <v>46238.525914351849</v>
      </c>
      <c r="Q244">
        <v>69353227</v>
      </c>
      <c r="R244">
        <v>3654571008</v>
      </c>
      <c r="S244">
        <v>172411226065</v>
      </c>
      <c r="T244" t="s">
        <v>1170</v>
      </c>
      <c r="U244" t="s">
        <v>2067</v>
      </c>
      <c r="V244" t="s">
        <v>2068</v>
      </c>
      <c r="Z244">
        <v>114.67391589018</v>
      </c>
      <c r="AA244">
        <v>-8.3698510161736692</v>
      </c>
      <c r="AB244" t="s">
        <v>1171</v>
      </c>
      <c r="AC244" t="s">
        <v>230</v>
      </c>
      <c r="AL244" t="s">
        <v>218</v>
      </c>
      <c r="AM244" t="s">
        <v>2069</v>
      </c>
      <c r="AN244" t="s">
        <v>6</v>
      </c>
      <c r="AO244" s="57">
        <v>46120.351180555554</v>
      </c>
      <c r="AR244" t="s">
        <v>219</v>
      </c>
      <c r="AS244" t="s">
        <v>898</v>
      </c>
      <c r="AT244" t="s">
        <v>231</v>
      </c>
      <c r="AU244">
        <v>20260804</v>
      </c>
      <c r="AV244" t="s">
        <v>222</v>
      </c>
      <c r="AW244" t="s">
        <v>630</v>
      </c>
      <c r="AX244" t="s">
        <v>223</v>
      </c>
      <c r="BA244" s="57">
        <v>46238.291666666664</v>
      </c>
      <c r="BB244" t="s">
        <v>2069</v>
      </c>
      <c r="BC244">
        <v>2026</v>
      </c>
      <c r="BD244">
        <v>8</v>
      </c>
      <c r="BE244">
        <v>4</v>
      </c>
      <c r="BF244" s="6">
        <f t="shared" si="9"/>
        <v>46238</v>
      </c>
      <c r="BG244">
        <f t="shared" si="10"/>
        <v>-0.29166666666424135</v>
      </c>
      <c r="BH244" t="str">
        <f t="shared" si="11"/>
        <v>COMPLY</v>
      </c>
      <c r="BI244" t="str">
        <f>VLOOKUP(H244,Sheet2!$A$1:$B$270,2,FALSE)</f>
        <v>TABANAN</v>
      </c>
    </row>
    <row r="245" spans="1:61">
      <c r="A245">
        <v>244</v>
      </c>
      <c r="B245">
        <v>1002518220</v>
      </c>
      <c r="C245">
        <v>3</v>
      </c>
      <c r="D245" t="s">
        <v>59</v>
      </c>
      <c r="E245">
        <v>4</v>
      </c>
      <c r="F245" t="s">
        <v>573</v>
      </c>
      <c r="G245" t="s">
        <v>934</v>
      </c>
      <c r="H245" t="s">
        <v>953</v>
      </c>
      <c r="I245" t="s">
        <v>213</v>
      </c>
      <c r="J245" t="s">
        <v>214</v>
      </c>
      <c r="K245" t="s">
        <v>149</v>
      </c>
      <c r="L245" t="s">
        <v>215</v>
      </c>
      <c r="M245" t="s">
        <v>582</v>
      </c>
      <c r="N245" t="s">
        <v>216</v>
      </c>
      <c r="O245" s="57">
        <v>46244.632592592592</v>
      </c>
      <c r="P245" s="57">
        <v>46246.524837962963</v>
      </c>
      <c r="Q245">
        <v>69362619</v>
      </c>
      <c r="S245">
        <v>146136130127</v>
      </c>
      <c r="T245" t="s">
        <v>6403</v>
      </c>
      <c r="U245" t="s">
        <v>6404</v>
      </c>
      <c r="V245" t="s">
        <v>6405</v>
      </c>
      <c r="Z245">
        <v>110.2268108</v>
      </c>
      <c r="AA245">
        <v>-7.7153622999999998</v>
      </c>
      <c r="AB245" t="s">
        <v>6406</v>
      </c>
      <c r="AC245" t="s">
        <v>237</v>
      </c>
      <c r="AL245" t="s">
        <v>218</v>
      </c>
      <c r="AM245" t="s">
        <v>6407</v>
      </c>
      <c r="AN245" t="s">
        <v>6</v>
      </c>
      <c r="AO245" s="57">
        <v>46303.642812500002</v>
      </c>
      <c r="AP245" s="57">
        <v>46245.625</v>
      </c>
      <c r="AQ245" t="s">
        <v>570</v>
      </c>
      <c r="AR245" t="s">
        <v>14</v>
      </c>
      <c r="AS245" t="s">
        <v>220</v>
      </c>
      <c r="AT245" t="s">
        <v>231</v>
      </c>
      <c r="AV245" t="s">
        <v>8119</v>
      </c>
      <c r="AW245" t="s">
        <v>1055</v>
      </c>
      <c r="AX245" t="s">
        <v>223</v>
      </c>
      <c r="BA245" s="57">
        <v>46245.625</v>
      </c>
      <c r="BB245" t="s">
        <v>6407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:61">
      <c r="A246">
        <v>245</v>
      </c>
      <c r="B246">
        <v>1002521029</v>
      </c>
      <c r="C246">
        <v>3</v>
      </c>
      <c r="D246" t="s">
        <v>49</v>
      </c>
      <c r="E246">
        <v>4</v>
      </c>
      <c r="F246" t="s">
        <v>253</v>
      </c>
      <c r="G246" t="s">
        <v>256</v>
      </c>
      <c r="H246" t="s">
        <v>560</v>
      </c>
      <c r="I246" t="s">
        <v>213</v>
      </c>
      <c r="J246" t="s">
        <v>214</v>
      </c>
      <c r="K246" t="s">
        <v>149</v>
      </c>
      <c r="L246" t="s">
        <v>215</v>
      </c>
      <c r="M246" t="s">
        <v>76</v>
      </c>
      <c r="N246" t="s">
        <v>216</v>
      </c>
      <c r="O246" s="57">
        <v>46245.824259259258</v>
      </c>
      <c r="P246" s="57">
        <v>46246.616493055553</v>
      </c>
      <c r="Q246">
        <v>69363767</v>
      </c>
      <c r="S246">
        <v>142283119933</v>
      </c>
      <c r="T246" t="s">
        <v>7144</v>
      </c>
      <c r="U246" t="s">
        <v>7145</v>
      </c>
      <c r="V246" t="s">
        <v>7146</v>
      </c>
      <c r="Z246">
        <v>109.1419109</v>
      </c>
      <c r="AA246">
        <v>-7.0134629000000004</v>
      </c>
      <c r="AB246" t="s">
        <v>7147</v>
      </c>
      <c r="AC246" t="s">
        <v>217</v>
      </c>
      <c r="AL246" t="s">
        <v>218</v>
      </c>
      <c r="AM246" t="s">
        <v>7148</v>
      </c>
      <c r="AN246" t="s">
        <v>6</v>
      </c>
      <c r="AO246" s="57">
        <v>46334.829837962963</v>
      </c>
      <c r="AP246" s="57">
        <v>46247.333333333336</v>
      </c>
      <c r="AR246" t="s">
        <v>219</v>
      </c>
      <c r="AS246" t="s">
        <v>220</v>
      </c>
      <c r="AT246" t="s">
        <v>231</v>
      </c>
      <c r="AU246">
        <v>20260812</v>
      </c>
      <c r="AV246" t="s">
        <v>222</v>
      </c>
      <c r="AW246" t="s">
        <v>1068</v>
      </c>
      <c r="AX246" t="s">
        <v>223</v>
      </c>
      <c r="BA246" s="57">
        <v>46247.333333333336</v>
      </c>
      <c r="BB246" t="s">
        <v>7148</v>
      </c>
      <c r="BC246">
        <v>2026</v>
      </c>
      <c r="BD246">
        <v>8</v>
      </c>
      <c r="BE246">
        <v>12</v>
      </c>
      <c r="BF246" s="6">
        <f t="shared" si="9"/>
        <v>46246</v>
      </c>
      <c r="BG246">
        <f t="shared" si="10"/>
        <v>-1.3333333333357587</v>
      </c>
      <c r="BH246" t="str">
        <f t="shared" si="11"/>
        <v>COMPLY</v>
      </c>
      <c r="BI246" t="e">
        <f>VLOOKUP(H246,Sheet2!$A$1:$B$270,2,FALSE)</f>
        <v>#N/A</v>
      </c>
    </row>
    <row r="247" spans="1:61">
      <c r="A247">
        <v>246</v>
      </c>
      <c r="B247">
        <v>1002505630</v>
      </c>
      <c r="C247">
        <v>3</v>
      </c>
      <c r="D247" t="s">
        <v>38</v>
      </c>
      <c r="E247">
        <v>5</v>
      </c>
      <c r="F247" t="s">
        <v>90</v>
      </c>
      <c r="G247" t="s">
        <v>98</v>
      </c>
      <c r="H247" t="s">
        <v>303</v>
      </c>
      <c r="I247" t="s">
        <v>213</v>
      </c>
      <c r="J247" t="s">
        <v>214</v>
      </c>
      <c r="K247" t="s">
        <v>149</v>
      </c>
      <c r="L247" t="s">
        <v>215</v>
      </c>
      <c r="M247" t="s">
        <v>582</v>
      </c>
      <c r="N247" t="s">
        <v>216</v>
      </c>
      <c r="O247" s="57">
        <v>46237.399259259262</v>
      </c>
      <c r="P247" s="57">
        <v>46239.482893518521</v>
      </c>
      <c r="Q247">
        <v>69357251</v>
      </c>
      <c r="S247">
        <v>152606246366</v>
      </c>
      <c r="T247" t="s">
        <v>1966</v>
      </c>
      <c r="U247" t="s">
        <v>2075</v>
      </c>
      <c r="V247" t="s">
        <v>2076</v>
      </c>
      <c r="Z247">
        <v>111.93591501563699</v>
      </c>
      <c r="AA247">
        <v>-8.0175718760460093</v>
      </c>
      <c r="AB247" t="s">
        <v>1969</v>
      </c>
      <c r="AC247" t="s">
        <v>217</v>
      </c>
      <c r="AL247" t="s">
        <v>218</v>
      </c>
      <c r="AM247" t="s">
        <v>2077</v>
      </c>
      <c r="AN247" t="s">
        <v>6</v>
      </c>
      <c r="AO247" s="57">
        <v>46089.402928240743</v>
      </c>
      <c r="AP247" s="57">
        <v>46238.333333333336</v>
      </c>
      <c r="AR247" t="s">
        <v>14</v>
      </c>
      <c r="AS247" t="s">
        <v>98</v>
      </c>
      <c r="AT247" t="s">
        <v>231</v>
      </c>
      <c r="AV247" t="s">
        <v>2078</v>
      </c>
      <c r="AW247" t="s">
        <v>996</v>
      </c>
      <c r="AX247" t="s">
        <v>223</v>
      </c>
      <c r="BA247" s="57">
        <v>46238.333333333336</v>
      </c>
      <c r="BB247" t="s">
        <v>2077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BLITAR</v>
      </c>
    </row>
    <row r="248" spans="1:61">
      <c r="A248">
        <v>247</v>
      </c>
      <c r="B248">
        <v>1002506824</v>
      </c>
      <c r="C248">
        <v>3</v>
      </c>
      <c r="D248" t="s">
        <v>38</v>
      </c>
      <c r="E248">
        <v>5</v>
      </c>
      <c r="F248" t="s">
        <v>92</v>
      </c>
      <c r="G248" t="s">
        <v>97</v>
      </c>
      <c r="H248" t="s">
        <v>475</v>
      </c>
      <c r="I248" t="s">
        <v>213</v>
      </c>
      <c r="J248" t="s">
        <v>214</v>
      </c>
      <c r="K248" t="s">
        <v>149</v>
      </c>
      <c r="L248" t="s">
        <v>215</v>
      </c>
      <c r="M248" t="s">
        <v>76</v>
      </c>
      <c r="N248" t="s">
        <v>216</v>
      </c>
      <c r="O248" s="57">
        <v>46238.37427083333</v>
      </c>
      <c r="P248" s="57">
        <v>46239.879560185182</v>
      </c>
      <c r="Q248">
        <v>69357943</v>
      </c>
      <c r="S248">
        <v>152646208072</v>
      </c>
      <c r="T248" t="s">
        <v>2070</v>
      </c>
      <c r="U248" t="s">
        <v>2071</v>
      </c>
      <c r="V248" t="s">
        <v>2072</v>
      </c>
      <c r="Z248">
        <v>111.97839483618699</v>
      </c>
      <c r="AA248">
        <v>-7.0723869903472796</v>
      </c>
      <c r="AB248" t="s">
        <v>2073</v>
      </c>
      <c r="AC248" t="s">
        <v>217</v>
      </c>
      <c r="AL248" t="s">
        <v>218</v>
      </c>
      <c r="AM248" t="s">
        <v>2074</v>
      </c>
      <c r="AN248" t="s">
        <v>6</v>
      </c>
      <c r="AO248" s="57">
        <v>46120.382361111115</v>
      </c>
      <c r="AP248" s="57">
        <v>46240.333333333336</v>
      </c>
      <c r="AR248" t="s">
        <v>219</v>
      </c>
      <c r="AS248" t="s">
        <v>926</v>
      </c>
      <c r="AT248" t="s">
        <v>231</v>
      </c>
      <c r="AU248">
        <v>20260805</v>
      </c>
      <c r="AV248" t="s">
        <v>222</v>
      </c>
      <c r="AW248" t="s">
        <v>1057</v>
      </c>
      <c r="AX248" t="s">
        <v>223</v>
      </c>
      <c r="BA248" s="57">
        <v>46240.333333333336</v>
      </c>
      <c r="BB248" t="s">
        <v>2074</v>
      </c>
      <c r="BC248">
        <v>2026</v>
      </c>
      <c r="BD248">
        <v>8</v>
      </c>
      <c r="BE248">
        <v>5</v>
      </c>
      <c r="BF248" s="6">
        <f t="shared" si="9"/>
        <v>46239</v>
      </c>
      <c r="BG248">
        <f t="shared" si="10"/>
        <v>-1.3333333333357587</v>
      </c>
      <c r="BH248" t="str">
        <f t="shared" si="11"/>
        <v>COMPLY</v>
      </c>
      <c r="BI248" t="str">
        <f>VLOOKUP(H248,Sheet2!$A$1:$B$270,2,FALSE)</f>
        <v>BOJONEGORO</v>
      </c>
    </row>
    <row r="249" spans="1:61">
      <c r="A249">
        <v>248</v>
      </c>
      <c r="B249">
        <v>1002506604</v>
      </c>
      <c r="C249">
        <v>3</v>
      </c>
      <c r="D249" t="s">
        <v>59</v>
      </c>
      <c r="E249">
        <v>4</v>
      </c>
      <c r="F249" t="s">
        <v>243</v>
      </c>
      <c r="G249" t="s">
        <v>262</v>
      </c>
      <c r="H249" t="s">
        <v>263</v>
      </c>
      <c r="I249" t="s">
        <v>213</v>
      </c>
      <c r="J249" t="s">
        <v>214</v>
      </c>
      <c r="K249" t="s">
        <v>149</v>
      </c>
      <c r="L249" t="s">
        <v>215</v>
      </c>
      <c r="M249" t="s">
        <v>970</v>
      </c>
      <c r="N249" t="s">
        <v>216</v>
      </c>
      <c r="O249" s="57">
        <v>46237.753437500003</v>
      </c>
      <c r="P249" s="57">
        <v>46239.423113425924</v>
      </c>
      <c r="Q249">
        <v>69357826</v>
      </c>
      <c r="S249">
        <v>141373127367</v>
      </c>
      <c r="T249" t="s">
        <v>2079</v>
      </c>
      <c r="U249" t="s">
        <v>1172</v>
      </c>
      <c r="V249" t="s">
        <v>2080</v>
      </c>
      <c r="Z249">
        <v>109.9021889</v>
      </c>
      <c r="AA249">
        <v>-7.3546953999999998</v>
      </c>
      <c r="AB249" t="s">
        <v>2081</v>
      </c>
      <c r="AC249" t="s">
        <v>237</v>
      </c>
      <c r="AL249" t="s">
        <v>218</v>
      </c>
      <c r="AM249" t="s">
        <v>2082</v>
      </c>
      <c r="AN249" t="s">
        <v>6</v>
      </c>
      <c r="AO249" s="57">
        <v>46089.757118055553</v>
      </c>
      <c r="AP249" s="57">
        <v>46238.625</v>
      </c>
      <c r="AQ249" t="s">
        <v>249</v>
      </c>
      <c r="AR249" t="s">
        <v>12</v>
      </c>
      <c r="AS249" t="s">
        <v>220</v>
      </c>
      <c r="AT249" t="s">
        <v>231</v>
      </c>
      <c r="AV249" t="s">
        <v>949</v>
      </c>
      <c r="AW249" t="s">
        <v>1055</v>
      </c>
      <c r="AX249" t="s">
        <v>223</v>
      </c>
      <c r="BA249" s="57">
        <v>46238.625</v>
      </c>
      <c r="BB249" t="s">
        <v>2082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:61">
      <c r="A250">
        <v>249</v>
      </c>
      <c r="B250">
        <v>1002505168</v>
      </c>
      <c r="C250">
        <v>3</v>
      </c>
      <c r="D250" t="s">
        <v>38</v>
      </c>
      <c r="E250">
        <v>5</v>
      </c>
      <c r="F250" t="s">
        <v>92</v>
      </c>
      <c r="G250" t="s">
        <v>92</v>
      </c>
      <c r="H250" t="s">
        <v>310</v>
      </c>
      <c r="I250" t="s">
        <v>213</v>
      </c>
      <c r="J250" t="s">
        <v>214</v>
      </c>
      <c r="K250" t="s">
        <v>149</v>
      </c>
      <c r="L250" t="s">
        <v>215</v>
      </c>
      <c r="M250" t="s">
        <v>76</v>
      </c>
      <c r="N250" t="s">
        <v>216</v>
      </c>
      <c r="O250" s="57">
        <v>46236.482604166667</v>
      </c>
      <c r="P250" s="57">
        <v>46237.881527777776</v>
      </c>
      <c r="Q250">
        <v>69356992</v>
      </c>
      <c r="S250">
        <v>152601214959</v>
      </c>
      <c r="T250" t="s">
        <v>2083</v>
      </c>
      <c r="U250" t="s">
        <v>2084</v>
      </c>
      <c r="V250" t="s">
        <v>2085</v>
      </c>
      <c r="Z250">
        <v>111.563308909535</v>
      </c>
      <c r="AA250">
        <v>-7.6420320540572897</v>
      </c>
      <c r="AB250" t="s">
        <v>2086</v>
      </c>
      <c r="AC250" t="s">
        <v>217</v>
      </c>
      <c r="AL250" t="s">
        <v>218</v>
      </c>
      <c r="AM250" t="s">
        <v>2087</v>
      </c>
      <c r="AN250" t="s">
        <v>6</v>
      </c>
      <c r="AO250" s="57">
        <v>46061.485983796294</v>
      </c>
      <c r="AP250" s="57">
        <v>46237.333333333336</v>
      </c>
      <c r="AR250" t="s">
        <v>219</v>
      </c>
      <c r="AS250" t="s">
        <v>220</v>
      </c>
      <c r="AT250" t="s">
        <v>231</v>
      </c>
      <c r="AU250">
        <v>20260803</v>
      </c>
      <c r="AV250" t="s">
        <v>222</v>
      </c>
      <c r="AW250" t="s">
        <v>1063</v>
      </c>
      <c r="AX250" t="s">
        <v>223</v>
      </c>
      <c r="BA250" s="57">
        <v>46237.333333333336</v>
      </c>
      <c r="BB250" t="s">
        <v>2087</v>
      </c>
      <c r="BC250">
        <v>2026</v>
      </c>
      <c r="BD250">
        <v>8</v>
      </c>
      <c r="BE250">
        <v>3</v>
      </c>
      <c r="BF250" s="6">
        <f t="shared" si="9"/>
        <v>46237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MADIUN</v>
      </c>
    </row>
    <row r="251" spans="1:61">
      <c r="A251">
        <v>250</v>
      </c>
      <c r="B251">
        <v>1002514362</v>
      </c>
      <c r="C251">
        <v>3</v>
      </c>
      <c r="D251" t="s">
        <v>49</v>
      </c>
      <c r="E251">
        <v>4</v>
      </c>
      <c r="F251" t="s">
        <v>253</v>
      </c>
      <c r="G251" t="s">
        <v>558</v>
      </c>
      <c r="H251" t="s">
        <v>562</v>
      </c>
      <c r="I251" t="s">
        <v>213</v>
      </c>
      <c r="J251" t="s">
        <v>214</v>
      </c>
      <c r="K251" t="s">
        <v>149</v>
      </c>
      <c r="M251" t="s">
        <v>76</v>
      </c>
      <c r="N251" t="s">
        <v>216</v>
      </c>
      <c r="O251" s="57">
        <v>46241.480706018519</v>
      </c>
      <c r="P251" s="57">
        <v>46241.549571759257</v>
      </c>
      <c r="Q251">
        <v>69359666</v>
      </c>
      <c r="S251">
        <v>142278112631</v>
      </c>
      <c r="T251" t="s">
        <v>1975</v>
      </c>
      <c r="U251" t="s">
        <v>4914</v>
      </c>
      <c r="V251" t="s">
        <v>4915</v>
      </c>
      <c r="Z251">
        <v>109.368588</v>
      </c>
      <c r="AA251">
        <v>-6.8635429999999999</v>
      </c>
      <c r="AB251" t="s">
        <v>1978</v>
      </c>
      <c r="AC251" t="s">
        <v>226</v>
      </c>
      <c r="AL251" t="s">
        <v>218</v>
      </c>
      <c r="AM251" t="s">
        <v>4916</v>
      </c>
      <c r="AN251" t="s">
        <v>6</v>
      </c>
      <c r="AO251" s="57">
        <v>46211.486273148148</v>
      </c>
      <c r="AR251" t="s">
        <v>219</v>
      </c>
      <c r="AS251" t="s">
        <v>220</v>
      </c>
      <c r="AT251" t="s">
        <v>231</v>
      </c>
      <c r="AU251">
        <v>20260807</v>
      </c>
      <c r="AV251" t="s">
        <v>222</v>
      </c>
      <c r="AW251" t="s">
        <v>566</v>
      </c>
      <c r="AX251" t="s">
        <v>223</v>
      </c>
      <c r="BA251" s="57">
        <v>46241.291666666664</v>
      </c>
      <c r="BB251" t="s">
        <v>4916</v>
      </c>
      <c r="BC251">
        <v>2026</v>
      </c>
      <c r="BD251">
        <v>8</v>
      </c>
      <c r="BE251">
        <v>7</v>
      </c>
      <c r="BF251" s="6">
        <f t="shared" si="9"/>
        <v>46241</v>
      </c>
      <c r="BG251">
        <f t="shared" si="10"/>
        <v>-0.29166666666424135</v>
      </c>
      <c r="BH251" t="str">
        <f t="shared" si="11"/>
        <v>COMPLY</v>
      </c>
      <c r="BI251" t="e">
        <f>VLOOKUP(H251,Sheet2!$A$1:$B$270,2,FALSE)</f>
        <v>#N/A</v>
      </c>
    </row>
    <row r="252" spans="1:61">
      <c r="A252">
        <v>251</v>
      </c>
      <c r="B252">
        <v>1002515094</v>
      </c>
      <c r="C252">
        <v>3</v>
      </c>
      <c r="D252" t="s">
        <v>51</v>
      </c>
      <c r="E252">
        <v>4</v>
      </c>
      <c r="F252" t="s">
        <v>235</v>
      </c>
      <c r="G252" t="s">
        <v>594</v>
      </c>
      <c r="H252" t="s">
        <v>1106</v>
      </c>
      <c r="I252" t="s">
        <v>213</v>
      </c>
      <c r="J252" t="s">
        <v>214</v>
      </c>
      <c r="K252" t="s">
        <v>149</v>
      </c>
      <c r="L252" t="s">
        <v>215</v>
      </c>
      <c r="M252" t="s">
        <v>582</v>
      </c>
      <c r="N252" t="s">
        <v>216</v>
      </c>
      <c r="O252" s="57">
        <v>46241.649259259262</v>
      </c>
      <c r="P252" s="57">
        <v>46244.486400462964</v>
      </c>
      <c r="Q252">
        <v>69360972</v>
      </c>
      <c r="S252">
        <v>142566102461</v>
      </c>
      <c r="T252" t="s">
        <v>4922</v>
      </c>
      <c r="U252" t="s">
        <v>4923</v>
      </c>
      <c r="V252" t="s">
        <v>4924</v>
      </c>
      <c r="Z252">
        <v>110.83936594426601</v>
      </c>
      <c r="AA252">
        <v>-7.5354291509950704</v>
      </c>
      <c r="AB252" t="s">
        <v>4925</v>
      </c>
      <c r="AC252" t="s">
        <v>217</v>
      </c>
      <c r="AL252" t="s">
        <v>218</v>
      </c>
      <c r="AM252" t="s">
        <v>4926</v>
      </c>
      <c r="AN252" t="s">
        <v>6</v>
      </c>
      <c r="AO252" s="57">
        <v>46211.652997685182</v>
      </c>
      <c r="AP252" s="57">
        <v>46242.625</v>
      </c>
      <c r="AR252" t="s">
        <v>14</v>
      </c>
      <c r="AS252" t="s">
        <v>951</v>
      </c>
      <c r="AT252" t="s">
        <v>231</v>
      </c>
      <c r="AV252" t="s">
        <v>6409</v>
      </c>
      <c r="AW252" t="s">
        <v>1055</v>
      </c>
      <c r="AX252" t="s">
        <v>223</v>
      </c>
      <c r="BA252" s="57">
        <v>46242.625</v>
      </c>
      <c r="BB252" t="s">
        <v>4926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:61">
      <c r="A253">
        <v>252</v>
      </c>
      <c r="B253">
        <v>1002507365</v>
      </c>
      <c r="C253">
        <v>3</v>
      </c>
      <c r="D253" t="s">
        <v>59</v>
      </c>
      <c r="E253">
        <v>4</v>
      </c>
      <c r="F253" t="s">
        <v>243</v>
      </c>
      <c r="G253" t="s">
        <v>262</v>
      </c>
      <c r="H253" t="s">
        <v>263</v>
      </c>
      <c r="I253" t="s">
        <v>213</v>
      </c>
      <c r="J253" t="s">
        <v>214</v>
      </c>
      <c r="K253" t="s">
        <v>149</v>
      </c>
      <c r="M253" t="s">
        <v>236</v>
      </c>
      <c r="N253" t="s">
        <v>216</v>
      </c>
      <c r="O253" s="57">
        <v>46238.434050925927</v>
      </c>
      <c r="P253" s="57">
        <v>46242.084062499998</v>
      </c>
      <c r="Q253">
        <v>69358052</v>
      </c>
      <c r="S253">
        <v>141373127379</v>
      </c>
      <c r="T253" t="s">
        <v>2088</v>
      </c>
      <c r="U253" t="s">
        <v>1912</v>
      </c>
      <c r="Z253">
        <v>109.926546269868</v>
      </c>
      <c r="AA253">
        <v>-7.2733608278994701</v>
      </c>
      <c r="AB253" t="s">
        <v>1268</v>
      </c>
      <c r="AC253" t="s">
        <v>293</v>
      </c>
      <c r="AO253" s="57">
        <v>46120.444444444445</v>
      </c>
      <c r="AR253" t="s">
        <v>314</v>
      </c>
      <c r="AS253" t="s">
        <v>220</v>
      </c>
      <c r="AT253" t="s">
        <v>231</v>
      </c>
      <c r="AV253" t="s">
        <v>930</v>
      </c>
      <c r="AW253" t="s">
        <v>567</v>
      </c>
      <c r="AX253" t="s">
        <v>223</v>
      </c>
      <c r="AZ253" t="s">
        <v>930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e">
        <f>VLOOKUP(H253,Sheet2!$A$1:$B$270,2,FALSE)</f>
        <v>#N/A</v>
      </c>
    </row>
    <row r="254" spans="1:61">
      <c r="A254">
        <v>253</v>
      </c>
      <c r="B254">
        <v>1002510652</v>
      </c>
      <c r="C254">
        <v>3</v>
      </c>
      <c r="D254" t="s">
        <v>55</v>
      </c>
      <c r="E254">
        <v>5</v>
      </c>
      <c r="F254" t="s">
        <v>315</v>
      </c>
      <c r="G254" t="s">
        <v>124</v>
      </c>
      <c r="H254" t="s">
        <v>317</v>
      </c>
      <c r="I254" t="s">
        <v>213</v>
      </c>
      <c r="J254" t="s">
        <v>214</v>
      </c>
      <c r="K254" t="s">
        <v>149</v>
      </c>
      <c r="M254" t="s">
        <v>76</v>
      </c>
      <c r="N254" t="s">
        <v>216</v>
      </c>
      <c r="O254" s="57">
        <v>46239.581493055557</v>
      </c>
      <c r="P254" s="57">
        <v>46239.67459490741</v>
      </c>
      <c r="Q254">
        <v>69348277</v>
      </c>
      <c r="S254">
        <v>152308241650</v>
      </c>
      <c r="T254" t="s">
        <v>1134</v>
      </c>
      <c r="U254" t="s">
        <v>2089</v>
      </c>
      <c r="V254" t="s">
        <v>2090</v>
      </c>
      <c r="Z254">
        <v>112.7643726</v>
      </c>
      <c r="AA254">
        <v>-7.3098223999999998</v>
      </c>
      <c r="AB254" t="s">
        <v>1135</v>
      </c>
      <c r="AC254" t="s">
        <v>230</v>
      </c>
      <c r="AL254" t="s">
        <v>218</v>
      </c>
      <c r="AM254" t="s">
        <v>2091</v>
      </c>
      <c r="AN254" t="s">
        <v>6</v>
      </c>
      <c r="AO254" s="57">
        <v>46150.59070601852</v>
      </c>
      <c r="AR254" t="s">
        <v>219</v>
      </c>
      <c r="AS254" t="s">
        <v>667</v>
      </c>
      <c r="AT254" t="s">
        <v>221</v>
      </c>
      <c r="AU254">
        <v>20260805</v>
      </c>
      <c r="AV254" t="s">
        <v>222</v>
      </c>
      <c r="AW254" t="s">
        <v>565</v>
      </c>
      <c r="AX254" t="s">
        <v>223</v>
      </c>
      <c r="BA254" s="57">
        <v>46239.291666666664</v>
      </c>
      <c r="BB254" t="s">
        <v>2091</v>
      </c>
      <c r="BC254">
        <v>2026</v>
      </c>
      <c r="BD254">
        <v>8</v>
      </c>
      <c r="BE254">
        <v>5</v>
      </c>
      <c r="BF254" s="6">
        <f t="shared" si="9"/>
        <v>46239</v>
      </c>
      <c r="BG254">
        <f t="shared" si="10"/>
        <v>-0.29166666666424135</v>
      </c>
      <c r="BH254" t="str">
        <f t="shared" si="11"/>
        <v>COMPLY</v>
      </c>
      <c r="BI254" t="str">
        <f>VLOOKUP(H254,Sheet2!$A$1:$B$270,2,FALSE)</f>
        <v>SURABAYA SELATAN</v>
      </c>
    </row>
    <row r="255" spans="1:61">
      <c r="A255">
        <v>254</v>
      </c>
      <c r="B255">
        <v>1002520464</v>
      </c>
      <c r="C255">
        <v>3</v>
      </c>
      <c r="D255" t="s">
        <v>49</v>
      </c>
      <c r="E255">
        <v>4</v>
      </c>
      <c r="F255" t="s">
        <v>247</v>
      </c>
      <c r="G255" t="s">
        <v>248</v>
      </c>
      <c r="H255" t="s">
        <v>966</v>
      </c>
      <c r="I255" t="s">
        <v>213</v>
      </c>
      <c r="J255" t="s">
        <v>214</v>
      </c>
      <c r="K255" t="s">
        <v>149</v>
      </c>
      <c r="L255" t="s">
        <v>215</v>
      </c>
      <c r="M255" t="s">
        <v>76</v>
      </c>
      <c r="N255" t="s">
        <v>216</v>
      </c>
      <c r="O255" s="57">
        <v>46245.643009259256</v>
      </c>
      <c r="P255" s="57">
        <v>46246.612303240741</v>
      </c>
      <c r="Q255">
        <v>69363543</v>
      </c>
      <c r="S255">
        <v>142410346093</v>
      </c>
      <c r="T255" t="s">
        <v>7149</v>
      </c>
      <c r="U255" t="s">
        <v>7150</v>
      </c>
      <c r="V255" t="s">
        <v>7151</v>
      </c>
      <c r="Z255">
        <v>110.44798</v>
      </c>
      <c r="AA255">
        <v>-7.0019150000000003</v>
      </c>
      <c r="AB255" t="s">
        <v>7152</v>
      </c>
      <c r="AC255" t="s">
        <v>237</v>
      </c>
      <c r="AL255" t="s">
        <v>218</v>
      </c>
      <c r="AM255" t="s">
        <v>7153</v>
      </c>
      <c r="AN255" t="s">
        <v>6</v>
      </c>
      <c r="AO255" s="57">
        <v>46334.652650462966</v>
      </c>
      <c r="AP255" s="57">
        <v>46246.625</v>
      </c>
      <c r="AR255" t="s">
        <v>219</v>
      </c>
      <c r="AS255" t="s">
        <v>967</v>
      </c>
      <c r="AT255" t="s">
        <v>231</v>
      </c>
      <c r="AU255">
        <v>20260812</v>
      </c>
      <c r="AV255" t="s">
        <v>222</v>
      </c>
      <c r="AW255" t="s">
        <v>1063</v>
      </c>
      <c r="AX255" t="s">
        <v>223</v>
      </c>
      <c r="BA255" s="57">
        <v>46246.625</v>
      </c>
      <c r="BB255" t="s">
        <v>7153</v>
      </c>
      <c r="BC255">
        <v>2026</v>
      </c>
      <c r="BD255">
        <v>8</v>
      </c>
      <c r="BE255">
        <v>12</v>
      </c>
      <c r="BF255" s="6">
        <f t="shared" si="9"/>
        <v>46246</v>
      </c>
      <c r="BG255">
        <f t="shared" si="10"/>
        <v>-0.625</v>
      </c>
      <c r="BH255" t="str">
        <f t="shared" si="11"/>
        <v>COMPLY</v>
      </c>
      <c r="BI255" t="e">
        <f>VLOOKUP(H255,Sheet2!$A$1:$B$270,2,FALSE)</f>
        <v>#N/A</v>
      </c>
    </row>
    <row r="256" spans="1:61">
      <c r="A256">
        <v>255</v>
      </c>
      <c r="B256">
        <v>1002509034</v>
      </c>
      <c r="C256">
        <v>3</v>
      </c>
      <c r="D256" t="s">
        <v>38</v>
      </c>
      <c r="E256">
        <v>5</v>
      </c>
      <c r="F256" t="s">
        <v>92</v>
      </c>
      <c r="G256" t="s">
        <v>94</v>
      </c>
      <c r="H256" t="s">
        <v>464</v>
      </c>
      <c r="I256" t="s">
        <v>213</v>
      </c>
      <c r="J256" t="s">
        <v>214</v>
      </c>
      <c r="K256" t="s">
        <v>149</v>
      </c>
      <c r="L256" t="s">
        <v>215</v>
      </c>
      <c r="M256" t="s">
        <v>76</v>
      </c>
      <c r="N256" t="s">
        <v>216</v>
      </c>
      <c r="O256" s="57">
        <v>46238.662465277775</v>
      </c>
      <c r="P256" s="57">
        <v>46239.550694444442</v>
      </c>
      <c r="Q256">
        <v>69358515</v>
      </c>
      <c r="S256">
        <v>152605224371</v>
      </c>
      <c r="T256" t="s">
        <v>2097</v>
      </c>
      <c r="U256" t="s">
        <v>2098</v>
      </c>
      <c r="V256" t="s">
        <v>2099</v>
      </c>
      <c r="Z256">
        <v>111.413120568157</v>
      </c>
      <c r="AA256">
        <v>-7.4036355482587499</v>
      </c>
      <c r="AB256" t="s">
        <v>2100</v>
      </c>
      <c r="AC256" t="s">
        <v>237</v>
      </c>
      <c r="AL256" t="s">
        <v>218</v>
      </c>
      <c r="AM256" t="s">
        <v>2101</v>
      </c>
      <c r="AN256" t="s">
        <v>6</v>
      </c>
      <c r="AO256" s="57">
        <v>46120.663356481484</v>
      </c>
      <c r="AP256" s="57">
        <v>46239.541666666664</v>
      </c>
      <c r="AR256" t="s">
        <v>219</v>
      </c>
      <c r="AS256" t="s">
        <v>220</v>
      </c>
      <c r="AT256" t="s">
        <v>231</v>
      </c>
      <c r="AU256">
        <v>20260805</v>
      </c>
      <c r="AV256" t="s">
        <v>222</v>
      </c>
      <c r="AW256" t="s">
        <v>1055</v>
      </c>
      <c r="AX256" t="s">
        <v>223</v>
      </c>
      <c r="BA256" s="57">
        <v>46239.541666666664</v>
      </c>
      <c r="BB256" t="s">
        <v>2101</v>
      </c>
      <c r="BC256">
        <v>2026</v>
      </c>
      <c r="BD256">
        <v>8</v>
      </c>
      <c r="BE256">
        <v>5</v>
      </c>
      <c r="BF256" s="6">
        <f t="shared" si="9"/>
        <v>46239</v>
      </c>
      <c r="BG256">
        <f t="shared" si="10"/>
        <v>-0.54166666666424135</v>
      </c>
      <c r="BH256" t="str">
        <f t="shared" si="11"/>
        <v>COMPLY</v>
      </c>
      <c r="BI256" t="str">
        <f>VLOOKUP(H256,Sheet2!$A$1:$B$270,2,FALSE)</f>
        <v>MADIUN</v>
      </c>
    </row>
    <row r="257" spans="1:61">
      <c r="A257">
        <v>256</v>
      </c>
      <c r="B257">
        <v>1002514874</v>
      </c>
      <c r="C257">
        <v>3</v>
      </c>
      <c r="D257" t="s">
        <v>49</v>
      </c>
      <c r="E257">
        <v>4</v>
      </c>
      <c r="F257" t="s">
        <v>247</v>
      </c>
      <c r="G257" t="s">
        <v>248</v>
      </c>
      <c r="H257" t="s">
        <v>651</v>
      </c>
      <c r="I257" t="s">
        <v>213</v>
      </c>
      <c r="J257" t="s">
        <v>214</v>
      </c>
      <c r="K257" t="s">
        <v>149</v>
      </c>
      <c r="L257" t="s">
        <v>215</v>
      </c>
      <c r="M257" t="s">
        <v>76</v>
      </c>
      <c r="N257" t="s">
        <v>216</v>
      </c>
      <c r="O257" s="57">
        <v>46241.6096875</v>
      </c>
      <c r="P257" s="57">
        <v>46242.463321759256</v>
      </c>
      <c r="Q257">
        <v>69360862</v>
      </c>
      <c r="S257">
        <v>141423136621</v>
      </c>
      <c r="T257" t="s">
        <v>4938</v>
      </c>
      <c r="U257" t="s">
        <v>4939</v>
      </c>
      <c r="V257" t="s">
        <v>4940</v>
      </c>
      <c r="Z257">
        <v>110.4470625</v>
      </c>
      <c r="AA257">
        <v>-7.0665624999999999</v>
      </c>
      <c r="AB257" t="s">
        <v>4941</v>
      </c>
      <c r="AC257" t="s">
        <v>1058</v>
      </c>
      <c r="AL257" t="s">
        <v>218</v>
      </c>
      <c r="AM257" t="s">
        <v>4942</v>
      </c>
      <c r="AN257" t="s">
        <v>6</v>
      </c>
      <c r="AO257" s="57">
        <v>46211.611134259256</v>
      </c>
      <c r="AP257" s="57">
        <v>46242.541666666664</v>
      </c>
      <c r="AR257" t="s">
        <v>219</v>
      </c>
      <c r="AS257" t="s">
        <v>220</v>
      </c>
      <c r="AT257" t="s">
        <v>231</v>
      </c>
      <c r="AU257">
        <v>20260808</v>
      </c>
      <c r="AV257" t="s">
        <v>222</v>
      </c>
      <c r="AW257" t="s">
        <v>4943</v>
      </c>
      <c r="AX257" t="s">
        <v>223</v>
      </c>
      <c r="BA257" s="57">
        <v>46242.541666666664</v>
      </c>
      <c r="BB257" t="s">
        <v>4942</v>
      </c>
      <c r="BC257">
        <v>2026</v>
      </c>
      <c r="BD257">
        <v>8</v>
      </c>
      <c r="BE257">
        <v>8</v>
      </c>
      <c r="BF257" s="6">
        <f t="shared" si="9"/>
        <v>46242</v>
      </c>
      <c r="BG257">
        <f t="shared" si="10"/>
        <v>-0.54166666666424135</v>
      </c>
      <c r="BH257" t="str">
        <f t="shared" si="11"/>
        <v>COMPLY</v>
      </c>
      <c r="BI257" t="e">
        <f>VLOOKUP(H257,Sheet2!$A$1:$B$270,2,FALSE)</f>
        <v>#N/A</v>
      </c>
    </row>
    <row r="258" spans="1:61">
      <c r="A258">
        <v>257</v>
      </c>
      <c r="B258">
        <v>1002516237</v>
      </c>
      <c r="C258">
        <v>3</v>
      </c>
      <c r="D258" t="s">
        <v>55</v>
      </c>
      <c r="E258">
        <v>5</v>
      </c>
      <c r="F258" t="s">
        <v>267</v>
      </c>
      <c r="G258" t="s">
        <v>128</v>
      </c>
      <c r="H258" t="s">
        <v>276</v>
      </c>
      <c r="I258" t="s">
        <v>213</v>
      </c>
      <c r="J258" t="s">
        <v>214</v>
      </c>
      <c r="K258" t="s">
        <v>149</v>
      </c>
      <c r="L258" t="s">
        <v>215</v>
      </c>
      <c r="M258" t="s">
        <v>596</v>
      </c>
      <c r="N258" t="s">
        <v>216</v>
      </c>
      <c r="O258" s="57">
        <v>46242.8284375</v>
      </c>
      <c r="P258" s="57">
        <v>46245.578946759262</v>
      </c>
      <c r="Q258">
        <v>69361660</v>
      </c>
      <c r="S258">
        <v>152418251733</v>
      </c>
      <c r="T258" t="s">
        <v>4944</v>
      </c>
      <c r="U258" t="s">
        <v>4945</v>
      </c>
      <c r="V258" t="s">
        <v>4946</v>
      </c>
      <c r="Z258">
        <v>112.701127119362</v>
      </c>
      <c r="AA258">
        <v>-7.2403730696992001</v>
      </c>
      <c r="AB258" t="s">
        <v>4947</v>
      </c>
      <c r="AC258" t="s">
        <v>217</v>
      </c>
      <c r="AL258" t="s">
        <v>218</v>
      </c>
      <c r="AM258" t="s">
        <v>4948</v>
      </c>
      <c r="AN258" t="s">
        <v>6</v>
      </c>
      <c r="AO258" s="57">
        <v>46242.829618055555</v>
      </c>
      <c r="AP258" s="57">
        <v>46247.333333333336</v>
      </c>
      <c r="AQ258" t="s">
        <v>249</v>
      </c>
      <c r="AR258" t="s">
        <v>14</v>
      </c>
      <c r="AS258" t="s">
        <v>277</v>
      </c>
      <c r="AT258" t="s">
        <v>231</v>
      </c>
      <c r="AV258" t="s">
        <v>597</v>
      </c>
      <c r="AW258" t="s">
        <v>1059</v>
      </c>
      <c r="AX258" t="s">
        <v>223</v>
      </c>
      <c r="BA258" s="57">
        <v>46247.333333333336</v>
      </c>
      <c r="BB258" t="s">
        <v>4948</v>
      </c>
      <c r="BF258" s="6" t="e">
        <f t="shared" si="9"/>
        <v>#NUM!</v>
      </c>
      <c r="BG258" t="e">
        <f t="shared" si="10"/>
        <v>#NUM!</v>
      </c>
      <c r="BH258" t="e">
        <f t="shared" si="11"/>
        <v>#NUM!</v>
      </c>
      <c r="BI258" t="str">
        <f>VLOOKUP(H258,Sheet2!$A$1:$B$270,2,FALSE)</f>
        <v>SURABAYA UTARA</v>
      </c>
    </row>
    <row r="259" spans="1:61">
      <c r="A259">
        <v>258</v>
      </c>
      <c r="B259">
        <v>1002517932</v>
      </c>
      <c r="C259">
        <v>3</v>
      </c>
      <c r="D259" t="s">
        <v>55</v>
      </c>
      <c r="E259">
        <v>5</v>
      </c>
      <c r="F259" t="s">
        <v>228</v>
      </c>
      <c r="G259" t="s">
        <v>127</v>
      </c>
      <c r="H259" t="s">
        <v>434</v>
      </c>
      <c r="I259" t="s">
        <v>213</v>
      </c>
      <c r="J259" t="s">
        <v>214</v>
      </c>
      <c r="K259" t="s">
        <v>149</v>
      </c>
      <c r="M259" t="s">
        <v>582</v>
      </c>
      <c r="N259" t="s">
        <v>216</v>
      </c>
      <c r="O259" s="57">
        <v>46244.586701388886</v>
      </c>
      <c r="P259" s="57">
        <v>46248.355023148149</v>
      </c>
      <c r="Q259">
        <v>69362518</v>
      </c>
      <c r="S259">
        <v>152427205528</v>
      </c>
      <c r="T259" t="s">
        <v>6410</v>
      </c>
      <c r="U259" t="s">
        <v>6411</v>
      </c>
      <c r="V259" t="s">
        <v>6412</v>
      </c>
      <c r="Z259">
        <v>113.5471283</v>
      </c>
      <c r="AA259">
        <v>-7.0368554999999997</v>
      </c>
      <c r="AB259" t="s">
        <v>6413</v>
      </c>
      <c r="AC259" t="s">
        <v>230</v>
      </c>
      <c r="AL259" t="s">
        <v>218</v>
      </c>
      <c r="AM259" t="s">
        <v>6414</v>
      </c>
      <c r="AN259" t="s">
        <v>6</v>
      </c>
      <c r="AO259" s="57">
        <v>46303.590266203704</v>
      </c>
      <c r="AP259" s="57">
        <v>46245.541666666664</v>
      </c>
      <c r="AQ259" t="s">
        <v>929</v>
      </c>
      <c r="AR259" t="s">
        <v>14</v>
      </c>
      <c r="AS259" t="s">
        <v>220</v>
      </c>
      <c r="AT259" t="s">
        <v>231</v>
      </c>
      <c r="AV259" t="s">
        <v>9021</v>
      </c>
      <c r="AW259" t="s">
        <v>566</v>
      </c>
      <c r="AX259" t="s">
        <v>223</v>
      </c>
      <c r="BA259" s="57">
        <v>46245.541666666664</v>
      </c>
      <c r="BB259" t="s">
        <v>6414</v>
      </c>
      <c r="BF259" s="6" t="e">
        <f t="shared" ref="BF259:BF322" si="12">DATE(BC259,BD259,BE259)</f>
        <v>#NUM!</v>
      </c>
      <c r="BG259" t="e">
        <f t="shared" ref="BG259:BG322" si="13">BF259-BA259</f>
        <v>#NUM!</v>
      </c>
      <c r="BH259" t="e">
        <f t="shared" ref="BH259:BH322" si="14">IF(BG259=1,"COMPLY",IF(BG259&lt;1,"COMPLY","NOT COMPLY"))</f>
        <v>#NUM!</v>
      </c>
      <c r="BI259" t="str">
        <f>VLOOKUP(H259,Sheet2!$A$1:$B$270,2,FALSE)</f>
        <v>MADURA</v>
      </c>
    </row>
    <row r="260" spans="1:61">
      <c r="A260">
        <v>259</v>
      </c>
      <c r="B260">
        <v>1002509294</v>
      </c>
      <c r="C260">
        <v>3</v>
      </c>
      <c r="D260" t="s">
        <v>59</v>
      </c>
      <c r="E260">
        <v>4</v>
      </c>
      <c r="F260" t="s">
        <v>243</v>
      </c>
      <c r="G260" t="s">
        <v>561</v>
      </c>
      <c r="H260" t="s">
        <v>1021</v>
      </c>
      <c r="I260" t="s">
        <v>213</v>
      </c>
      <c r="J260" t="s">
        <v>214</v>
      </c>
      <c r="K260" t="s">
        <v>149</v>
      </c>
      <c r="L260" t="s">
        <v>215</v>
      </c>
      <c r="M260" t="s">
        <v>76</v>
      </c>
      <c r="N260" t="s">
        <v>216</v>
      </c>
      <c r="O260" s="57">
        <v>46238.706203703703</v>
      </c>
      <c r="P260" s="57">
        <v>46239.535902777781</v>
      </c>
      <c r="Q260">
        <v>69358607</v>
      </c>
      <c r="S260">
        <v>142141120156</v>
      </c>
      <c r="T260" t="s">
        <v>2102</v>
      </c>
      <c r="U260" t="s">
        <v>2103</v>
      </c>
      <c r="V260" t="s">
        <v>2104</v>
      </c>
      <c r="Z260">
        <v>109.66715600000001</v>
      </c>
      <c r="AA260">
        <v>-7.6780020000000002</v>
      </c>
      <c r="AB260" t="s">
        <v>2105</v>
      </c>
      <c r="AC260" t="s">
        <v>237</v>
      </c>
      <c r="AL260" t="s">
        <v>218</v>
      </c>
      <c r="AM260" t="s">
        <v>2106</v>
      </c>
      <c r="AN260" t="s">
        <v>6</v>
      </c>
      <c r="AO260" s="57">
        <v>46120.71539351852</v>
      </c>
      <c r="AP260" s="57">
        <v>46240.333333333336</v>
      </c>
      <c r="AR260" t="s">
        <v>219</v>
      </c>
      <c r="AS260" t="s">
        <v>220</v>
      </c>
      <c r="AT260" t="s">
        <v>231</v>
      </c>
      <c r="AU260">
        <v>20260805</v>
      </c>
      <c r="AV260" t="s">
        <v>222</v>
      </c>
      <c r="AW260" t="s">
        <v>1068</v>
      </c>
      <c r="AX260" t="s">
        <v>223</v>
      </c>
      <c r="BA260" s="57">
        <v>46240.333333333336</v>
      </c>
      <c r="BB260" t="s">
        <v>2106</v>
      </c>
      <c r="BC260">
        <v>2026</v>
      </c>
      <c r="BD260">
        <v>8</v>
      </c>
      <c r="BE260">
        <v>5</v>
      </c>
      <c r="BF260" s="6">
        <f t="shared" si="12"/>
        <v>46239</v>
      </c>
      <c r="BG260">
        <f t="shared" si="13"/>
        <v>-1.3333333333357587</v>
      </c>
      <c r="BH260" t="str">
        <f t="shared" si="14"/>
        <v>COMPLY</v>
      </c>
      <c r="BI260" t="e">
        <f>VLOOKUP(H260,Sheet2!$A$1:$B$270,2,FALSE)</f>
        <v>#N/A</v>
      </c>
    </row>
    <row r="261" spans="1:61">
      <c r="A261">
        <v>260</v>
      </c>
      <c r="B261">
        <v>1002513469</v>
      </c>
      <c r="C261">
        <v>3</v>
      </c>
      <c r="D261" t="s">
        <v>38</v>
      </c>
      <c r="E261">
        <v>5</v>
      </c>
      <c r="F261" t="s">
        <v>90</v>
      </c>
      <c r="G261" t="s">
        <v>90</v>
      </c>
      <c r="H261" t="s">
        <v>442</v>
      </c>
      <c r="I261" t="s">
        <v>213</v>
      </c>
      <c r="J261" t="s">
        <v>214</v>
      </c>
      <c r="K261" t="s">
        <v>149</v>
      </c>
      <c r="L261" t="s">
        <v>215</v>
      </c>
      <c r="M261" t="s">
        <v>76</v>
      </c>
      <c r="N261" t="s">
        <v>216</v>
      </c>
      <c r="O261" s="57">
        <v>46240.797881944447</v>
      </c>
      <c r="P261" s="57">
        <v>46242.758125</v>
      </c>
      <c r="Q261">
        <v>69360348</v>
      </c>
      <c r="S261">
        <v>152651207083</v>
      </c>
      <c r="T261" t="s">
        <v>2107</v>
      </c>
      <c r="U261" t="s">
        <v>2108</v>
      </c>
      <c r="V261" t="s">
        <v>2109</v>
      </c>
      <c r="Z261">
        <v>112.0142689</v>
      </c>
      <c r="AA261">
        <v>-7.8946975000000004</v>
      </c>
      <c r="AB261" t="s">
        <v>2110</v>
      </c>
      <c r="AC261" t="s">
        <v>237</v>
      </c>
      <c r="AL261" t="s">
        <v>218</v>
      </c>
      <c r="AM261" t="s">
        <v>2111</v>
      </c>
      <c r="AN261" t="s">
        <v>6</v>
      </c>
      <c r="AO261" s="57">
        <v>46181.79886574074</v>
      </c>
      <c r="AP261" s="57">
        <v>46242.333333333336</v>
      </c>
      <c r="AR261" t="s">
        <v>219</v>
      </c>
      <c r="AS261" t="s">
        <v>585</v>
      </c>
      <c r="AT261" t="s">
        <v>231</v>
      </c>
      <c r="AU261">
        <v>20260808</v>
      </c>
      <c r="AV261" t="s">
        <v>222</v>
      </c>
      <c r="AW261" t="s">
        <v>1063</v>
      </c>
      <c r="AX261" t="s">
        <v>223</v>
      </c>
      <c r="BA261" s="57">
        <v>46242.333333333336</v>
      </c>
      <c r="BB261" t="s">
        <v>2111</v>
      </c>
      <c r="BC261">
        <v>2026</v>
      </c>
      <c r="BD261">
        <v>8</v>
      </c>
      <c r="BE261">
        <v>8</v>
      </c>
      <c r="BF261" s="6">
        <f t="shared" si="12"/>
        <v>46242</v>
      </c>
      <c r="BG261">
        <f t="shared" si="13"/>
        <v>-0.33333333333575865</v>
      </c>
      <c r="BH261" t="str">
        <f t="shared" si="14"/>
        <v>COMPLY</v>
      </c>
      <c r="BI261" t="str">
        <f>VLOOKUP(H261,Sheet2!$A$1:$B$270,2,FALSE)</f>
        <v>KEDIRI</v>
      </c>
    </row>
    <row r="262" spans="1:61">
      <c r="A262">
        <v>261</v>
      </c>
      <c r="B262">
        <v>1002517538</v>
      </c>
      <c r="C262">
        <v>3</v>
      </c>
      <c r="D262" t="s">
        <v>55</v>
      </c>
      <c r="E262">
        <v>5</v>
      </c>
      <c r="F262" t="s">
        <v>267</v>
      </c>
      <c r="G262" t="s">
        <v>128</v>
      </c>
      <c r="H262" t="s">
        <v>313</v>
      </c>
      <c r="I262" t="s">
        <v>213</v>
      </c>
      <c r="J262" t="s">
        <v>214</v>
      </c>
      <c r="K262" t="s">
        <v>149</v>
      </c>
      <c r="L262" t="s">
        <v>215</v>
      </c>
      <c r="M262" t="s">
        <v>76</v>
      </c>
      <c r="N262" t="s">
        <v>216</v>
      </c>
      <c r="O262" s="57">
        <v>46244.495104166665</v>
      </c>
      <c r="P262" s="57">
        <v>46246.652106481481</v>
      </c>
      <c r="Q262">
        <v>69362342</v>
      </c>
      <c r="S262">
        <v>152417233931</v>
      </c>
      <c r="T262" t="s">
        <v>6415</v>
      </c>
      <c r="U262" t="s">
        <v>6416</v>
      </c>
      <c r="V262" t="s">
        <v>6417</v>
      </c>
      <c r="Z262">
        <v>112.647691480815</v>
      </c>
      <c r="AA262">
        <v>-7.3520095760905999</v>
      </c>
      <c r="AB262" t="s">
        <v>6418</v>
      </c>
      <c r="AC262" t="s">
        <v>217</v>
      </c>
      <c r="AL262" t="s">
        <v>218</v>
      </c>
      <c r="AM262" t="s">
        <v>6419</v>
      </c>
      <c r="AN262" t="s">
        <v>6</v>
      </c>
      <c r="AO262" s="57">
        <v>46303.496307870373</v>
      </c>
      <c r="AP262" s="57">
        <v>46246.333333333336</v>
      </c>
      <c r="AR262" t="s">
        <v>219</v>
      </c>
      <c r="AS262" t="s">
        <v>661</v>
      </c>
      <c r="AT262" t="s">
        <v>231</v>
      </c>
      <c r="AU262">
        <v>20260812</v>
      </c>
      <c r="AV262" t="s">
        <v>222</v>
      </c>
      <c r="AW262" t="s">
        <v>1057</v>
      </c>
      <c r="AX262" t="s">
        <v>223</v>
      </c>
      <c r="BA262" s="57">
        <v>46246.333333333336</v>
      </c>
      <c r="BB262" t="s">
        <v>6419</v>
      </c>
      <c r="BC262">
        <v>2026</v>
      </c>
      <c r="BD262">
        <v>8</v>
      </c>
      <c r="BE262">
        <v>12</v>
      </c>
      <c r="BF262" s="6">
        <f t="shared" si="12"/>
        <v>46246</v>
      </c>
      <c r="BG262">
        <f t="shared" si="13"/>
        <v>-0.33333333333575865</v>
      </c>
      <c r="BH262" t="str">
        <f t="shared" si="14"/>
        <v>COMPLY</v>
      </c>
      <c r="BI262" t="str">
        <f>VLOOKUP(H262,Sheet2!$A$1:$B$270,2,FALSE)</f>
        <v>SURABAYA UTARA</v>
      </c>
    </row>
    <row r="263" spans="1:61">
      <c r="A263">
        <v>262</v>
      </c>
      <c r="B263">
        <v>1002507674</v>
      </c>
      <c r="C263">
        <v>3</v>
      </c>
      <c r="D263" t="s">
        <v>59</v>
      </c>
      <c r="E263">
        <v>4</v>
      </c>
      <c r="F263" t="s">
        <v>243</v>
      </c>
      <c r="G263" t="s">
        <v>262</v>
      </c>
      <c r="H263" t="s">
        <v>263</v>
      </c>
      <c r="I263" t="s">
        <v>213</v>
      </c>
      <c r="J263" t="s">
        <v>214</v>
      </c>
      <c r="K263" t="s">
        <v>149</v>
      </c>
      <c r="M263" t="s">
        <v>1013</v>
      </c>
      <c r="N263" t="s">
        <v>216</v>
      </c>
      <c r="O263" s="57">
        <v>46238.468715277777</v>
      </c>
      <c r="P263" s="57">
        <v>46238.469895833332</v>
      </c>
      <c r="Q263">
        <v>69358120</v>
      </c>
      <c r="S263">
        <v>141373127383</v>
      </c>
      <c r="T263" t="s">
        <v>2112</v>
      </c>
      <c r="Z263">
        <v>109.97017364830501</v>
      </c>
      <c r="AA263">
        <v>-7.33648717810531</v>
      </c>
      <c r="AB263" t="s">
        <v>2113</v>
      </c>
      <c r="AC263" t="s">
        <v>293</v>
      </c>
      <c r="AO263" s="57">
        <v>46120.476157407407</v>
      </c>
      <c r="AR263" t="s">
        <v>6</v>
      </c>
      <c r="AS263" t="s">
        <v>220</v>
      </c>
      <c r="AT263" t="s">
        <v>231</v>
      </c>
      <c r="AV263" t="s">
        <v>1014</v>
      </c>
      <c r="AW263" t="s">
        <v>618</v>
      </c>
      <c r="AX263" t="s">
        <v>223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:61">
      <c r="A264">
        <v>263</v>
      </c>
      <c r="B264">
        <v>1002514783</v>
      </c>
      <c r="C264">
        <v>3</v>
      </c>
      <c r="D264" t="s">
        <v>59</v>
      </c>
      <c r="E264">
        <v>4</v>
      </c>
      <c r="F264" t="s">
        <v>573</v>
      </c>
      <c r="G264" t="s">
        <v>934</v>
      </c>
      <c r="H264" t="s">
        <v>950</v>
      </c>
      <c r="I264" t="s">
        <v>213</v>
      </c>
      <c r="J264" t="s">
        <v>214</v>
      </c>
      <c r="K264" t="s">
        <v>149</v>
      </c>
      <c r="M264" t="s">
        <v>236</v>
      </c>
      <c r="N264" t="s">
        <v>216</v>
      </c>
      <c r="O264" s="57">
        <v>46241.593252314815</v>
      </c>
      <c r="P264" s="57">
        <v>46245.084108796298</v>
      </c>
      <c r="Q264">
        <v>69360855</v>
      </c>
      <c r="S264">
        <v>146144118547</v>
      </c>
      <c r="T264" t="s">
        <v>4949</v>
      </c>
      <c r="U264" t="s">
        <v>4950</v>
      </c>
      <c r="V264" t="s">
        <v>4951</v>
      </c>
      <c r="Z264">
        <v>110.405559061744</v>
      </c>
      <c r="AA264">
        <v>-7.6861112753583702</v>
      </c>
      <c r="AB264" t="s">
        <v>4952</v>
      </c>
      <c r="AC264" t="s">
        <v>292</v>
      </c>
      <c r="AL264" t="s">
        <v>218</v>
      </c>
      <c r="AM264" t="s">
        <v>4953</v>
      </c>
      <c r="AN264" t="s">
        <v>6</v>
      </c>
      <c r="AO264" s="57">
        <v>46211.601087962961</v>
      </c>
      <c r="AP264" s="57">
        <v>46245</v>
      </c>
      <c r="AR264" t="s">
        <v>314</v>
      </c>
      <c r="AS264" t="s">
        <v>220</v>
      </c>
      <c r="AT264" t="s">
        <v>231</v>
      </c>
      <c r="AV264" t="s">
        <v>930</v>
      </c>
      <c r="AW264" t="s">
        <v>566</v>
      </c>
      <c r="AX264" t="s">
        <v>223</v>
      </c>
      <c r="AZ264" t="s">
        <v>930</v>
      </c>
      <c r="BA264" s="57">
        <v>46245.333333333336</v>
      </c>
      <c r="BB264" t="s">
        <v>4953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:61">
      <c r="A265">
        <v>264</v>
      </c>
      <c r="B265">
        <v>1002505331</v>
      </c>
      <c r="C265">
        <v>3</v>
      </c>
      <c r="D265" t="s">
        <v>49</v>
      </c>
      <c r="E265">
        <v>4</v>
      </c>
      <c r="F265" t="s">
        <v>247</v>
      </c>
      <c r="G265" t="s">
        <v>551</v>
      </c>
      <c r="H265" t="s">
        <v>964</v>
      </c>
      <c r="I265" t="s">
        <v>213</v>
      </c>
      <c r="J265" t="s">
        <v>214</v>
      </c>
      <c r="K265" t="s">
        <v>149</v>
      </c>
      <c r="L265" t="s">
        <v>215</v>
      </c>
      <c r="M265" t="s">
        <v>76</v>
      </c>
      <c r="N265" t="s">
        <v>216</v>
      </c>
      <c r="O265" s="57">
        <v>46236.638854166667</v>
      </c>
      <c r="P265" s="57">
        <v>46237.535520833335</v>
      </c>
      <c r="Q265">
        <v>69357086</v>
      </c>
      <c r="S265">
        <v>146457106324</v>
      </c>
      <c r="T265" t="s">
        <v>1037</v>
      </c>
      <c r="U265" t="s">
        <v>2125</v>
      </c>
      <c r="V265" t="s">
        <v>2126</v>
      </c>
      <c r="Z265">
        <v>110.19132500000001</v>
      </c>
      <c r="AA265">
        <v>-6.8987999999999996</v>
      </c>
      <c r="AB265" t="s">
        <v>2127</v>
      </c>
      <c r="AC265" t="s">
        <v>237</v>
      </c>
      <c r="AL265" t="s">
        <v>218</v>
      </c>
      <c r="AM265" t="s">
        <v>2128</v>
      </c>
      <c r="AN265" t="s">
        <v>6</v>
      </c>
      <c r="AO265" s="57">
        <v>46061.642384259256</v>
      </c>
      <c r="AP265" s="57">
        <v>46237.541666666664</v>
      </c>
      <c r="AR265" t="s">
        <v>219</v>
      </c>
      <c r="AS265" t="s">
        <v>220</v>
      </c>
      <c r="AT265" t="s">
        <v>231</v>
      </c>
      <c r="AU265">
        <v>20260803</v>
      </c>
      <c r="AV265" t="s">
        <v>222</v>
      </c>
      <c r="AW265" t="s">
        <v>1068</v>
      </c>
      <c r="AX265" t="s">
        <v>223</v>
      </c>
      <c r="BA265" s="57">
        <v>46237.541666666664</v>
      </c>
      <c r="BB265" t="s">
        <v>2128</v>
      </c>
      <c r="BC265">
        <v>2026</v>
      </c>
      <c r="BD265">
        <v>8</v>
      </c>
      <c r="BE265">
        <v>3</v>
      </c>
      <c r="BF265" s="6">
        <f t="shared" si="12"/>
        <v>46237</v>
      </c>
      <c r="BG265">
        <f t="shared" si="13"/>
        <v>-0.54166666666424135</v>
      </c>
      <c r="BH265" t="str">
        <f t="shared" si="14"/>
        <v>COMPLY</v>
      </c>
      <c r="BI265" t="e">
        <f>VLOOKUP(H265,Sheet2!$A$1:$B$270,2,FALSE)</f>
        <v>#N/A</v>
      </c>
    </row>
    <row r="266" spans="1:61">
      <c r="A266">
        <v>265</v>
      </c>
      <c r="B266">
        <v>1002523576</v>
      </c>
      <c r="C266">
        <v>3</v>
      </c>
      <c r="D266" t="s">
        <v>34</v>
      </c>
      <c r="E266">
        <v>5</v>
      </c>
      <c r="F266" t="s">
        <v>580</v>
      </c>
      <c r="G266" t="s">
        <v>82</v>
      </c>
      <c r="H266" t="s">
        <v>270</v>
      </c>
      <c r="I266" t="s">
        <v>213</v>
      </c>
      <c r="J266" t="s">
        <v>214</v>
      </c>
      <c r="K266" t="s">
        <v>149</v>
      </c>
      <c r="M266" t="s">
        <v>1013</v>
      </c>
      <c r="N266" t="s">
        <v>216</v>
      </c>
      <c r="O266" s="57">
        <v>46247.415671296294</v>
      </c>
      <c r="P266" s="57">
        <v>46247.416851851849</v>
      </c>
      <c r="Q266">
        <v>69364838</v>
      </c>
      <c r="T266" t="s">
        <v>7298</v>
      </c>
      <c r="Z266">
        <v>115.44123930000001</v>
      </c>
      <c r="AA266">
        <v>-8.4669793999999996</v>
      </c>
      <c r="AB266" t="s">
        <v>7301</v>
      </c>
      <c r="AC266" t="s">
        <v>230</v>
      </c>
      <c r="AL266" t="s">
        <v>218</v>
      </c>
      <c r="AM266" s="58">
        <v>25569</v>
      </c>
      <c r="AN266" t="s">
        <v>6</v>
      </c>
      <c r="AO266" t="s">
        <v>8974</v>
      </c>
      <c r="AR266" t="s">
        <v>6</v>
      </c>
      <c r="AS266" t="s">
        <v>581</v>
      </c>
      <c r="AT266" t="s">
        <v>231</v>
      </c>
      <c r="AV266" t="s">
        <v>1014</v>
      </c>
      <c r="AW266" t="s">
        <v>9022</v>
      </c>
      <c r="AX266" t="s">
        <v>223</v>
      </c>
      <c r="BA266" s="57">
        <v>25569</v>
      </c>
      <c r="BB266" s="58">
        <v>25569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KLUNGKUNG</v>
      </c>
    </row>
    <row r="267" spans="1:61">
      <c r="A267">
        <v>266</v>
      </c>
      <c r="B267">
        <v>1002513761</v>
      </c>
      <c r="C267">
        <v>3</v>
      </c>
      <c r="D267" t="s">
        <v>45</v>
      </c>
      <c r="E267">
        <v>5</v>
      </c>
      <c r="F267" t="s">
        <v>113</v>
      </c>
      <c r="G267" t="s">
        <v>111</v>
      </c>
      <c r="H267" t="s">
        <v>258</v>
      </c>
      <c r="I267" t="s">
        <v>213</v>
      </c>
      <c r="J267" t="s">
        <v>214</v>
      </c>
      <c r="K267" t="s">
        <v>149</v>
      </c>
      <c r="L267" t="s">
        <v>215</v>
      </c>
      <c r="M267" t="s">
        <v>76</v>
      </c>
      <c r="N267" t="s">
        <v>216</v>
      </c>
      <c r="O267" s="57">
        <v>46241.37703703704</v>
      </c>
      <c r="P267" s="57">
        <v>46247.772280092591</v>
      </c>
      <c r="Q267">
        <v>69360433</v>
      </c>
      <c r="S267">
        <v>172506788969</v>
      </c>
      <c r="T267" t="s">
        <v>4955</v>
      </c>
      <c r="U267" t="s">
        <v>4956</v>
      </c>
      <c r="V267" t="s">
        <v>4957</v>
      </c>
      <c r="Z267">
        <v>121.64419220000001</v>
      </c>
      <c r="AA267">
        <v>-8.8475865999999996</v>
      </c>
      <c r="AB267" t="s">
        <v>4958</v>
      </c>
      <c r="AC267" t="s">
        <v>237</v>
      </c>
      <c r="AL267" t="s">
        <v>218</v>
      </c>
      <c r="AM267" t="s">
        <v>4959</v>
      </c>
      <c r="AN267" t="s">
        <v>6</v>
      </c>
      <c r="AO267" s="57">
        <v>46211.382592592592</v>
      </c>
      <c r="AP267" s="57">
        <v>46242.541666666664</v>
      </c>
      <c r="AR267" t="s">
        <v>219</v>
      </c>
      <c r="AS267" t="s">
        <v>111</v>
      </c>
      <c r="AT267" t="s">
        <v>231</v>
      </c>
      <c r="AU267">
        <v>20260813</v>
      </c>
      <c r="AV267" t="s">
        <v>222</v>
      </c>
      <c r="AW267" t="s">
        <v>1059</v>
      </c>
      <c r="AX267" t="s">
        <v>223</v>
      </c>
      <c r="BA267" s="57">
        <v>46242.541666666664</v>
      </c>
      <c r="BB267" t="s">
        <v>4959</v>
      </c>
      <c r="BC267">
        <v>2026</v>
      </c>
      <c r="BD267">
        <v>8</v>
      </c>
      <c r="BE267">
        <v>13</v>
      </c>
      <c r="BF267" s="6">
        <f t="shared" si="12"/>
        <v>46247</v>
      </c>
      <c r="BG267">
        <f t="shared" si="13"/>
        <v>4.4583333333357587</v>
      </c>
      <c r="BH267" t="str">
        <f t="shared" si="14"/>
        <v>NOT COMPLY</v>
      </c>
      <c r="BI267" t="str">
        <f>VLOOKUP(H267,Sheet2!$A$1:$B$270,2,FALSE)</f>
        <v>ENDE</v>
      </c>
    </row>
    <row r="268" spans="1:61">
      <c r="A268">
        <v>267</v>
      </c>
      <c r="B268">
        <v>1002504841</v>
      </c>
      <c r="C268">
        <v>3</v>
      </c>
      <c r="D268" t="s">
        <v>59</v>
      </c>
      <c r="E268">
        <v>4</v>
      </c>
      <c r="F268" t="s">
        <v>573</v>
      </c>
      <c r="G268" t="s">
        <v>934</v>
      </c>
      <c r="H268" t="s">
        <v>953</v>
      </c>
      <c r="I268" t="s">
        <v>213</v>
      </c>
      <c r="J268" t="s">
        <v>214</v>
      </c>
      <c r="K268" t="s">
        <v>149</v>
      </c>
      <c r="L268" t="s">
        <v>620</v>
      </c>
      <c r="M268" t="s">
        <v>76</v>
      </c>
      <c r="N268" t="s">
        <v>216</v>
      </c>
      <c r="O268" s="57">
        <v>46235.703425925924</v>
      </c>
      <c r="P268" s="57">
        <v>46237.605196759258</v>
      </c>
      <c r="Q268">
        <v>69356857</v>
      </c>
      <c r="R268">
        <v>2745043041</v>
      </c>
      <c r="S268">
        <v>146136130016</v>
      </c>
      <c r="T268" t="s">
        <v>2129</v>
      </c>
      <c r="U268" t="s">
        <v>2130</v>
      </c>
      <c r="V268" t="s">
        <v>2131</v>
      </c>
      <c r="Z268">
        <v>110.301716</v>
      </c>
      <c r="AA268">
        <v>-7.7697409999999998</v>
      </c>
      <c r="AB268" t="s">
        <v>2132</v>
      </c>
      <c r="AC268" t="s">
        <v>237</v>
      </c>
      <c r="AL268" t="s">
        <v>218</v>
      </c>
      <c r="AM268" t="s">
        <v>2133</v>
      </c>
      <c r="AN268" t="s">
        <v>6</v>
      </c>
      <c r="AO268" s="57">
        <v>46030.70480324074</v>
      </c>
      <c r="AP268" s="57">
        <v>46237.625</v>
      </c>
      <c r="AR268" t="s">
        <v>219</v>
      </c>
      <c r="AS268" t="s">
        <v>220</v>
      </c>
      <c r="AT268" t="s">
        <v>231</v>
      </c>
      <c r="AU268">
        <v>20260803</v>
      </c>
      <c r="AV268" t="s">
        <v>222</v>
      </c>
      <c r="AW268" t="s">
        <v>2134</v>
      </c>
      <c r="AX268" t="s">
        <v>223</v>
      </c>
      <c r="BA268" s="57">
        <v>46237.625</v>
      </c>
      <c r="BB268" t="s">
        <v>2133</v>
      </c>
      <c r="BC268">
        <v>2026</v>
      </c>
      <c r="BD268">
        <v>8</v>
      </c>
      <c r="BE268">
        <v>3</v>
      </c>
      <c r="BF268" s="6">
        <f t="shared" si="12"/>
        <v>46237</v>
      </c>
      <c r="BG268">
        <f t="shared" si="13"/>
        <v>-0.625</v>
      </c>
      <c r="BH268" t="str">
        <f t="shared" si="14"/>
        <v>COMPLY</v>
      </c>
      <c r="BI268" t="e">
        <f>VLOOKUP(H268,Sheet2!$A$1:$B$270,2,FALSE)</f>
        <v>#N/A</v>
      </c>
    </row>
    <row r="269" spans="1:61">
      <c r="A269">
        <v>268</v>
      </c>
      <c r="B269">
        <v>1002514530</v>
      </c>
      <c r="C269">
        <v>3</v>
      </c>
      <c r="D269" t="s">
        <v>55</v>
      </c>
      <c r="E269">
        <v>5</v>
      </c>
      <c r="F269" t="s">
        <v>267</v>
      </c>
      <c r="G269" t="s">
        <v>122</v>
      </c>
      <c r="H269" t="s">
        <v>357</v>
      </c>
      <c r="I269" t="s">
        <v>213</v>
      </c>
      <c r="J269" t="s">
        <v>214</v>
      </c>
      <c r="K269" t="s">
        <v>149</v>
      </c>
      <c r="M269" t="s">
        <v>76</v>
      </c>
      <c r="N269" t="s">
        <v>216</v>
      </c>
      <c r="O269" s="57">
        <v>46241.546967592592</v>
      </c>
      <c r="P269" s="57">
        <v>46245.685567129629</v>
      </c>
      <c r="Q269">
        <v>69360746</v>
      </c>
      <c r="S269">
        <v>152421262193</v>
      </c>
      <c r="T269" t="s">
        <v>4960</v>
      </c>
      <c r="U269" t="s">
        <v>4961</v>
      </c>
      <c r="V269" t="s">
        <v>6425</v>
      </c>
      <c r="Z269">
        <v>112.656127</v>
      </c>
      <c r="AA269">
        <v>-7.1484205999999997</v>
      </c>
      <c r="AB269" t="s">
        <v>4962</v>
      </c>
      <c r="AC269" t="s">
        <v>230</v>
      </c>
      <c r="AL269" t="s">
        <v>218</v>
      </c>
      <c r="AM269" t="s">
        <v>6426</v>
      </c>
      <c r="AN269" t="s">
        <v>6</v>
      </c>
      <c r="AO269" s="57">
        <v>46211.548773148148</v>
      </c>
      <c r="AP269" s="57">
        <v>46245.625</v>
      </c>
      <c r="AR269" t="s">
        <v>219</v>
      </c>
      <c r="AS269" t="s">
        <v>122</v>
      </c>
      <c r="AT269" t="s">
        <v>231</v>
      </c>
      <c r="AU269">
        <v>20260811</v>
      </c>
      <c r="AV269" t="s">
        <v>222</v>
      </c>
      <c r="AW269" t="s">
        <v>566</v>
      </c>
      <c r="AX269" t="s">
        <v>223</v>
      </c>
      <c r="BA269" s="57">
        <v>46245.625</v>
      </c>
      <c r="BB269" t="s">
        <v>6426</v>
      </c>
      <c r="BC269">
        <v>2026</v>
      </c>
      <c r="BD269">
        <v>8</v>
      </c>
      <c r="BE269">
        <v>11</v>
      </c>
      <c r="BF269" s="6">
        <f t="shared" si="12"/>
        <v>46245</v>
      </c>
      <c r="BG269">
        <f t="shared" si="13"/>
        <v>-0.625</v>
      </c>
      <c r="BH269" t="str">
        <f t="shared" si="14"/>
        <v>COMPLY</v>
      </c>
      <c r="BI269" t="str">
        <f>VLOOKUP(H269,Sheet2!$A$1:$B$270,2,FALSE)</f>
        <v>GRESIK</v>
      </c>
    </row>
    <row r="270" spans="1:61">
      <c r="A270">
        <v>269</v>
      </c>
      <c r="B270">
        <v>1002511120</v>
      </c>
      <c r="C270">
        <v>3</v>
      </c>
      <c r="D270" t="s">
        <v>51</v>
      </c>
      <c r="E270">
        <v>4</v>
      </c>
      <c r="F270" t="s">
        <v>235</v>
      </c>
      <c r="G270" t="s">
        <v>594</v>
      </c>
      <c r="H270" t="s">
        <v>636</v>
      </c>
      <c r="I270" t="s">
        <v>213</v>
      </c>
      <c r="J270" t="s">
        <v>214</v>
      </c>
      <c r="K270" t="s">
        <v>149</v>
      </c>
      <c r="M270" t="s">
        <v>76</v>
      </c>
      <c r="N270" t="s">
        <v>216</v>
      </c>
      <c r="O270" s="57">
        <v>46239.671747685185</v>
      </c>
      <c r="P270" s="57">
        <v>46244.69332175926</v>
      </c>
      <c r="Q270">
        <v>69359379</v>
      </c>
      <c r="S270">
        <v>142505403706</v>
      </c>
      <c r="T270" t="s">
        <v>2135</v>
      </c>
      <c r="U270" t="s">
        <v>2136</v>
      </c>
      <c r="V270" t="s">
        <v>4963</v>
      </c>
      <c r="Z270">
        <v>113.17271289999999</v>
      </c>
      <c r="AA270">
        <v>-7.7956694000000004</v>
      </c>
      <c r="AB270" t="s">
        <v>2137</v>
      </c>
      <c r="AC270" t="s">
        <v>226</v>
      </c>
      <c r="AL270" t="s">
        <v>218</v>
      </c>
      <c r="AM270" t="s">
        <v>4896</v>
      </c>
      <c r="AN270" t="s">
        <v>6</v>
      </c>
      <c r="AO270" s="57">
        <v>46150.673819444448</v>
      </c>
      <c r="AP270" s="57">
        <v>46244.333333333336</v>
      </c>
      <c r="AR270" t="s">
        <v>219</v>
      </c>
      <c r="AS270" t="s">
        <v>220</v>
      </c>
      <c r="AT270" t="s">
        <v>231</v>
      </c>
      <c r="AU270">
        <v>20260810</v>
      </c>
      <c r="AV270" t="s">
        <v>222</v>
      </c>
      <c r="AW270" t="s">
        <v>566</v>
      </c>
      <c r="AX270" t="s">
        <v>223</v>
      </c>
      <c r="BA270" s="57">
        <v>46244.333333333336</v>
      </c>
      <c r="BB270" t="s">
        <v>4896</v>
      </c>
      <c r="BC270">
        <v>2026</v>
      </c>
      <c r="BD270">
        <v>8</v>
      </c>
      <c r="BE270">
        <v>10</v>
      </c>
      <c r="BF270" s="6">
        <f t="shared" si="12"/>
        <v>46244</v>
      </c>
      <c r="BG270">
        <f t="shared" si="13"/>
        <v>-0.33333333333575865</v>
      </c>
      <c r="BH270" t="str">
        <f t="shared" si="14"/>
        <v>COMPLY</v>
      </c>
      <c r="BI270" t="e">
        <f>VLOOKUP(H270,Sheet2!$A$1:$B$270,2,FALSE)</f>
        <v>#N/A</v>
      </c>
    </row>
    <row r="271" spans="1:61">
      <c r="A271">
        <v>270</v>
      </c>
      <c r="B271">
        <v>1002524149</v>
      </c>
      <c r="C271">
        <v>3</v>
      </c>
      <c r="D271" t="s">
        <v>38</v>
      </c>
      <c r="E271">
        <v>5</v>
      </c>
      <c r="F271" t="s">
        <v>251</v>
      </c>
      <c r="G271" t="s">
        <v>91</v>
      </c>
      <c r="H271" t="s">
        <v>400</v>
      </c>
      <c r="I271" t="s">
        <v>213</v>
      </c>
      <c r="J271" t="s">
        <v>214</v>
      </c>
      <c r="K271" t="s">
        <v>149</v>
      </c>
      <c r="M271" t="s">
        <v>76</v>
      </c>
      <c r="N271" t="s">
        <v>216</v>
      </c>
      <c r="O271" s="57">
        <v>46247.539305555554</v>
      </c>
      <c r="P271" s="57">
        <v>46247.607453703706</v>
      </c>
      <c r="Q271">
        <v>69360378</v>
      </c>
      <c r="S271">
        <v>152703903090</v>
      </c>
      <c r="T271" t="s">
        <v>5554</v>
      </c>
      <c r="U271" t="s">
        <v>9023</v>
      </c>
      <c r="V271" t="s">
        <v>9024</v>
      </c>
      <c r="Z271">
        <v>112.6099492</v>
      </c>
      <c r="AA271">
        <v>-7.9411031999999997</v>
      </c>
      <c r="AB271" t="s">
        <v>5557</v>
      </c>
      <c r="AC271" t="s">
        <v>217</v>
      </c>
      <c r="AL271" t="s">
        <v>218</v>
      </c>
      <c r="AM271" t="s">
        <v>9025</v>
      </c>
      <c r="AN271" t="s">
        <v>6</v>
      </c>
      <c r="AO271" t="s">
        <v>9026</v>
      </c>
      <c r="AR271" t="s">
        <v>219</v>
      </c>
      <c r="AS271" t="s">
        <v>586</v>
      </c>
      <c r="AT271" t="s">
        <v>231</v>
      </c>
      <c r="AU271">
        <v>20260813</v>
      </c>
      <c r="AV271" t="s">
        <v>222</v>
      </c>
      <c r="AW271" t="s">
        <v>566</v>
      </c>
      <c r="AX271" t="s">
        <v>223</v>
      </c>
      <c r="BA271" s="57">
        <v>46247.291666666664</v>
      </c>
      <c r="BB271" t="s">
        <v>9025</v>
      </c>
      <c r="BC271">
        <v>2026</v>
      </c>
      <c r="BD271">
        <v>8</v>
      </c>
      <c r="BE271">
        <v>13</v>
      </c>
      <c r="BF271" s="6">
        <f t="shared" si="12"/>
        <v>46247</v>
      </c>
      <c r="BG271">
        <f t="shared" si="13"/>
        <v>-0.29166666666424135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271</v>
      </c>
      <c r="B272">
        <v>1002516565</v>
      </c>
      <c r="C272">
        <v>3</v>
      </c>
      <c r="D272" t="s">
        <v>59</v>
      </c>
      <c r="E272">
        <v>4</v>
      </c>
      <c r="F272" t="s">
        <v>573</v>
      </c>
      <c r="G272" t="s">
        <v>928</v>
      </c>
      <c r="H272" t="s">
        <v>957</v>
      </c>
      <c r="I272" t="s">
        <v>213</v>
      </c>
      <c r="J272" t="s">
        <v>214</v>
      </c>
      <c r="K272" t="s">
        <v>149</v>
      </c>
      <c r="L272" t="s">
        <v>215</v>
      </c>
      <c r="M272" t="s">
        <v>76</v>
      </c>
      <c r="N272" t="s">
        <v>216</v>
      </c>
      <c r="O272" s="57">
        <v>46243.651342592595</v>
      </c>
      <c r="P272" s="57">
        <v>46244.758506944447</v>
      </c>
      <c r="Q272">
        <v>69361915</v>
      </c>
      <c r="S272">
        <v>146129128569</v>
      </c>
      <c r="T272" t="s">
        <v>4968</v>
      </c>
      <c r="U272" t="s">
        <v>6427</v>
      </c>
      <c r="V272" t="s">
        <v>4969</v>
      </c>
      <c r="Z272">
        <v>110.381934</v>
      </c>
      <c r="AA272">
        <v>-7.9150277999999998</v>
      </c>
      <c r="AB272" t="s">
        <v>4970</v>
      </c>
      <c r="AC272" t="s">
        <v>237</v>
      </c>
      <c r="AL272" t="s">
        <v>218</v>
      </c>
      <c r="AM272" t="s">
        <v>4971</v>
      </c>
      <c r="AN272" t="s">
        <v>6</v>
      </c>
      <c r="AO272" s="57">
        <v>46273.652592592596</v>
      </c>
      <c r="AP272" s="57">
        <v>46245.375</v>
      </c>
      <c r="AR272" t="s">
        <v>219</v>
      </c>
      <c r="AS272" t="s">
        <v>220</v>
      </c>
      <c r="AT272" t="s">
        <v>231</v>
      </c>
      <c r="AU272">
        <v>20260810</v>
      </c>
      <c r="AV272" t="s">
        <v>222</v>
      </c>
      <c r="AW272" t="s">
        <v>1063</v>
      </c>
      <c r="AX272" t="s">
        <v>223</v>
      </c>
      <c r="BA272" s="57">
        <v>46245.375</v>
      </c>
      <c r="BB272" t="s">
        <v>4971</v>
      </c>
      <c r="BC272">
        <v>2026</v>
      </c>
      <c r="BD272">
        <v>8</v>
      </c>
      <c r="BE272">
        <v>10</v>
      </c>
      <c r="BF272" s="6">
        <f t="shared" si="12"/>
        <v>46244</v>
      </c>
      <c r="BG272">
        <f t="shared" si="13"/>
        <v>-1.375</v>
      </c>
      <c r="BH272" t="str">
        <f t="shared" si="14"/>
        <v>COMPLY</v>
      </c>
      <c r="BI272" t="e">
        <f>VLOOKUP(H272,Sheet2!$A$1:$B$270,2,FALSE)</f>
        <v>#N/A</v>
      </c>
    </row>
    <row r="273" spans="1:61">
      <c r="A273">
        <v>272</v>
      </c>
      <c r="B273">
        <v>1002512633</v>
      </c>
      <c r="C273">
        <v>3</v>
      </c>
      <c r="D273" t="s">
        <v>59</v>
      </c>
      <c r="E273">
        <v>4</v>
      </c>
      <c r="F273" t="s">
        <v>573</v>
      </c>
      <c r="G273" t="s">
        <v>928</v>
      </c>
      <c r="H273" t="s">
        <v>957</v>
      </c>
      <c r="I273" t="s">
        <v>213</v>
      </c>
      <c r="J273" t="s">
        <v>214</v>
      </c>
      <c r="K273" t="s">
        <v>149</v>
      </c>
      <c r="L273" t="s">
        <v>215</v>
      </c>
      <c r="M273" t="s">
        <v>76</v>
      </c>
      <c r="N273" t="s">
        <v>216</v>
      </c>
      <c r="O273" s="57">
        <v>46240.595092592594</v>
      </c>
      <c r="P273" s="57">
        <v>46241.6562962963</v>
      </c>
      <c r="Q273">
        <v>69360033</v>
      </c>
      <c r="S273">
        <v>146129128498</v>
      </c>
      <c r="T273" t="s">
        <v>2138</v>
      </c>
      <c r="U273" t="s">
        <v>2139</v>
      </c>
      <c r="V273" t="s">
        <v>2140</v>
      </c>
      <c r="Z273">
        <v>110.354727</v>
      </c>
      <c r="AA273">
        <v>-7.8541939999999997</v>
      </c>
      <c r="AB273" t="s">
        <v>2141</v>
      </c>
      <c r="AC273" t="s">
        <v>237</v>
      </c>
      <c r="AL273" t="s">
        <v>218</v>
      </c>
      <c r="AM273" t="s">
        <v>2142</v>
      </c>
      <c r="AN273" t="s">
        <v>6</v>
      </c>
      <c r="AO273" s="57">
        <v>46181.601423611108</v>
      </c>
      <c r="AP273" s="57">
        <v>46241.625</v>
      </c>
      <c r="AR273" t="s">
        <v>219</v>
      </c>
      <c r="AS273" t="s">
        <v>220</v>
      </c>
      <c r="AT273" t="s">
        <v>231</v>
      </c>
      <c r="AU273">
        <v>20260807</v>
      </c>
      <c r="AV273" t="s">
        <v>222</v>
      </c>
      <c r="AW273" t="s">
        <v>1055</v>
      </c>
      <c r="AX273" t="s">
        <v>223</v>
      </c>
      <c r="BA273" s="57">
        <v>46241.625</v>
      </c>
      <c r="BB273" t="s">
        <v>2142</v>
      </c>
      <c r="BC273">
        <v>2026</v>
      </c>
      <c r="BD273">
        <v>8</v>
      </c>
      <c r="BE273">
        <v>7</v>
      </c>
      <c r="BF273" s="6">
        <f t="shared" si="12"/>
        <v>46241</v>
      </c>
      <c r="BG273">
        <f t="shared" si="13"/>
        <v>-0.625</v>
      </c>
      <c r="BH273" t="str">
        <f t="shared" si="14"/>
        <v>COMPLY</v>
      </c>
      <c r="BI273" t="e">
        <f>VLOOKUP(H273,Sheet2!$A$1:$B$270,2,FALSE)</f>
        <v>#N/A</v>
      </c>
    </row>
    <row r="274" spans="1:61">
      <c r="A274">
        <v>273</v>
      </c>
      <c r="B274">
        <v>1002519708</v>
      </c>
      <c r="C274">
        <v>3</v>
      </c>
      <c r="D274" t="s">
        <v>49</v>
      </c>
      <c r="E274">
        <v>4</v>
      </c>
      <c r="F274" t="s">
        <v>247</v>
      </c>
      <c r="G274" t="s">
        <v>326</v>
      </c>
      <c r="H274" t="s">
        <v>646</v>
      </c>
      <c r="I274" t="s">
        <v>213</v>
      </c>
      <c r="J274" t="s">
        <v>214</v>
      </c>
      <c r="K274" t="s">
        <v>149</v>
      </c>
      <c r="L274" t="s">
        <v>215</v>
      </c>
      <c r="M274" t="s">
        <v>76</v>
      </c>
      <c r="N274" t="s">
        <v>216</v>
      </c>
      <c r="O274" s="57">
        <v>46245.511759259258</v>
      </c>
      <c r="P274" s="57">
        <v>46246.575868055559</v>
      </c>
      <c r="Q274">
        <v>69363233</v>
      </c>
      <c r="S274">
        <v>141459107803</v>
      </c>
      <c r="T274" t="s">
        <v>7154</v>
      </c>
      <c r="U274" t="s">
        <v>7155</v>
      </c>
      <c r="V274" t="s">
        <v>7156</v>
      </c>
      <c r="Z274">
        <v>110.3839881</v>
      </c>
      <c r="AA274">
        <v>-7.2651216999999999</v>
      </c>
      <c r="AB274" t="s">
        <v>7157</v>
      </c>
      <c r="AC274" t="s">
        <v>237</v>
      </c>
      <c r="AL274" t="s">
        <v>218</v>
      </c>
      <c r="AM274" t="s">
        <v>7158</v>
      </c>
      <c r="AN274" t="s">
        <v>6</v>
      </c>
      <c r="AO274" s="57">
        <v>46334.51761574074</v>
      </c>
      <c r="AP274" s="57">
        <v>46246.541666666664</v>
      </c>
      <c r="AR274" t="s">
        <v>219</v>
      </c>
      <c r="AS274" t="s">
        <v>613</v>
      </c>
      <c r="AT274" t="s">
        <v>231</v>
      </c>
      <c r="AU274">
        <v>20260812</v>
      </c>
      <c r="AV274" t="s">
        <v>222</v>
      </c>
      <c r="AW274" t="s">
        <v>1055</v>
      </c>
      <c r="AX274" t="s">
        <v>223</v>
      </c>
      <c r="BA274" s="57">
        <v>46246.541666666664</v>
      </c>
      <c r="BB274" t="s">
        <v>7158</v>
      </c>
      <c r="BC274">
        <v>2026</v>
      </c>
      <c r="BD274">
        <v>8</v>
      </c>
      <c r="BE274">
        <v>12</v>
      </c>
      <c r="BF274" s="6">
        <f t="shared" si="12"/>
        <v>46246</v>
      </c>
      <c r="BG274">
        <f t="shared" si="13"/>
        <v>-0.54166666666424135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1002524740</v>
      </c>
      <c r="C275">
        <v>3</v>
      </c>
      <c r="D275" t="s">
        <v>59</v>
      </c>
      <c r="E275">
        <v>4</v>
      </c>
      <c r="F275" t="s">
        <v>573</v>
      </c>
      <c r="G275" t="s">
        <v>623</v>
      </c>
      <c r="H275" t="s">
        <v>973</v>
      </c>
      <c r="I275" t="s">
        <v>213</v>
      </c>
      <c r="J275" t="s">
        <v>214</v>
      </c>
      <c r="K275" t="s">
        <v>149</v>
      </c>
      <c r="L275" t="s">
        <v>215</v>
      </c>
      <c r="M275" t="s">
        <v>240</v>
      </c>
      <c r="N275" t="s">
        <v>216</v>
      </c>
      <c r="O275" s="57">
        <v>46247.649259259262</v>
      </c>
      <c r="P275" s="57">
        <v>46247.650011574071</v>
      </c>
      <c r="Q275">
        <v>69365323</v>
      </c>
      <c r="S275">
        <v>146113145625</v>
      </c>
      <c r="T275" t="s">
        <v>674</v>
      </c>
      <c r="U275" t="s">
        <v>9027</v>
      </c>
      <c r="V275" t="s">
        <v>9028</v>
      </c>
      <c r="Z275">
        <v>110.3781451</v>
      </c>
      <c r="AA275">
        <v>-7.7940446999999997</v>
      </c>
      <c r="AB275" t="s">
        <v>9029</v>
      </c>
      <c r="AC275" t="s">
        <v>237</v>
      </c>
      <c r="AL275" t="s">
        <v>218</v>
      </c>
      <c r="AM275" t="s">
        <v>9030</v>
      </c>
      <c r="AN275" t="s">
        <v>6</v>
      </c>
      <c r="AO275" t="s">
        <v>9031</v>
      </c>
      <c r="AP275" s="57">
        <v>46248.541666666664</v>
      </c>
      <c r="AR275" t="s">
        <v>241</v>
      </c>
      <c r="AS275" t="s">
        <v>220</v>
      </c>
      <c r="AT275" t="s">
        <v>231</v>
      </c>
      <c r="AV275" t="s">
        <v>240</v>
      </c>
      <c r="AW275" t="s">
        <v>1055</v>
      </c>
      <c r="AX275" t="s">
        <v>223</v>
      </c>
      <c r="BA275" s="57">
        <v>46248.541666666664</v>
      </c>
      <c r="BB275" t="s">
        <v>9030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:61">
      <c r="A276">
        <v>275</v>
      </c>
      <c r="B276">
        <v>1002512526</v>
      </c>
      <c r="C276">
        <v>3</v>
      </c>
      <c r="D276" t="s">
        <v>49</v>
      </c>
      <c r="E276">
        <v>4</v>
      </c>
      <c r="F276" t="s">
        <v>247</v>
      </c>
      <c r="G276" t="s">
        <v>326</v>
      </c>
      <c r="H276" t="s">
        <v>911</v>
      </c>
      <c r="I276" t="s">
        <v>213</v>
      </c>
      <c r="J276" t="s">
        <v>214</v>
      </c>
      <c r="K276" t="s">
        <v>149</v>
      </c>
      <c r="L276" t="s">
        <v>215</v>
      </c>
      <c r="M276" t="s">
        <v>76</v>
      </c>
      <c r="N276" t="s">
        <v>216</v>
      </c>
      <c r="O276" s="57">
        <v>46240.578425925924</v>
      </c>
      <c r="P276" s="57">
        <v>46240.843171296299</v>
      </c>
      <c r="Q276">
        <v>69360008</v>
      </c>
      <c r="S276">
        <v>146425112642</v>
      </c>
      <c r="T276" t="s">
        <v>2143</v>
      </c>
      <c r="U276" t="s">
        <v>2144</v>
      </c>
      <c r="V276" t="s">
        <v>2145</v>
      </c>
      <c r="Z276">
        <v>110.409853166644</v>
      </c>
      <c r="AA276">
        <v>-7.1603173546852297</v>
      </c>
      <c r="AB276" t="s">
        <v>2146</v>
      </c>
      <c r="AC276" t="s">
        <v>217</v>
      </c>
      <c r="AL276" t="s">
        <v>218</v>
      </c>
      <c r="AM276" t="s">
        <v>2147</v>
      </c>
      <c r="AN276" t="s">
        <v>6</v>
      </c>
      <c r="AO276" s="57">
        <v>46181.57980324074</v>
      </c>
      <c r="AP276" s="57">
        <v>46242.333333333336</v>
      </c>
      <c r="AR276" t="s">
        <v>219</v>
      </c>
      <c r="AS276" t="s">
        <v>220</v>
      </c>
      <c r="AT276" t="s">
        <v>231</v>
      </c>
      <c r="AU276">
        <v>20260806</v>
      </c>
      <c r="AV276" t="s">
        <v>222</v>
      </c>
      <c r="AW276" t="s">
        <v>1055</v>
      </c>
      <c r="AX276" t="s">
        <v>223</v>
      </c>
      <c r="BA276" s="57">
        <v>46242.333333333336</v>
      </c>
      <c r="BB276" t="s">
        <v>2147</v>
      </c>
      <c r="BC276">
        <v>2026</v>
      </c>
      <c r="BD276">
        <v>8</v>
      </c>
      <c r="BE276">
        <v>6</v>
      </c>
      <c r="BF276" s="6">
        <f t="shared" si="12"/>
        <v>46240</v>
      </c>
      <c r="BG276">
        <f t="shared" si="13"/>
        <v>-2.3333333333357587</v>
      </c>
      <c r="BH276" t="str">
        <f t="shared" si="14"/>
        <v>COMPLY</v>
      </c>
      <c r="BI276" t="e">
        <f>VLOOKUP(H276,Sheet2!$A$1:$B$270,2,FALSE)</f>
        <v>#N/A</v>
      </c>
    </row>
    <row r="277" spans="1:61">
      <c r="A277">
        <v>276</v>
      </c>
      <c r="B277">
        <v>1002524937</v>
      </c>
      <c r="C277">
        <v>3</v>
      </c>
      <c r="D277" t="s">
        <v>42</v>
      </c>
      <c r="E277">
        <v>5</v>
      </c>
      <c r="F277" t="s">
        <v>106</v>
      </c>
      <c r="G277" t="s">
        <v>107</v>
      </c>
      <c r="H277" t="s">
        <v>300</v>
      </c>
      <c r="I277" t="s">
        <v>213</v>
      </c>
      <c r="J277" t="s">
        <v>214</v>
      </c>
      <c r="K277" t="s">
        <v>149</v>
      </c>
      <c r="M277" t="s">
        <v>240</v>
      </c>
      <c r="N277" t="s">
        <v>216</v>
      </c>
      <c r="O277" s="57">
        <v>46247.686180555553</v>
      </c>
      <c r="P277" s="57">
        <v>46247.736122685186</v>
      </c>
      <c r="Q277">
        <v>69365424</v>
      </c>
      <c r="S277">
        <v>152510205955</v>
      </c>
      <c r="T277" t="s">
        <v>9032</v>
      </c>
      <c r="U277" t="s">
        <v>9033</v>
      </c>
      <c r="V277" t="s">
        <v>9034</v>
      </c>
      <c r="Z277">
        <v>113.2826716</v>
      </c>
      <c r="AA277">
        <v>-7.7903121999999998</v>
      </c>
      <c r="AB277" t="s">
        <v>9035</v>
      </c>
      <c r="AC277" t="s">
        <v>230</v>
      </c>
      <c r="AL277" t="s">
        <v>218</v>
      </c>
      <c r="AM277" t="s">
        <v>9036</v>
      </c>
      <c r="AN277" t="s">
        <v>6</v>
      </c>
      <c r="AO277" t="s">
        <v>8954</v>
      </c>
      <c r="AP277" s="57">
        <v>46248.625</v>
      </c>
      <c r="AR277" t="s">
        <v>241</v>
      </c>
      <c r="AS277" t="s">
        <v>220</v>
      </c>
      <c r="AT277" t="s">
        <v>231</v>
      </c>
      <c r="AV277" t="s">
        <v>240</v>
      </c>
      <c r="AW277" t="s">
        <v>606</v>
      </c>
      <c r="AX277" t="s">
        <v>223</v>
      </c>
      <c r="BA277" s="57">
        <v>46248.625</v>
      </c>
      <c r="BB277" t="s">
        <v>9036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PROBOLINGGO</v>
      </c>
    </row>
    <row r="278" spans="1:61">
      <c r="A278">
        <v>277</v>
      </c>
      <c r="B278">
        <v>1002510943</v>
      </c>
      <c r="C278">
        <v>3</v>
      </c>
      <c r="D278" t="s">
        <v>38</v>
      </c>
      <c r="E278">
        <v>5</v>
      </c>
      <c r="F278" t="s">
        <v>92</v>
      </c>
      <c r="G278" t="s">
        <v>95</v>
      </c>
      <c r="H278" t="s">
        <v>480</v>
      </c>
      <c r="I278" t="s">
        <v>213</v>
      </c>
      <c r="J278" t="s">
        <v>214</v>
      </c>
      <c r="K278" t="s">
        <v>149</v>
      </c>
      <c r="M278" t="s">
        <v>76</v>
      </c>
      <c r="N278" t="s">
        <v>216</v>
      </c>
      <c r="O278" s="57">
        <v>46239.627685185187</v>
      </c>
      <c r="P278" s="57">
        <v>46240.622916666667</v>
      </c>
      <c r="Q278">
        <v>69359349</v>
      </c>
      <c r="S278">
        <v>152614209682</v>
      </c>
      <c r="T278" t="s">
        <v>2153</v>
      </c>
      <c r="U278" t="s">
        <v>2154</v>
      </c>
      <c r="V278" t="s">
        <v>2155</v>
      </c>
      <c r="Z278">
        <v>111.3932314</v>
      </c>
      <c r="AA278">
        <v>-7.8364368999999998</v>
      </c>
      <c r="AB278" t="s">
        <v>2156</v>
      </c>
      <c r="AC278" t="s">
        <v>230</v>
      </c>
      <c r="AL278" t="s">
        <v>218</v>
      </c>
      <c r="AM278" t="s">
        <v>2157</v>
      </c>
      <c r="AN278" t="s">
        <v>6</v>
      </c>
      <c r="AO278" s="57">
        <v>46150.632303240738</v>
      </c>
      <c r="AP278" s="57">
        <v>46241.333333333336</v>
      </c>
      <c r="AR278" t="s">
        <v>219</v>
      </c>
      <c r="AS278" t="s">
        <v>246</v>
      </c>
      <c r="AT278" t="s">
        <v>231</v>
      </c>
      <c r="AU278">
        <v>20260806</v>
      </c>
      <c r="AV278" t="s">
        <v>222</v>
      </c>
      <c r="AW278" t="s">
        <v>566</v>
      </c>
      <c r="AX278" t="s">
        <v>223</v>
      </c>
      <c r="BA278" s="57">
        <v>46241.333333333336</v>
      </c>
      <c r="BB278" t="s">
        <v>2157</v>
      </c>
      <c r="BC278">
        <v>2026</v>
      </c>
      <c r="BD278">
        <v>8</v>
      </c>
      <c r="BE278">
        <v>6</v>
      </c>
      <c r="BF278" s="6">
        <f t="shared" si="12"/>
        <v>46240</v>
      </c>
      <c r="BG278">
        <f t="shared" si="13"/>
        <v>-1.3333333333357587</v>
      </c>
      <c r="BH278" t="str">
        <f t="shared" si="14"/>
        <v>COMPLY</v>
      </c>
      <c r="BI278" t="str">
        <f>VLOOKUP(H278,Sheet2!$A$1:$B$270,2,FALSE)</f>
        <v>PONOROGO</v>
      </c>
    </row>
    <row r="279" spans="1:61">
      <c r="A279">
        <v>278</v>
      </c>
      <c r="B279">
        <v>1002506254</v>
      </c>
      <c r="C279">
        <v>3</v>
      </c>
      <c r="D279" t="s">
        <v>45</v>
      </c>
      <c r="E279">
        <v>5</v>
      </c>
      <c r="F279" t="s">
        <v>211</v>
      </c>
      <c r="G279" t="s">
        <v>110</v>
      </c>
      <c r="H279" t="s">
        <v>321</v>
      </c>
      <c r="I279" t="s">
        <v>213</v>
      </c>
      <c r="J279" t="s">
        <v>214</v>
      </c>
      <c r="K279" t="s">
        <v>149</v>
      </c>
      <c r="M279" t="s">
        <v>76</v>
      </c>
      <c r="N279" t="s">
        <v>216</v>
      </c>
      <c r="O279" s="57">
        <v>46237.605925925927</v>
      </c>
      <c r="P279" s="57">
        <v>46237.653449074074</v>
      </c>
      <c r="Q279">
        <v>69355380</v>
      </c>
      <c r="S279">
        <v>172611786173</v>
      </c>
      <c r="T279" t="s">
        <v>2158</v>
      </c>
      <c r="U279" t="s">
        <v>2159</v>
      </c>
      <c r="V279" t="s">
        <v>2160</v>
      </c>
      <c r="Z279">
        <v>118.29993690000001</v>
      </c>
      <c r="AA279">
        <v>-8.4804066000000002</v>
      </c>
      <c r="AB279" t="s">
        <v>1200</v>
      </c>
      <c r="AC279" t="s">
        <v>292</v>
      </c>
      <c r="AL279" t="s">
        <v>218</v>
      </c>
      <c r="AM279" t="s">
        <v>2161</v>
      </c>
      <c r="AN279" t="s">
        <v>6</v>
      </c>
      <c r="AO279" s="57">
        <v>46089.611215277779</v>
      </c>
      <c r="AR279" t="s">
        <v>219</v>
      </c>
      <c r="AS279" t="s">
        <v>603</v>
      </c>
      <c r="AT279" t="s">
        <v>231</v>
      </c>
      <c r="AU279">
        <v>20260803</v>
      </c>
      <c r="AV279" t="s">
        <v>222</v>
      </c>
      <c r="AW279" t="s">
        <v>566</v>
      </c>
      <c r="AX279" t="s">
        <v>223</v>
      </c>
      <c r="BA279" s="57">
        <v>46237.291666666664</v>
      </c>
      <c r="BB279" t="s">
        <v>2161</v>
      </c>
      <c r="BC279">
        <v>2026</v>
      </c>
      <c r="BD279">
        <v>8</v>
      </c>
      <c r="BE279">
        <v>3</v>
      </c>
      <c r="BF279" s="6">
        <f t="shared" si="12"/>
        <v>46237</v>
      </c>
      <c r="BG279">
        <f t="shared" si="13"/>
        <v>-0.29166666666424135</v>
      </c>
      <c r="BH279" t="str">
        <f t="shared" si="14"/>
        <v>COMPLY</v>
      </c>
      <c r="BI279" t="str">
        <f>VLOOKUP(H279,Sheet2!$A$1:$B$270,2,FALSE)</f>
        <v>BIMA</v>
      </c>
    </row>
    <row r="280" spans="1:61">
      <c r="A280">
        <v>279</v>
      </c>
      <c r="B280">
        <v>1002519284</v>
      </c>
      <c r="C280">
        <v>3</v>
      </c>
      <c r="D280" t="s">
        <v>49</v>
      </c>
      <c r="E280">
        <v>4</v>
      </c>
      <c r="F280" t="s">
        <v>253</v>
      </c>
      <c r="G280" t="s">
        <v>556</v>
      </c>
      <c r="H280" t="s">
        <v>616</v>
      </c>
      <c r="I280" t="s">
        <v>213</v>
      </c>
      <c r="J280" t="s">
        <v>214</v>
      </c>
      <c r="K280" t="s">
        <v>149</v>
      </c>
      <c r="L280" t="s">
        <v>215</v>
      </c>
      <c r="M280" t="s">
        <v>76</v>
      </c>
      <c r="N280" t="s">
        <v>216</v>
      </c>
      <c r="O280" s="57">
        <v>46245.438842592594</v>
      </c>
      <c r="P280" s="57">
        <v>46246.536736111113</v>
      </c>
      <c r="Q280">
        <v>69363058</v>
      </c>
      <c r="S280">
        <v>142214106577</v>
      </c>
      <c r="T280" t="s">
        <v>7159</v>
      </c>
      <c r="U280" t="s">
        <v>7160</v>
      </c>
      <c r="V280" t="s">
        <v>7161</v>
      </c>
      <c r="Z280">
        <v>108.88747215270899</v>
      </c>
      <c r="AA280">
        <v>-6.8982040826843196</v>
      </c>
      <c r="AB280" t="s">
        <v>7162</v>
      </c>
      <c r="AC280" t="s">
        <v>217</v>
      </c>
      <c r="AL280" t="s">
        <v>218</v>
      </c>
      <c r="AM280" t="s">
        <v>7163</v>
      </c>
      <c r="AN280" t="s">
        <v>6</v>
      </c>
      <c r="AO280" s="57">
        <v>46334.444328703707</v>
      </c>
      <c r="AP280" s="57">
        <v>46246.333333333336</v>
      </c>
      <c r="AR280" t="s">
        <v>219</v>
      </c>
      <c r="AS280" t="s">
        <v>617</v>
      </c>
      <c r="AT280" t="s">
        <v>231</v>
      </c>
      <c r="AU280">
        <v>20260812</v>
      </c>
      <c r="AV280" t="s">
        <v>222</v>
      </c>
      <c r="AW280" t="s">
        <v>1063</v>
      </c>
      <c r="AX280" t="s">
        <v>223</v>
      </c>
      <c r="BA280" s="57">
        <v>46246.333333333336</v>
      </c>
      <c r="BB280" t="s">
        <v>7163</v>
      </c>
      <c r="BC280">
        <v>2026</v>
      </c>
      <c r="BD280">
        <v>8</v>
      </c>
      <c r="BE280">
        <v>12</v>
      </c>
      <c r="BF280" s="6">
        <f t="shared" si="12"/>
        <v>46246</v>
      </c>
      <c r="BG280">
        <f t="shared" si="13"/>
        <v>-0.33333333333575865</v>
      </c>
      <c r="BH280" t="str">
        <f t="shared" si="14"/>
        <v>COMPLY</v>
      </c>
      <c r="BI280" t="e">
        <f>VLOOKUP(H280,Sheet2!$A$1:$B$270,2,FALSE)</f>
        <v>#N/A</v>
      </c>
    </row>
    <row r="281" spans="1:61">
      <c r="A281">
        <v>280</v>
      </c>
      <c r="B281">
        <v>1002512091</v>
      </c>
      <c r="C281">
        <v>3</v>
      </c>
      <c r="D281" t="s">
        <v>49</v>
      </c>
      <c r="E281">
        <v>4</v>
      </c>
      <c r="F281" t="s">
        <v>247</v>
      </c>
      <c r="G281" t="s">
        <v>326</v>
      </c>
      <c r="H281" t="s">
        <v>1020</v>
      </c>
      <c r="I281" t="s">
        <v>213</v>
      </c>
      <c r="J281" t="s">
        <v>214</v>
      </c>
      <c r="K281" t="s">
        <v>149</v>
      </c>
      <c r="M281" t="s">
        <v>76</v>
      </c>
      <c r="N281" t="s">
        <v>216</v>
      </c>
      <c r="O281" s="57">
        <v>46240.484131944446</v>
      </c>
      <c r="P281" s="57">
        <v>46240.595300925925</v>
      </c>
      <c r="Q281">
        <v>69357852</v>
      </c>
      <c r="S281">
        <v>141459108157</v>
      </c>
      <c r="T281" t="s">
        <v>2162</v>
      </c>
      <c r="U281" t="s">
        <v>2163</v>
      </c>
      <c r="V281" t="s">
        <v>2164</v>
      </c>
      <c r="Z281">
        <v>110.44181645450701</v>
      </c>
      <c r="AA281">
        <v>-7.1782461236641497</v>
      </c>
      <c r="AB281" t="s">
        <v>2165</v>
      </c>
      <c r="AC281" t="s">
        <v>217</v>
      </c>
      <c r="AL281" t="s">
        <v>218</v>
      </c>
      <c r="AM281" t="s">
        <v>2166</v>
      </c>
      <c r="AN281" t="s">
        <v>6</v>
      </c>
      <c r="AO281" s="57">
        <v>46181.486018518517</v>
      </c>
      <c r="AR281" t="s">
        <v>219</v>
      </c>
      <c r="AS281" t="s">
        <v>613</v>
      </c>
      <c r="AT281" t="s">
        <v>231</v>
      </c>
      <c r="AU281">
        <v>20260806</v>
      </c>
      <c r="AV281" t="s">
        <v>222</v>
      </c>
      <c r="AW281" t="s">
        <v>566</v>
      </c>
      <c r="AX281" t="s">
        <v>223</v>
      </c>
      <c r="BA281" s="57">
        <v>46240.291666666664</v>
      </c>
      <c r="BB281" t="s">
        <v>2166</v>
      </c>
      <c r="BC281">
        <v>2026</v>
      </c>
      <c r="BD281">
        <v>8</v>
      </c>
      <c r="BE281">
        <v>6</v>
      </c>
      <c r="BF281" s="6">
        <f t="shared" si="12"/>
        <v>46240</v>
      </c>
      <c r="BG281">
        <f t="shared" si="13"/>
        <v>-0.29166666666424135</v>
      </c>
      <c r="BH281" t="str">
        <f t="shared" si="14"/>
        <v>COMPLY</v>
      </c>
      <c r="BI281" t="e">
        <f>VLOOKUP(H281,Sheet2!$A$1:$B$270,2,FALSE)</f>
        <v>#N/A</v>
      </c>
    </row>
    <row r="282" spans="1:61">
      <c r="A282">
        <v>281</v>
      </c>
      <c r="B282">
        <v>1002506535</v>
      </c>
      <c r="C282">
        <v>3</v>
      </c>
      <c r="D282" t="s">
        <v>51</v>
      </c>
      <c r="E282">
        <v>4</v>
      </c>
      <c r="F282" t="s">
        <v>235</v>
      </c>
      <c r="G282" t="s">
        <v>594</v>
      </c>
      <c r="H282" t="s">
        <v>1034</v>
      </c>
      <c r="I282" t="s">
        <v>213</v>
      </c>
      <c r="J282" t="s">
        <v>214</v>
      </c>
      <c r="K282" t="s">
        <v>149</v>
      </c>
      <c r="M282" t="s">
        <v>76</v>
      </c>
      <c r="N282" t="s">
        <v>216</v>
      </c>
      <c r="O282" s="57">
        <v>46237.696875000001</v>
      </c>
      <c r="P282" s="57">
        <v>46237.881192129629</v>
      </c>
      <c r="Q282">
        <v>69348919</v>
      </c>
      <c r="S282">
        <v>146514602583</v>
      </c>
      <c r="T282" t="s">
        <v>1137</v>
      </c>
      <c r="U282" t="s">
        <v>2172</v>
      </c>
      <c r="V282" t="s">
        <v>2173</v>
      </c>
      <c r="Z282">
        <v>110.821685781062</v>
      </c>
      <c r="AA282">
        <v>-7.5711869123187503</v>
      </c>
      <c r="AB282" t="s">
        <v>1138</v>
      </c>
      <c r="AC282" t="s">
        <v>293</v>
      </c>
      <c r="AL282" t="s">
        <v>218</v>
      </c>
      <c r="AM282" t="s">
        <v>2174</v>
      </c>
      <c r="AN282" t="s">
        <v>6</v>
      </c>
      <c r="AO282" s="57">
        <v>46089.704780092594</v>
      </c>
      <c r="AR282" t="s">
        <v>219</v>
      </c>
      <c r="AS282" t="s">
        <v>220</v>
      </c>
      <c r="AT282" t="s">
        <v>231</v>
      </c>
      <c r="AU282">
        <v>20260803</v>
      </c>
      <c r="AV282" t="s">
        <v>222</v>
      </c>
      <c r="AW282" t="s">
        <v>566</v>
      </c>
      <c r="AX282" t="s">
        <v>223</v>
      </c>
      <c r="BA282" s="57">
        <v>46237.291666666664</v>
      </c>
      <c r="BB282" t="s">
        <v>2174</v>
      </c>
      <c r="BC282">
        <v>2026</v>
      </c>
      <c r="BD282">
        <v>8</v>
      </c>
      <c r="BE282">
        <v>3</v>
      </c>
      <c r="BF282" s="6">
        <f t="shared" si="12"/>
        <v>46237</v>
      </c>
      <c r="BG282">
        <f t="shared" si="13"/>
        <v>-0.29166666666424135</v>
      </c>
      <c r="BH282" t="str">
        <f t="shared" si="14"/>
        <v>COMPLY</v>
      </c>
      <c r="BI282" t="e">
        <f>VLOOKUP(H282,Sheet2!$A$1:$B$270,2,FALSE)</f>
        <v>#N/A</v>
      </c>
    </row>
    <row r="283" spans="1:61">
      <c r="A283">
        <v>282</v>
      </c>
      <c r="B283">
        <v>1002517822</v>
      </c>
      <c r="C283">
        <v>3</v>
      </c>
      <c r="D283" t="s">
        <v>55</v>
      </c>
      <c r="E283">
        <v>5</v>
      </c>
      <c r="F283" t="s">
        <v>315</v>
      </c>
      <c r="G283" t="s">
        <v>128</v>
      </c>
      <c r="H283" t="s">
        <v>430</v>
      </c>
      <c r="I283" t="s">
        <v>213</v>
      </c>
      <c r="J283" t="s">
        <v>214</v>
      </c>
      <c r="K283" t="s">
        <v>149</v>
      </c>
      <c r="M283" t="s">
        <v>76</v>
      </c>
      <c r="N283" t="s">
        <v>216</v>
      </c>
      <c r="O283" s="57">
        <v>46244.572974537034</v>
      </c>
      <c r="P283" s="57">
        <v>46244.640775462962</v>
      </c>
      <c r="Q283">
        <v>69361588</v>
      </c>
      <c r="S283">
        <v>152301273583</v>
      </c>
      <c r="T283" t="s">
        <v>4565</v>
      </c>
      <c r="U283" t="s">
        <v>6439</v>
      </c>
      <c r="V283" t="s">
        <v>6440</v>
      </c>
      <c r="Z283">
        <v>112.71193149</v>
      </c>
      <c r="AA283">
        <v>-7.2703453500000004</v>
      </c>
      <c r="AB283" t="s">
        <v>4568</v>
      </c>
      <c r="AC283" t="s">
        <v>230</v>
      </c>
      <c r="AL283" t="s">
        <v>218</v>
      </c>
      <c r="AM283" t="s">
        <v>6441</v>
      </c>
      <c r="AN283" t="s">
        <v>6</v>
      </c>
      <c r="AO283" s="57">
        <v>46303.579675925925</v>
      </c>
      <c r="AR283" t="s">
        <v>219</v>
      </c>
      <c r="AS283" t="s">
        <v>961</v>
      </c>
      <c r="AT283" t="s">
        <v>354</v>
      </c>
      <c r="AU283">
        <v>20260810</v>
      </c>
      <c r="AV283" t="s">
        <v>222</v>
      </c>
      <c r="AW283" t="s">
        <v>577</v>
      </c>
      <c r="AX283" t="s">
        <v>223</v>
      </c>
      <c r="BA283" s="57">
        <v>46244.291666666664</v>
      </c>
      <c r="BB283" t="s">
        <v>6441</v>
      </c>
      <c r="BC283">
        <v>2026</v>
      </c>
      <c r="BD283">
        <v>8</v>
      </c>
      <c r="BE283">
        <v>10</v>
      </c>
      <c r="BF283" s="6">
        <f t="shared" si="12"/>
        <v>46244</v>
      </c>
      <c r="BG283">
        <f t="shared" si="13"/>
        <v>-0.29166666666424135</v>
      </c>
      <c r="BH283" t="str">
        <f t="shared" si="14"/>
        <v>COMPLY</v>
      </c>
      <c r="BI283" t="str">
        <f>VLOOKUP(H283,Sheet2!$A$1:$B$270,2,FALSE)</f>
        <v>SURABAYA UTARA</v>
      </c>
    </row>
    <row r="284" spans="1:61">
      <c r="A284">
        <v>283</v>
      </c>
      <c r="B284">
        <v>1002504714</v>
      </c>
      <c r="C284">
        <v>3</v>
      </c>
      <c r="D284" t="s">
        <v>55</v>
      </c>
      <c r="E284">
        <v>5</v>
      </c>
      <c r="F284" t="s">
        <v>228</v>
      </c>
      <c r="G284" t="s">
        <v>121</v>
      </c>
      <c r="H284" t="s">
        <v>449</v>
      </c>
      <c r="I284" t="s">
        <v>213</v>
      </c>
      <c r="J284" t="s">
        <v>214</v>
      </c>
      <c r="K284" t="s">
        <v>149</v>
      </c>
      <c r="M284" t="s">
        <v>236</v>
      </c>
      <c r="N284" t="s">
        <v>216</v>
      </c>
      <c r="O284" s="57">
        <v>46235.640370370369</v>
      </c>
      <c r="P284" s="57">
        <v>46236.435428240744</v>
      </c>
      <c r="Q284">
        <v>69356795</v>
      </c>
      <c r="S284">
        <v>152438901084</v>
      </c>
      <c r="T284" t="s">
        <v>1725</v>
      </c>
      <c r="U284" t="s">
        <v>2175</v>
      </c>
      <c r="Z284">
        <v>113.33976939999999</v>
      </c>
      <c r="AA284">
        <v>-7.1196311000000003</v>
      </c>
      <c r="AB284" t="s">
        <v>1727</v>
      </c>
      <c r="AC284" t="s">
        <v>230</v>
      </c>
      <c r="AO284" s="57">
        <v>46030.642418981479</v>
      </c>
      <c r="AR284" t="s">
        <v>314</v>
      </c>
      <c r="AS284" t="s">
        <v>220</v>
      </c>
      <c r="AT284" t="s">
        <v>221</v>
      </c>
      <c r="AV284" t="s">
        <v>1031</v>
      </c>
      <c r="AW284" t="s">
        <v>656</v>
      </c>
      <c r="AX284" t="s">
        <v>223</v>
      </c>
      <c r="AZ284" t="s">
        <v>1031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MADURA</v>
      </c>
    </row>
    <row r="285" spans="1:61">
      <c r="A285">
        <v>284</v>
      </c>
      <c r="B285">
        <v>1002506486</v>
      </c>
      <c r="C285">
        <v>3</v>
      </c>
      <c r="D285" t="s">
        <v>51</v>
      </c>
      <c r="E285">
        <v>4</v>
      </c>
      <c r="F285" t="s">
        <v>275</v>
      </c>
      <c r="G285" t="s">
        <v>275</v>
      </c>
      <c r="H285" t="s">
        <v>976</v>
      </c>
      <c r="I285" t="s">
        <v>213</v>
      </c>
      <c r="J285" t="s">
        <v>214</v>
      </c>
      <c r="K285" t="s">
        <v>149</v>
      </c>
      <c r="M285" t="s">
        <v>76</v>
      </c>
      <c r="N285" t="s">
        <v>216</v>
      </c>
      <c r="O285" s="57">
        <v>46237.676817129628</v>
      </c>
      <c r="P285" s="57">
        <v>46240.641701388886</v>
      </c>
      <c r="Q285">
        <v>69356680</v>
      </c>
      <c r="S285">
        <v>141456115371</v>
      </c>
      <c r="T285" t="s">
        <v>2176</v>
      </c>
      <c r="U285" t="s">
        <v>2177</v>
      </c>
      <c r="V285" t="s">
        <v>2178</v>
      </c>
      <c r="Z285">
        <v>110.60458648148099</v>
      </c>
      <c r="AA285">
        <v>-6.9161991648992203</v>
      </c>
      <c r="AB285" t="s">
        <v>2179</v>
      </c>
      <c r="AC285" t="s">
        <v>292</v>
      </c>
      <c r="AL285" t="s">
        <v>218</v>
      </c>
      <c r="AM285" t="s">
        <v>2180</v>
      </c>
      <c r="AN285" t="s">
        <v>6</v>
      </c>
      <c r="AO285" s="57">
        <v>46089.69431712963</v>
      </c>
      <c r="AR285" t="s">
        <v>219</v>
      </c>
      <c r="AS285" t="s">
        <v>977</v>
      </c>
      <c r="AT285" t="s">
        <v>231</v>
      </c>
      <c r="AU285">
        <v>20260806</v>
      </c>
      <c r="AV285" t="s">
        <v>222</v>
      </c>
      <c r="AW285" t="s">
        <v>566</v>
      </c>
      <c r="AX285" t="s">
        <v>223</v>
      </c>
      <c r="BA285" s="57">
        <v>46237.291666666664</v>
      </c>
      <c r="BB285" t="s">
        <v>2180</v>
      </c>
      <c r="BC285">
        <v>2026</v>
      </c>
      <c r="BD285">
        <v>8</v>
      </c>
      <c r="BE285">
        <v>6</v>
      </c>
      <c r="BF285" s="6">
        <f t="shared" si="12"/>
        <v>46240</v>
      </c>
      <c r="BG285">
        <f t="shared" si="13"/>
        <v>2.7083333333357587</v>
      </c>
      <c r="BH285" t="str">
        <f t="shared" si="14"/>
        <v>NOT COMPLY</v>
      </c>
      <c r="BI285" t="e">
        <f>VLOOKUP(H285,Sheet2!$A$1:$B$270,2,FALSE)</f>
        <v>#N/A</v>
      </c>
    </row>
    <row r="286" spans="1:61">
      <c r="A286">
        <v>285</v>
      </c>
      <c r="B286">
        <v>1002520485</v>
      </c>
      <c r="C286">
        <v>3</v>
      </c>
      <c r="D286" t="s">
        <v>38</v>
      </c>
      <c r="E286">
        <v>5</v>
      </c>
      <c r="F286" t="s">
        <v>251</v>
      </c>
      <c r="G286" t="s">
        <v>87</v>
      </c>
      <c r="H286" t="s">
        <v>432</v>
      </c>
      <c r="I286" t="s">
        <v>213</v>
      </c>
      <c r="J286" t="s">
        <v>214</v>
      </c>
      <c r="K286" t="s">
        <v>149</v>
      </c>
      <c r="L286" t="s">
        <v>215</v>
      </c>
      <c r="M286" t="s">
        <v>76</v>
      </c>
      <c r="N286" t="s">
        <v>216</v>
      </c>
      <c r="O286" s="57">
        <v>46245.645092592589</v>
      </c>
      <c r="P286" s="57">
        <v>46246.722175925926</v>
      </c>
      <c r="Q286">
        <v>69363548</v>
      </c>
      <c r="S286">
        <v>152721299877</v>
      </c>
      <c r="T286" t="s">
        <v>7164</v>
      </c>
      <c r="U286" t="s">
        <v>7165</v>
      </c>
      <c r="V286" t="s">
        <v>7166</v>
      </c>
      <c r="Z286">
        <v>112.6605984</v>
      </c>
      <c r="AA286">
        <v>-7.9020341999999903</v>
      </c>
      <c r="AB286" t="s">
        <v>7167</v>
      </c>
      <c r="AC286" t="s">
        <v>237</v>
      </c>
      <c r="AL286" t="s">
        <v>218</v>
      </c>
      <c r="AM286" t="s">
        <v>7168</v>
      </c>
      <c r="AN286" t="s">
        <v>6</v>
      </c>
      <c r="AO286" s="57">
        <v>46334.652650462966</v>
      </c>
      <c r="AP286" s="57">
        <v>46246.541666666664</v>
      </c>
      <c r="AR286" t="s">
        <v>219</v>
      </c>
      <c r="AS286" t="s">
        <v>632</v>
      </c>
      <c r="AT286" t="s">
        <v>231</v>
      </c>
      <c r="AU286">
        <v>20260812</v>
      </c>
      <c r="AV286" t="s">
        <v>222</v>
      </c>
      <c r="AW286" t="s">
        <v>1060</v>
      </c>
      <c r="AX286" t="s">
        <v>223</v>
      </c>
      <c r="BA286" s="57">
        <v>46246.541666666664</v>
      </c>
      <c r="BB286" t="s">
        <v>7168</v>
      </c>
      <c r="BC286">
        <v>2026</v>
      </c>
      <c r="BD286">
        <v>8</v>
      </c>
      <c r="BE286">
        <v>12</v>
      </c>
      <c r="BF286" s="6">
        <f t="shared" si="12"/>
        <v>46246</v>
      </c>
      <c r="BG286">
        <f t="shared" si="13"/>
        <v>-0.54166666666424135</v>
      </c>
      <c r="BH286" t="str">
        <f t="shared" si="14"/>
        <v>COMPLY</v>
      </c>
      <c r="BI286" t="str">
        <f>VLOOKUP(H286,Sheet2!$A$1:$B$270,2,FALSE)</f>
        <v>BATU</v>
      </c>
    </row>
    <row r="287" spans="1:61">
      <c r="A287">
        <v>286</v>
      </c>
      <c r="B287">
        <v>1002512296</v>
      </c>
      <c r="C287">
        <v>3</v>
      </c>
      <c r="D287" t="s">
        <v>59</v>
      </c>
      <c r="E287">
        <v>4</v>
      </c>
      <c r="F287" t="s">
        <v>243</v>
      </c>
      <c r="G287" t="s">
        <v>243</v>
      </c>
      <c r="H287" t="s">
        <v>296</v>
      </c>
      <c r="I287" t="s">
        <v>213</v>
      </c>
      <c r="J287" t="s">
        <v>214</v>
      </c>
      <c r="K287" t="s">
        <v>149</v>
      </c>
      <c r="L287" t="s">
        <v>215</v>
      </c>
      <c r="M287" t="s">
        <v>76</v>
      </c>
      <c r="N287" t="s">
        <v>216</v>
      </c>
      <c r="O287" s="57">
        <v>46240.538854166669</v>
      </c>
      <c r="P287" s="57">
        <v>46241.529594907406</v>
      </c>
      <c r="Q287">
        <v>69359937</v>
      </c>
      <c r="S287">
        <v>146137149679</v>
      </c>
      <c r="T287" t="s">
        <v>2181</v>
      </c>
      <c r="U287" t="s">
        <v>4993</v>
      </c>
      <c r="V287" t="s">
        <v>2182</v>
      </c>
      <c r="Z287">
        <v>110.282373327768</v>
      </c>
      <c r="AA287">
        <v>-7.4283620736425</v>
      </c>
      <c r="AB287" t="s">
        <v>2183</v>
      </c>
      <c r="AC287" t="s">
        <v>237</v>
      </c>
      <c r="AL287" t="s">
        <v>218</v>
      </c>
      <c r="AM287" t="s">
        <v>2184</v>
      </c>
      <c r="AN287" t="s">
        <v>6</v>
      </c>
      <c r="AO287" s="57">
        <v>46181.549212962964</v>
      </c>
      <c r="AP287" s="57">
        <v>46247.333333333336</v>
      </c>
      <c r="AR287" t="s">
        <v>219</v>
      </c>
      <c r="AS287" t="s">
        <v>220</v>
      </c>
      <c r="AT287" t="s">
        <v>231</v>
      </c>
      <c r="AU287">
        <v>20260807</v>
      </c>
      <c r="AV287" t="s">
        <v>222</v>
      </c>
      <c r="AW287" t="s">
        <v>1067</v>
      </c>
      <c r="AX287" t="s">
        <v>223</v>
      </c>
      <c r="BA287" s="57">
        <v>46247.333333333336</v>
      </c>
      <c r="BB287" t="s">
        <v>2184</v>
      </c>
      <c r="BC287">
        <v>2026</v>
      </c>
      <c r="BD287">
        <v>8</v>
      </c>
      <c r="BE287">
        <v>7</v>
      </c>
      <c r="BF287" s="6">
        <f t="shared" si="12"/>
        <v>46241</v>
      </c>
      <c r="BG287">
        <f t="shared" si="13"/>
        <v>-6.3333333333357587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1002511049</v>
      </c>
      <c r="C288">
        <v>3</v>
      </c>
      <c r="D288" t="s">
        <v>42</v>
      </c>
      <c r="E288">
        <v>5</v>
      </c>
      <c r="F288" t="s">
        <v>233</v>
      </c>
      <c r="G288" t="s">
        <v>106</v>
      </c>
      <c r="H288" t="s">
        <v>426</v>
      </c>
      <c r="I288" t="s">
        <v>213</v>
      </c>
      <c r="J288" t="s">
        <v>214</v>
      </c>
      <c r="K288" t="s">
        <v>149</v>
      </c>
      <c r="M288" t="s">
        <v>76</v>
      </c>
      <c r="N288" t="s">
        <v>216</v>
      </c>
      <c r="O288" s="57">
        <v>46239.649918981479</v>
      </c>
      <c r="P288" s="57">
        <v>46242.478229166663</v>
      </c>
      <c r="Q288">
        <v>69359393</v>
      </c>
      <c r="S288">
        <v>152740208085</v>
      </c>
      <c r="T288" t="s">
        <v>2185</v>
      </c>
      <c r="U288" t="s">
        <v>2186</v>
      </c>
      <c r="V288" t="s">
        <v>4999</v>
      </c>
      <c r="Z288">
        <v>112.7861375</v>
      </c>
      <c r="AA288">
        <v>-7.7324888999999999</v>
      </c>
      <c r="AB288" t="s">
        <v>2187</v>
      </c>
      <c r="AC288" t="s">
        <v>230</v>
      </c>
      <c r="AL288" t="s">
        <v>218</v>
      </c>
      <c r="AM288" t="s">
        <v>5000</v>
      </c>
      <c r="AN288" t="s">
        <v>6</v>
      </c>
      <c r="AO288" s="57">
        <v>46150.652673611112</v>
      </c>
      <c r="AP288" s="57">
        <v>46242.541666666664</v>
      </c>
      <c r="AR288" t="s">
        <v>219</v>
      </c>
      <c r="AS288" t="s">
        <v>605</v>
      </c>
      <c r="AT288" t="s">
        <v>231</v>
      </c>
      <c r="AU288">
        <v>20260808</v>
      </c>
      <c r="AV288" t="s">
        <v>222</v>
      </c>
      <c r="AW288" t="s">
        <v>566</v>
      </c>
      <c r="AX288" t="s">
        <v>223</v>
      </c>
      <c r="BA288" s="57">
        <v>46242.541666666664</v>
      </c>
      <c r="BB288" t="s">
        <v>5000</v>
      </c>
      <c r="BC288">
        <v>2026</v>
      </c>
      <c r="BD288">
        <v>8</v>
      </c>
      <c r="BE288">
        <v>8</v>
      </c>
      <c r="BF288" s="6">
        <f t="shared" si="12"/>
        <v>46242</v>
      </c>
      <c r="BG288">
        <f t="shared" si="13"/>
        <v>-0.54166666666424135</v>
      </c>
      <c r="BH288" t="str">
        <f t="shared" si="14"/>
        <v>COMPLY</v>
      </c>
      <c r="BI288" t="str">
        <f>VLOOKUP(H288,Sheet2!$A$1:$B$270,2,FALSE)</f>
        <v>PASURUAN</v>
      </c>
    </row>
    <row r="289" spans="1:61">
      <c r="A289">
        <v>288</v>
      </c>
      <c r="B289">
        <v>1002522295</v>
      </c>
      <c r="C289">
        <v>3</v>
      </c>
      <c r="D289" t="s">
        <v>51</v>
      </c>
      <c r="E289">
        <v>4</v>
      </c>
      <c r="F289" t="s">
        <v>275</v>
      </c>
      <c r="G289" t="s">
        <v>575</v>
      </c>
      <c r="H289" t="s">
        <v>935</v>
      </c>
      <c r="I289" t="s">
        <v>213</v>
      </c>
      <c r="J289" t="s">
        <v>214</v>
      </c>
      <c r="K289" t="s">
        <v>149</v>
      </c>
      <c r="L289" t="s">
        <v>215</v>
      </c>
      <c r="M289" t="s">
        <v>225</v>
      </c>
      <c r="N289" t="s">
        <v>216</v>
      </c>
      <c r="O289" s="57">
        <v>46246.582592592589</v>
      </c>
      <c r="P289" s="57">
        <v>46247.546967592592</v>
      </c>
      <c r="Q289">
        <v>69364307</v>
      </c>
      <c r="S289">
        <v>142509107241</v>
      </c>
      <c r="T289" t="s">
        <v>8120</v>
      </c>
      <c r="U289" t="s">
        <v>8121</v>
      </c>
      <c r="V289" t="s">
        <v>8122</v>
      </c>
      <c r="Z289">
        <v>111.1232792</v>
      </c>
      <c r="AA289">
        <v>-7.1226444999999998</v>
      </c>
      <c r="AB289" t="s">
        <v>8123</v>
      </c>
      <c r="AC289" t="s">
        <v>237</v>
      </c>
      <c r="AL289" t="s">
        <v>218</v>
      </c>
      <c r="AM289" t="s">
        <v>8124</v>
      </c>
      <c r="AN289" t="s">
        <v>6</v>
      </c>
      <c r="AO289" s="57">
        <v>46364.590405092589</v>
      </c>
      <c r="AP289" s="57">
        <v>46247.541666666664</v>
      </c>
      <c r="AR289" t="s">
        <v>18</v>
      </c>
      <c r="AS289" t="s">
        <v>936</v>
      </c>
      <c r="AT289" t="s">
        <v>221</v>
      </c>
      <c r="AV289" t="s">
        <v>227</v>
      </c>
      <c r="AW289" t="s">
        <v>1133</v>
      </c>
      <c r="AX289" t="s">
        <v>223</v>
      </c>
      <c r="BA289" s="57">
        <v>46247.541666666664</v>
      </c>
      <c r="BB289" t="s">
        <v>8124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:61">
      <c r="A290">
        <v>289</v>
      </c>
      <c r="B290">
        <v>1002507910</v>
      </c>
      <c r="C290">
        <v>3</v>
      </c>
      <c r="D290" t="s">
        <v>59</v>
      </c>
      <c r="E290">
        <v>4</v>
      </c>
      <c r="F290" t="s">
        <v>224</v>
      </c>
      <c r="G290" t="s">
        <v>591</v>
      </c>
      <c r="H290" t="s">
        <v>671</v>
      </c>
      <c r="I290" t="s">
        <v>213</v>
      </c>
      <c r="J290" t="s">
        <v>214</v>
      </c>
      <c r="K290" t="s">
        <v>149</v>
      </c>
      <c r="L290" t="s">
        <v>215</v>
      </c>
      <c r="M290" t="s">
        <v>76</v>
      </c>
      <c r="N290" t="s">
        <v>216</v>
      </c>
      <c r="O290" s="57">
        <v>46238.497175925928</v>
      </c>
      <c r="P290" s="57">
        <v>46240.524872685186</v>
      </c>
      <c r="Q290">
        <v>69358195</v>
      </c>
      <c r="S290">
        <v>143363111974</v>
      </c>
      <c r="T290" t="s">
        <v>2188</v>
      </c>
      <c r="U290" t="s">
        <v>2189</v>
      </c>
      <c r="V290" t="s">
        <v>2190</v>
      </c>
      <c r="Z290">
        <v>109.3391233</v>
      </c>
      <c r="AA290">
        <v>-7.3517858</v>
      </c>
      <c r="AB290" t="s">
        <v>2191</v>
      </c>
      <c r="AC290" t="s">
        <v>237</v>
      </c>
      <c r="AL290" t="s">
        <v>218</v>
      </c>
      <c r="AM290" t="s">
        <v>2192</v>
      </c>
      <c r="AN290" t="s">
        <v>6</v>
      </c>
      <c r="AO290" s="57">
        <v>46120.506863425922</v>
      </c>
      <c r="AP290" s="57">
        <v>46241.541666666664</v>
      </c>
      <c r="AR290" t="s">
        <v>219</v>
      </c>
      <c r="AS290" t="s">
        <v>220</v>
      </c>
      <c r="AT290" t="s">
        <v>231</v>
      </c>
      <c r="AU290">
        <v>20260806</v>
      </c>
      <c r="AV290" t="s">
        <v>222</v>
      </c>
      <c r="AW290" t="s">
        <v>1066</v>
      </c>
      <c r="AX290" t="s">
        <v>223</v>
      </c>
      <c r="BA290" s="57">
        <v>46241.541666666664</v>
      </c>
      <c r="BB290" t="s">
        <v>2192</v>
      </c>
      <c r="BC290">
        <v>2026</v>
      </c>
      <c r="BD290">
        <v>8</v>
      </c>
      <c r="BE290">
        <v>6</v>
      </c>
      <c r="BF290" s="6">
        <f t="shared" si="12"/>
        <v>46240</v>
      </c>
      <c r="BG290">
        <f t="shared" si="13"/>
        <v>-1.5416666666642413</v>
      </c>
      <c r="BH290" t="str">
        <f t="shared" si="14"/>
        <v>COMPLY</v>
      </c>
      <c r="BI290" t="e">
        <f>VLOOKUP(H290,Sheet2!$A$1:$B$270,2,FALSE)</f>
        <v>#N/A</v>
      </c>
    </row>
    <row r="291" spans="1:61">
      <c r="A291">
        <v>290</v>
      </c>
      <c r="B291">
        <v>1002524876</v>
      </c>
      <c r="C291">
        <v>3</v>
      </c>
      <c r="D291" t="s">
        <v>59</v>
      </c>
      <c r="E291">
        <v>4</v>
      </c>
      <c r="F291" t="s">
        <v>224</v>
      </c>
      <c r="G291" t="s">
        <v>224</v>
      </c>
      <c r="H291" t="s">
        <v>941</v>
      </c>
      <c r="I291" t="s">
        <v>213</v>
      </c>
      <c r="J291" t="s">
        <v>214</v>
      </c>
      <c r="K291" t="s">
        <v>149</v>
      </c>
      <c r="L291" t="s">
        <v>215</v>
      </c>
      <c r="M291" t="s">
        <v>240</v>
      </c>
      <c r="N291" t="s">
        <v>216</v>
      </c>
      <c r="O291" s="57">
        <v>46247.674259259256</v>
      </c>
      <c r="P291" s="57">
        <v>46247.675011574072</v>
      </c>
      <c r="Q291">
        <v>69365404</v>
      </c>
      <c r="S291">
        <v>146303609281</v>
      </c>
      <c r="T291" t="s">
        <v>9037</v>
      </c>
      <c r="U291" t="s">
        <v>9038</v>
      </c>
      <c r="V291" t="s">
        <v>9039</v>
      </c>
      <c r="Z291">
        <v>109.219613</v>
      </c>
      <c r="AA291">
        <v>-7.4719090000000001</v>
      </c>
      <c r="AB291" t="s">
        <v>9040</v>
      </c>
      <c r="AC291" t="s">
        <v>237</v>
      </c>
      <c r="AL291" t="s">
        <v>218</v>
      </c>
      <c r="AM291" t="s">
        <v>9041</v>
      </c>
      <c r="AN291" t="s">
        <v>6</v>
      </c>
      <c r="AO291" t="s">
        <v>9018</v>
      </c>
      <c r="AP291" s="57">
        <v>46248.541666666664</v>
      </c>
      <c r="AR291" t="s">
        <v>241</v>
      </c>
      <c r="AS291" t="s">
        <v>220</v>
      </c>
      <c r="AT291" t="s">
        <v>231</v>
      </c>
      <c r="AV291" t="s">
        <v>240</v>
      </c>
      <c r="AW291" t="s">
        <v>1065</v>
      </c>
      <c r="AX291" t="s">
        <v>223</v>
      </c>
      <c r="BA291" s="57">
        <v>46248.541666666664</v>
      </c>
      <c r="BB291" t="s">
        <v>9041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:61">
      <c r="A292">
        <v>291</v>
      </c>
      <c r="B292">
        <v>1002521888</v>
      </c>
      <c r="C292">
        <v>3</v>
      </c>
      <c r="D292" t="s">
        <v>45</v>
      </c>
      <c r="E292">
        <v>5</v>
      </c>
      <c r="F292" t="s">
        <v>211</v>
      </c>
      <c r="G292" t="s">
        <v>118</v>
      </c>
      <c r="H292" t="s">
        <v>490</v>
      </c>
      <c r="I292" t="s">
        <v>213</v>
      </c>
      <c r="J292" t="s">
        <v>214</v>
      </c>
      <c r="K292" t="s">
        <v>149</v>
      </c>
      <c r="L292" t="s">
        <v>215</v>
      </c>
      <c r="M292" t="s">
        <v>76</v>
      </c>
      <c r="N292" t="s">
        <v>216</v>
      </c>
      <c r="O292" s="57">
        <v>46246.493009259262</v>
      </c>
      <c r="P292" s="57">
        <v>46247.66611111111</v>
      </c>
      <c r="Q292">
        <v>69364128</v>
      </c>
      <c r="S292">
        <v>172607203854</v>
      </c>
      <c r="T292" t="s">
        <v>8125</v>
      </c>
      <c r="U292" t="s">
        <v>8126</v>
      </c>
      <c r="V292" t="s">
        <v>8127</v>
      </c>
      <c r="Z292">
        <v>116.833528370488</v>
      </c>
      <c r="AA292">
        <v>-8.5310770648748004</v>
      </c>
      <c r="AB292" t="s">
        <v>8128</v>
      </c>
      <c r="AC292" t="s">
        <v>237</v>
      </c>
      <c r="AL292" t="s">
        <v>218</v>
      </c>
      <c r="AM292" t="s">
        <v>8129</v>
      </c>
      <c r="AN292" t="s">
        <v>6</v>
      </c>
      <c r="AO292" s="57">
        <v>46364.496782407405</v>
      </c>
      <c r="AP292" s="57">
        <v>46247.333333333336</v>
      </c>
      <c r="AR292" t="s">
        <v>219</v>
      </c>
      <c r="AS292" t="s">
        <v>628</v>
      </c>
      <c r="AT292" t="s">
        <v>231</v>
      </c>
      <c r="AU292">
        <v>20260813</v>
      </c>
      <c r="AV292" t="s">
        <v>222</v>
      </c>
      <c r="AW292" t="s">
        <v>1057</v>
      </c>
      <c r="AX292" t="s">
        <v>223</v>
      </c>
      <c r="BA292" s="57">
        <v>46247.333333333336</v>
      </c>
      <c r="BB292" t="s">
        <v>8129</v>
      </c>
      <c r="BC292">
        <v>2026</v>
      </c>
      <c r="BD292">
        <v>8</v>
      </c>
      <c r="BE292">
        <v>13</v>
      </c>
      <c r="BF292" s="6">
        <f t="shared" si="12"/>
        <v>46247</v>
      </c>
      <c r="BG292">
        <f t="shared" si="13"/>
        <v>-0.33333333333575865</v>
      </c>
      <c r="BH292" t="str">
        <f t="shared" si="14"/>
        <v>COMPLY</v>
      </c>
      <c r="BI292" t="str">
        <f>VLOOKUP(H292,Sheet2!$A$1:$B$270,2,FALSE)</f>
        <v>SUMBAWA</v>
      </c>
    </row>
    <row r="293" spans="1:61">
      <c r="A293">
        <v>292</v>
      </c>
      <c r="B293">
        <v>1002516560</v>
      </c>
      <c r="C293">
        <v>3</v>
      </c>
      <c r="D293" t="s">
        <v>42</v>
      </c>
      <c r="E293">
        <v>5</v>
      </c>
      <c r="F293" t="s">
        <v>233</v>
      </c>
      <c r="G293" t="s">
        <v>101</v>
      </c>
      <c r="H293" t="s">
        <v>392</v>
      </c>
      <c r="I293" t="s">
        <v>213</v>
      </c>
      <c r="J293" t="s">
        <v>214</v>
      </c>
      <c r="K293" t="s">
        <v>149</v>
      </c>
      <c r="M293" t="s">
        <v>582</v>
      </c>
      <c r="N293" t="s">
        <v>216</v>
      </c>
      <c r="O293" s="57">
        <v>46243.641932870371</v>
      </c>
      <c r="P293" s="57">
        <v>46246.471145833333</v>
      </c>
      <c r="Q293">
        <v>69361935</v>
      </c>
      <c r="S293">
        <v>152317261855</v>
      </c>
      <c r="T293" t="s">
        <v>5001</v>
      </c>
      <c r="U293" t="s">
        <v>5002</v>
      </c>
      <c r="V293" t="s">
        <v>6442</v>
      </c>
      <c r="Z293">
        <v>112.7670104</v>
      </c>
      <c r="AA293">
        <v>-7.3999744999999999</v>
      </c>
      <c r="AB293" t="s">
        <v>5003</v>
      </c>
      <c r="AC293" t="s">
        <v>293</v>
      </c>
      <c r="AL293" t="s">
        <v>218</v>
      </c>
      <c r="AM293" t="s">
        <v>6443</v>
      </c>
      <c r="AN293" t="s">
        <v>6</v>
      </c>
      <c r="AO293" s="57">
        <v>46273.652592592596</v>
      </c>
      <c r="AP293" s="57">
        <v>46245.541666666664</v>
      </c>
      <c r="AQ293" t="s">
        <v>570</v>
      </c>
      <c r="AR293" t="s">
        <v>14</v>
      </c>
      <c r="AS293" t="s">
        <v>668</v>
      </c>
      <c r="AT293" t="s">
        <v>231</v>
      </c>
      <c r="AV293" t="s">
        <v>8130</v>
      </c>
      <c r="AW293" t="s">
        <v>566</v>
      </c>
      <c r="AX293" t="s">
        <v>223</v>
      </c>
      <c r="BA293" s="57">
        <v>46245.541666666664</v>
      </c>
      <c r="BB293" t="s">
        <v>6443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SIDOARJO</v>
      </c>
    </row>
    <row r="294" spans="1:61">
      <c r="A294">
        <v>293</v>
      </c>
      <c r="B294">
        <v>1002518634</v>
      </c>
      <c r="C294">
        <v>3</v>
      </c>
      <c r="D294" t="s">
        <v>38</v>
      </c>
      <c r="E294">
        <v>5</v>
      </c>
      <c r="F294" t="s">
        <v>92</v>
      </c>
      <c r="G294" t="s">
        <v>95</v>
      </c>
      <c r="H294" t="s">
        <v>245</v>
      </c>
      <c r="I294" t="s">
        <v>213</v>
      </c>
      <c r="J294" t="s">
        <v>214</v>
      </c>
      <c r="K294" t="s">
        <v>149</v>
      </c>
      <c r="L294" t="s">
        <v>215</v>
      </c>
      <c r="M294" t="s">
        <v>76</v>
      </c>
      <c r="N294" t="s">
        <v>216</v>
      </c>
      <c r="O294" s="57">
        <v>46244.736770833333</v>
      </c>
      <c r="P294" s="57">
        <v>46246.235208333332</v>
      </c>
      <c r="Q294">
        <v>69362768</v>
      </c>
      <c r="S294">
        <v>152604231087</v>
      </c>
      <c r="T294" t="s">
        <v>6444</v>
      </c>
      <c r="U294" t="s">
        <v>6445</v>
      </c>
      <c r="V294" t="s">
        <v>6446</v>
      </c>
      <c r="Z294">
        <v>111.49917000000001</v>
      </c>
      <c r="AA294">
        <v>-7.8193979999999996</v>
      </c>
      <c r="AB294" t="s">
        <v>6447</v>
      </c>
      <c r="AC294" t="s">
        <v>237</v>
      </c>
      <c r="AL294" t="s">
        <v>218</v>
      </c>
      <c r="AM294" t="s">
        <v>6448</v>
      </c>
      <c r="AN294" t="s">
        <v>6</v>
      </c>
      <c r="AO294" s="57">
        <v>46303.746493055558</v>
      </c>
      <c r="AP294" s="57">
        <v>46245.625</v>
      </c>
      <c r="AR294" t="s">
        <v>219</v>
      </c>
      <c r="AS294" t="s">
        <v>246</v>
      </c>
      <c r="AT294" t="s">
        <v>231</v>
      </c>
      <c r="AU294">
        <v>20260812</v>
      </c>
      <c r="AV294" t="s">
        <v>222</v>
      </c>
      <c r="AW294" t="s">
        <v>1055</v>
      </c>
      <c r="AX294" t="s">
        <v>223</v>
      </c>
      <c r="BA294" s="57">
        <v>46245.625</v>
      </c>
      <c r="BB294" t="s">
        <v>6448</v>
      </c>
      <c r="BC294">
        <v>2026</v>
      </c>
      <c r="BD294">
        <v>8</v>
      </c>
      <c r="BE294">
        <v>12</v>
      </c>
      <c r="BF294" s="6">
        <f t="shared" si="12"/>
        <v>46246</v>
      </c>
      <c r="BG294">
        <f t="shared" si="13"/>
        <v>0.375</v>
      </c>
      <c r="BH294" t="str">
        <f t="shared" si="14"/>
        <v>COMPLY</v>
      </c>
      <c r="BI294" t="str">
        <f>VLOOKUP(H294,Sheet2!$A$1:$B$270,2,FALSE)</f>
        <v>PONOROGO</v>
      </c>
    </row>
    <row r="295" spans="1:61">
      <c r="A295">
        <v>294</v>
      </c>
      <c r="B295">
        <v>1002514207</v>
      </c>
      <c r="C295">
        <v>3</v>
      </c>
      <c r="D295" t="s">
        <v>59</v>
      </c>
      <c r="E295">
        <v>4</v>
      </c>
      <c r="F295" t="s">
        <v>224</v>
      </c>
      <c r="G295" t="s">
        <v>621</v>
      </c>
      <c r="H295" t="s">
        <v>944</v>
      </c>
      <c r="I295" t="s">
        <v>213</v>
      </c>
      <c r="J295" t="s">
        <v>214</v>
      </c>
      <c r="K295" t="s">
        <v>149</v>
      </c>
      <c r="L295" t="s">
        <v>215</v>
      </c>
      <c r="M295" t="s">
        <v>970</v>
      </c>
      <c r="N295" t="s">
        <v>216</v>
      </c>
      <c r="O295" s="57">
        <v>46241.451342592591</v>
      </c>
      <c r="P295" s="57">
        <v>46245.456516203703</v>
      </c>
      <c r="Q295">
        <v>69360609</v>
      </c>
      <c r="S295">
        <v>143385101853</v>
      </c>
      <c r="T295" t="s">
        <v>5004</v>
      </c>
      <c r="U295" t="s">
        <v>2811</v>
      </c>
      <c r="V295" t="s">
        <v>5005</v>
      </c>
      <c r="Z295">
        <v>109.353478</v>
      </c>
      <c r="AA295">
        <v>-7.6089570000000002</v>
      </c>
      <c r="AB295" t="s">
        <v>5006</v>
      </c>
      <c r="AC295" t="s">
        <v>237</v>
      </c>
      <c r="AL295" t="s">
        <v>218</v>
      </c>
      <c r="AM295" t="s">
        <v>5007</v>
      </c>
      <c r="AN295" t="s">
        <v>6</v>
      </c>
      <c r="AO295" s="57">
        <v>46211.455092592594</v>
      </c>
      <c r="AP295" s="57">
        <v>46244.541666666664</v>
      </c>
      <c r="AQ295" t="s">
        <v>249</v>
      </c>
      <c r="AR295" t="s">
        <v>12</v>
      </c>
      <c r="AS295" t="s">
        <v>641</v>
      </c>
      <c r="AT295" t="s">
        <v>231</v>
      </c>
      <c r="AV295" t="s">
        <v>949</v>
      </c>
      <c r="AW295" t="s">
        <v>1068</v>
      </c>
      <c r="AX295" t="s">
        <v>223</v>
      </c>
      <c r="BA295" s="57">
        <v>46244.541666666664</v>
      </c>
      <c r="BB295" t="s">
        <v>5007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:61">
      <c r="A296">
        <v>295</v>
      </c>
      <c r="B296">
        <v>1002514542</v>
      </c>
      <c r="C296">
        <v>3</v>
      </c>
      <c r="D296" t="s">
        <v>59</v>
      </c>
      <c r="E296">
        <v>4</v>
      </c>
      <c r="F296" t="s">
        <v>243</v>
      </c>
      <c r="G296" t="s">
        <v>243</v>
      </c>
      <c r="H296" t="s">
        <v>296</v>
      </c>
      <c r="I296" t="s">
        <v>213</v>
      </c>
      <c r="J296" t="s">
        <v>214</v>
      </c>
      <c r="K296" t="s">
        <v>149</v>
      </c>
      <c r="L296" t="s">
        <v>215</v>
      </c>
      <c r="M296" t="s">
        <v>970</v>
      </c>
      <c r="N296" t="s">
        <v>216</v>
      </c>
      <c r="O296" s="57">
        <v>46241.549259259256</v>
      </c>
      <c r="P296" s="57">
        <v>46246.653136574074</v>
      </c>
      <c r="Q296">
        <v>69360756</v>
      </c>
      <c r="S296">
        <v>146137149222</v>
      </c>
      <c r="T296" t="s">
        <v>5017</v>
      </c>
      <c r="U296" t="s">
        <v>5018</v>
      </c>
      <c r="V296" t="s">
        <v>5019</v>
      </c>
      <c r="Z296">
        <v>110.31293890000001</v>
      </c>
      <c r="AA296">
        <v>-7.3706312</v>
      </c>
      <c r="AB296" t="s">
        <v>5020</v>
      </c>
      <c r="AC296" t="s">
        <v>237</v>
      </c>
      <c r="AL296" t="s">
        <v>218</v>
      </c>
      <c r="AM296" t="s">
        <v>5021</v>
      </c>
      <c r="AN296" t="s">
        <v>6</v>
      </c>
      <c r="AO296" s="57">
        <v>46211.559479166666</v>
      </c>
      <c r="AP296" s="57">
        <v>46245.541666666664</v>
      </c>
      <c r="AQ296" t="s">
        <v>249</v>
      </c>
      <c r="AR296" t="s">
        <v>12</v>
      </c>
      <c r="AS296" t="s">
        <v>220</v>
      </c>
      <c r="AT296" t="s">
        <v>231</v>
      </c>
      <c r="AV296" t="s">
        <v>949</v>
      </c>
      <c r="AW296" t="s">
        <v>1072</v>
      </c>
      <c r="AX296" t="s">
        <v>223</v>
      </c>
      <c r="BA296" s="57">
        <v>46245.541666666664</v>
      </c>
      <c r="BB296" t="s">
        <v>5021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:61">
      <c r="A297">
        <v>296</v>
      </c>
      <c r="B297">
        <v>1002514658</v>
      </c>
      <c r="C297">
        <v>3</v>
      </c>
      <c r="D297" t="s">
        <v>55</v>
      </c>
      <c r="E297">
        <v>5</v>
      </c>
      <c r="F297" t="s">
        <v>315</v>
      </c>
      <c r="G297" t="s">
        <v>124</v>
      </c>
      <c r="H297" t="s">
        <v>338</v>
      </c>
      <c r="I297" t="s">
        <v>213</v>
      </c>
      <c r="J297" t="s">
        <v>214</v>
      </c>
      <c r="K297" t="s">
        <v>149</v>
      </c>
      <c r="M297" t="s">
        <v>76</v>
      </c>
      <c r="N297" t="s">
        <v>216</v>
      </c>
      <c r="O297" s="57">
        <v>46241.573819444442</v>
      </c>
      <c r="P297" s="57">
        <v>46242.543981481482</v>
      </c>
      <c r="Q297">
        <v>69360807</v>
      </c>
      <c r="S297">
        <v>152306253188</v>
      </c>
      <c r="T297" t="s">
        <v>5012</v>
      </c>
      <c r="U297" t="s">
        <v>5013</v>
      </c>
      <c r="V297" t="s">
        <v>5014</v>
      </c>
      <c r="Z297">
        <v>112.715985</v>
      </c>
      <c r="AA297">
        <v>-7.3274815999999996</v>
      </c>
      <c r="AB297" t="s">
        <v>5015</v>
      </c>
      <c r="AC297" t="s">
        <v>226</v>
      </c>
      <c r="AL297" t="s">
        <v>218</v>
      </c>
      <c r="AM297" t="s">
        <v>5016</v>
      </c>
      <c r="AN297" t="s">
        <v>6</v>
      </c>
      <c r="AO297" s="57">
        <v>46211.579745370371</v>
      </c>
      <c r="AP297" s="57">
        <v>46245.625</v>
      </c>
      <c r="AR297" t="s">
        <v>219</v>
      </c>
      <c r="AS297" t="s">
        <v>631</v>
      </c>
      <c r="AT297" t="s">
        <v>231</v>
      </c>
      <c r="AU297">
        <v>20260808</v>
      </c>
      <c r="AV297" t="s">
        <v>222</v>
      </c>
      <c r="AW297" t="s">
        <v>567</v>
      </c>
      <c r="AX297" t="s">
        <v>223</v>
      </c>
      <c r="BA297" s="57">
        <v>46245.625</v>
      </c>
      <c r="BB297" t="s">
        <v>5016</v>
      </c>
      <c r="BC297">
        <v>2026</v>
      </c>
      <c r="BD297">
        <v>8</v>
      </c>
      <c r="BE297">
        <v>8</v>
      </c>
      <c r="BF297" s="6">
        <f t="shared" si="12"/>
        <v>46242</v>
      </c>
      <c r="BG297">
        <f t="shared" si="13"/>
        <v>-3.625</v>
      </c>
      <c r="BH297" t="str">
        <f t="shared" si="14"/>
        <v>COMPLY</v>
      </c>
      <c r="BI297" t="str">
        <f>VLOOKUP(H297,Sheet2!$A$1:$B$270,2,FALSE)</f>
        <v>SURABAYA SELATAN</v>
      </c>
    </row>
    <row r="298" spans="1:61">
      <c r="A298">
        <v>297</v>
      </c>
      <c r="B298">
        <v>1002525259</v>
      </c>
      <c r="C298">
        <v>3</v>
      </c>
      <c r="D298" t="s">
        <v>42</v>
      </c>
      <c r="E298">
        <v>5</v>
      </c>
      <c r="F298" t="s">
        <v>233</v>
      </c>
      <c r="G298" t="s">
        <v>105</v>
      </c>
      <c r="H298" t="s">
        <v>301</v>
      </c>
      <c r="I298" t="s">
        <v>213</v>
      </c>
      <c r="J298" t="s">
        <v>214</v>
      </c>
      <c r="K298" t="s">
        <v>149</v>
      </c>
      <c r="M298" t="s">
        <v>76</v>
      </c>
      <c r="N298" t="s">
        <v>216</v>
      </c>
      <c r="O298" s="57">
        <v>46247.809328703705</v>
      </c>
      <c r="P298" s="57">
        <v>46247.884733796294</v>
      </c>
      <c r="Q298">
        <v>69363026</v>
      </c>
      <c r="S298">
        <v>152313205123</v>
      </c>
      <c r="T298" t="s">
        <v>7967</v>
      </c>
      <c r="U298" t="s">
        <v>7968</v>
      </c>
      <c r="V298" t="s">
        <v>9042</v>
      </c>
      <c r="Z298">
        <v>112.401445460516</v>
      </c>
      <c r="AA298">
        <v>-7.4000611503815197</v>
      </c>
      <c r="AB298" t="s">
        <v>7970</v>
      </c>
      <c r="AC298" t="s">
        <v>230</v>
      </c>
      <c r="AL298" t="s">
        <v>218</v>
      </c>
      <c r="AM298" t="s">
        <v>9043</v>
      </c>
      <c r="AN298" t="s">
        <v>6</v>
      </c>
      <c r="AO298" t="s">
        <v>9044</v>
      </c>
      <c r="AR298" t="s">
        <v>219</v>
      </c>
      <c r="AS298" t="s">
        <v>105</v>
      </c>
      <c r="AT298" t="s">
        <v>231</v>
      </c>
      <c r="AU298">
        <v>20260813</v>
      </c>
      <c r="AV298" t="s">
        <v>222</v>
      </c>
      <c r="AW298" t="s">
        <v>565</v>
      </c>
      <c r="AX298" t="s">
        <v>223</v>
      </c>
      <c r="BA298" s="57">
        <v>46247.291666666664</v>
      </c>
      <c r="BB298" t="s">
        <v>9043</v>
      </c>
      <c r="BC298">
        <v>2026</v>
      </c>
      <c r="BD298">
        <v>8</v>
      </c>
      <c r="BE298">
        <v>13</v>
      </c>
      <c r="BF298" s="6">
        <f t="shared" si="12"/>
        <v>46247</v>
      </c>
      <c r="BG298">
        <f t="shared" si="13"/>
        <v>-0.29166666666424135</v>
      </c>
      <c r="BH298" t="str">
        <f t="shared" si="14"/>
        <v>COMPLY</v>
      </c>
      <c r="BI298" t="str">
        <f>VLOOKUP(H298,Sheet2!$A$1:$B$270,2,FALSE)</f>
        <v>MOJOKERTO</v>
      </c>
    </row>
    <row r="299" spans="1:61">
      <c r="A299">
        <v>298</v>
      </c>
      <c r="B299">
        <v>1002513149</v>
      </c>
      <c r="C299">
        <v>3</v>
      </c>
      <c r="D299" t="s">
        <v>42</v>
      </c>
      <c r="E299">
        <v>5</v>
      </c>
      <c r="F299" t="s">
        <v>102</v>
      </c>
      <c r="G299" t="s">
        <v>108</v>
      </c>
      <c r="H299" t="s">
        <v>343</v>
      </c>
      <c r="I299" t="s">
        <v>213</v>
      </c>
      <c r="J299" t="s">
        <v>214</v>
      </c>
      <c r="K299" t="s">
        <v>149</v>
      </c>
      <c r="L299" t="s">
        <v>215</v>
      </c>
      <c r="M299" t="s">
        <v>76</v>
      </c>
      <c r="N299" t="s">
        <v>216</v>
      </c>
      <c r="O299" s="57">
        <v>46240.686759259261</v>
      </c>
      <c r="P299" s="57">
        <v>46240.824606481481</v>
      </c>
      <c r="Q299">
        <v>69360247</v>
      </c>
      <c r="S299">
        <v>152527209090</v>
      </c>
      <c r="T299" t="s">
        <v>2216</v>
      </c>
      <c r="U299" t="s">
        <v>2217</v>
      </c>
      <c r="V299" t="s">
        <v>2218</v>
      </c>
      <c r="Z299">
        <v>114.217851</v>
      </c>
      <c r="AA299">
        <v>-7.7495770000000004</v>
      </c>
      <c r="AB299" t="s">
        <v>2219</v>
      </c>
      <c r="AC299" t="s">
        <v>237</v>
      </c>
      <c r="AL299" t="s">
        <v>218</v>
      </c>
      <c r="AM299" t="s">
        <v>2220</v>
      </c>
      <c r="AN299" t="s">
        <v>6</v>
      </c>
      <c r="AO299" s="57">
        <v>46181.695405092592</v>
      </c>
      <c r="AP299" s="57">
        <v>46241.541666666664</v>
      </c>
      <c r="AR299" t="s">
        <v>219</v>
      </c>
      <c r="AS299" t="s">
        <v>108</v>
      </c>
      <c r="AT299" t="s">
        <v>231</v>
      </c>
      <c r="AU299">
        <v>20260806</v>
      </c>
      <c r="AV299" t="s">
        <v>222</v>
      </c>
      <c r="AW299" t="s">
        <v>1055</v>
      </c>
      <c r="AX299" t="s">
        <v>223</v>
      </c>
      <c r="BA299" s="57">
        <v>46241.541666666664</v>
      </c>
      <c r="BB299" t="s">
        <v>2220</v>
      </c>
      <c r="BC299">
        <v>2026</v>
      </c>
      <c r="BD299">
        <v>8</v>
      </c>
      <c r="BE299">
        <v>6</v>
      </c>
      <c r="BF299" s="6">
        <f t="shared" si="12"/>
        <v>46240</v>
      </c>
      <c r="BG299">
        <f t="shared" si="13"/>
        <v>-1.5416666666642413</v>
      </c>
      <c r="BH299" t="str">
        <f t="shared" si="14"/>
        <v>COMPLY</v>
      </c>
      <c r="BI299" t="str">
        <f>VLOOKUP(H299,Sheet2!$A$1:$B$270,2,FALSE)</f>
        <v>BANYUWANGI</v>
      </c>
    </row>
    <row r="300" spans="1:61">
      <c r="A300">
        <v>299</v>
      </c>
      <c r="B300">
        <v>1002505776</v>
      </c>
      <c r="C300">
        <v>3</v>
      </c>
      <c r="D300" t="s">
        <v>45</v>
      </c>
      <c r="E300">
        <v>5</v>
      </c>
      <c r="F300" t="s">
        <v>211</v>
      </c>
      <c r="G300" t="s">
        <v>112</v>
      </c>
      <c r="H300" t="s">
        <v>269</v>
      </c>
      <c r="I300" t="s">
        <v>213</v>
      </c>
      <c r="J300" t="s">
        <v>214</v>
      </c>
      <c r="K300" t="s">
        <v>149</v>
      </c>
      <c r="L300" t="s">
        <v>215</v>
      </c>
      <c r="M300" t="s">
        <v>76</v>
      </c>
      <c r="N300" t="s">
        <v>216</v>
      </c>
      <c r="O300" s="57">
        <v>46237.440925925926</v>
      </c>
      <c r="P300" s="57">
        <v>46239.852662037039</v>
      </c>
      <c r="Q300">
        <v>69357321</v>
      </c>
      <c r="S300">
        <v>172601796755</v>
      </c>
      <c r="T300" t="s">
        <v>2226</v>
      </c>
      <c r="U300" t="s">
        <v>2227</v>
      </c>
      <c r="V300" t="s">
        <v>2228</v>
      </c>
      <c r="Z300">
        <v>116.10826940630299</v>
      </c>
      <c r="AA300">
        <v>-8.5977861843256207</v>
      </c>
      <c r="AB300" t="s">
        <v>2229</v>
      </c>
      <c r="AC300" t="s">
        <v>217</v>
      </c>
      <c r="AL300" t="s">
        <v>218</v>
      </c>
      <c r="AM300" t="s">
        <v>2230</v>
      </c>
      <c r="AN300" t="s">
        <v>6</v>
      </c>
      <c r="AO300" s="57">
        <v>46089.444699074076</v>
      </c>
      <c r="AP300" s="57">
        <v>46239.541666666664</v>
      </c>
      <c r="AR300" t="s">
        <v>219</v>
      </c>
      <c r="AS300" t="s">
        <v>220</v>
      </c>
      <c r="AT300" t="s">
        <v>231</v>
      </c>
      <c r="AU300">
        <v>20260805</v>
      </c>
      <c r="AV300" t="s">
        <v>222</v>
      </c>
      <c r="AW300" t="s">
        <v>1057</v>
      </c>
      <c r="AX300" t="s">
        <v>223</v>
      </c>
      <c r="BA300" s="57">
        <v>46239.541666666664</v>
      </c>
      <c r="BB300" t="s">
        <v>2230</v>
      </c>
      <c r="BC300">
        <v>2026</v>
      </c>
      <c r="BD300">
        <v>8</v>
      </c>
      <c r="BE300">
        <v>5</v>
      </c>
      <c r="BF300" s="6">
        <f t="shared" si="12"/>
        <v>46239</v>
      </c>
      <c r="BG300">
        <f t="shared" si="13"/>
        <v>-0.54166666666424135</v>
      </c>
      <c r="BH300" t="str">
        <f t="shared" si="14"/>
        <v>COMPLY</v>
      </c>
      <c r="BI300" t="str">
        <f>VLOOKUP(H300,Sheet2!$A$1:$B$270,2,FALSE)</f>
        <v>MATARAM</v>
      </c>
    </row>
    <row r="301" spans="1:61">
      <c r="A301">
        <v>300</v>
      </c>
      <c r="B301">
        <v>1002521525</v>
      </c>
      <c r="C301">
        <v>3</v>
      </c>
      <c r="D301" t="s">
        <v>59</v>
      </c>
      <c r="E301">
        <v>4</v>
      </c>
      <c r="F301" t="s">
        <v>573</v>
      </c>
      <c r="G301" t="s">
        <v>623</v>
      </c>
      <c r="H301" t="s">
        <v>626</v>
      </c>
      <c r="I301" t="s">
        <v>213</v>
      </c>
      <c r="J301" t="s">
        <v>214</v>
      </c>
      <c r="K301" t="s">
        <v>149</v>
      </c>
      <c r="M301" t="s">
        <v>559</v>
      </c>
      <c r="N301" t="s">
        <v>216</v>
      </c>
      <c r="O301" s="57">
        <v>46246.426006944443</v>
      </c>
      <c r="P301" s="57">
        <v>46247.582881944443</v>
      </c>
      <c r="Q301">
        <v>69363953</v>
      </c>
      <c r="S301">
        <v>141114227016</v>
      </c>
      <c r="T301" t="s">
        <v>8131</v>
      </c>
      <c r="U301" t="s">
        <v>8132</v>
      </c>
      <c r="Z301">
        <v>110.3367164</v>
      </c>
      <c r="AA301">
        <v>-7.8059580999999998</v>
      </c>
      <c r="AB301" t="s">
        <v>8133</v>
      </c>
      <c r="AC301" t="s">
        <v>293</v>
      </c>
      <c r="AO301" s="57">
        <v>46364.444363425922</v>
      </c>
      <c r="AR301" t="s">
        <v>6</v>
      </c>
      <c r="AS301" t="s">
        <v>220</v>
      </c>
      <c r="AT301" t="s">
        <v>231</v>
      </c>
      <c r="AV301" t="s">
        <v>9045</v>
      </c>
      <c r="AW301" t="s">
        <v>566</v>
      </c>
      <c r="AX301" t="s">
        <v>223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:61">
      <c r="A302">
        <v>301</v>
      </c>
      <c r="B302">
        <v>1002516284</v>
      </c>
      <c r="C302">
        <v>3</v>
      </c>
      <c r="D302" t="s">
        <v>55</v>
      </c>
      <c r="E302">
        <v>5</v>
      </c>
      <c r="F302" t="s">
        <v>228</v>
      </c>
      <c r="G302" t="s">
        <v>121</v>
      </c>
      <c r="H302" t="s">
        <v>456</v>
      </c>
      <c r="I302" t="s">
        <v>213</v>
      </c>
      <c r="J302" t="s">
        <v>214</v>
      </c>
      <c r="K302" t="s">
        <v>149</v>
      </c>
      <c r="M302" t="s">
        <v>582</v>
      </c>
      <c r="N302" t="s">
        <v>216</v>
      </c>
      <c r="O302" s="57">
        <v>46243.360891203702</v>
      </c>
      <c r="P302" s="57">
        <v>46246.481203703705</v>
      </c>
      <c r="Q302">
        <v>69361695</v>
      </c>
      <c r="S302">
        <v>152436202063</v>
      </c>
      <c r="T302" t="s">
        <v>5027</v>
      </c>
      <c r="U302" t="s">
        <v>5028</v>
      </c>
      <c r="V302" t="s">
        <v>5029</v>
      </c>
      <c r="Z302">
        <v>112.72248449999999</v>
      </c>
      <c r="AA302">
        <v>-7.1712109000000002</v>
      </c>
      <c r="AB302" t="s">
        <v>5030</v>
      </c>
      <c r="AC302" t="s">
        <v>230</v>
      </c>
      <c r="AL302" t="s">
        <v>218</v>
      </c>
      <c r="AM302" t="s">
        <v>5031</v>
      </c>
      <c r="AN302" t="s">
        <v>6</v>
      </c>
      <c r="AO302" s="57">
        <v>46273.371516203704</v>
      </c>
      <c r="AP302" s="57">
        <v>46244.541666666664</v>
      </c>
      <c r="AQ302" t="s">
        <v>249</v>
      </c>
      <c r="AR302" t="s">
        <v>14</v>
      </c>
      <c r="AS302" t="s">
        <v>220</v>
      </c>
      <c r="AT302" t="s">
        <v>231</v>
      </c>
      <c r="AV302" t="s">
        <v>8134</v>
      </c>
      <c r="AW302" t="s">
        <v>566</v>
      </c>
      <c r="AX302" t="s">
        <v>223</v>
      </c>
      <c r="BA302" s="57">
        <v>46244.541666666664</v>
      </c>
      <c r="BB302" t="s">
        <v>5031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MADURA</v>
      </c>
    </row>
    <row r="303" spans="1:61">
      <c r="A303">
        <v>302</v>
      </c>
      <c r="B303">
        <v>1002513925</v>
      </c>
      <c r="C303">
        <v>3</v>
      </c>
      <c r="D303" t="s">
        <v>55</v>
      </c>
      <c r="E303">
        <v>5</v>
      </c>
      <c r="F303" t="s">
        <v>228</v>
      </c>
      <c r="G303" t="s">
        <v>127</v>
      </c>
      <c r="H303" t="s">
        <v>434</v>
      </c>
      <c r="I303" t="s">
        <v>213</v>
      </c>
      <c r="J303" t="s">
        <v>214</v>
      </c>
      <c r="K303" t="s">
        <v>149</v>
      </c>
      <c r="M303" t="s">
        <v>76</v>
      </c>
      <c r="N303" t="s">
        <v>216</v>
      </c>
      <c r="O303" s="57">
        <v>46241.40966435185</v>
      </c>
      <c r="P303" s="57">
        <v>46244.408113425925</v>
      </c>
      <c r="Q303">
        <v>69360487</v>
      </c>
      <c r="S303">
        <v>152427205340</v>
      </c>
      <c r="T303" t="s">
        <v>5032</v>
      </c>
      <c r="U303" t="s">
        <v>5033</v>
      </c>
      <c r="V303" t="s">
        <v>5034</v>
      </c>
      <c r="Z303">
        <v>113.5369693</v>
      </c>
      <c r="AA303">
        <v>-6.8961375</v>
      </c>
      <c r="AB303" t="s">
        <v>5035</v>
      </c>
      <c r="AC303" t="s">
        <v>230</v>
      </c>
      <c r="AL303" t="s">
        <v>218</v>
      </c>
      <c r="AM303" t="s">
        <v>5036</v>
      </c>
      <c r="AN303" t="s">
        <v>6</v>
      </c>
      <c r="AO303" s="57">
        <v>46211.413402777776</v>
      </c>
      <c r="AP303" s="57">
        <v>46243.541666666664</v>
      </c>
      <c r="AR303" t="s">
        <v>219</v>
      </c>
      <c r="AS303" t="s">
        <v>220</v>
      </c>
      <c r="AT303" t="s">
        <v>231</v>
      </c>
      <c r="AU303">
        <v>20260810</v>
      </c>
      <c r="AV303" t="s">
        <v>222</v>
      </c>
      <c r="AW303" t="s">
        <v>565</v>
      </c>
      <c r="AX303" t="s">
        <v>223</v>
      </c>
      <c r="BA303" s="57">
        <v>46243.541666666664</v>
      </c>
      <c r="BB303" t="s">
        <v>5036</v>
      </c>
      <c r="BC303">
        <v>2026</v>
      </c>
      <c r="BD303">
        <v>8</v>
      </c>
      <c r="BE303">
        <v>10</v>
      </c>
      <c r="BF303" s="6">
        <f t="shared" si="12"/>
        <v>46244</v>
      </c>
      <c r="BG303">
        <f t="shared" si="13"/>
        <v>0.45833333333575865</v>
      </c>
      <c r="BH303" t="str">
        <f t="shared" si="14"/>
        <v>COMPLY</v>
      </c>
      <c r="BI303" t="str">
        <f>VLOOKUP(H303,Sheet2!$A$1:$B$270,2,FALSE)</f>
        <v>MADURA</v>
      </c>
    </row>
    <row r="304" spans="1:61">
      <c r="A304">
        <v>303</v>
      </c>
      <c r="B304">
        <v>1002512102</v>
      </c>
      <c r="C304">
        <v>3</v>
      </c>
      <c r="D304" t="s">
        <v>49</v>
      </c>
      <c r="E304">
        <v>4</v>
      </c>
      <c r="F304" t="s">
        <v>247</v>
      </c>
      <c r="G304" t="s">
        <v>551</v>
      </c>
      <c r="H304" t="s">
        <v>552</v>
      </c>
      <c r="I304" t="s">
        <v>213</v>
      </c>
      <c r="J304" t="s">
        <v>214</v>
      </c>
      <c r="K304" t="s">
        <v>149</v>
      </c>
      <c r="M304" t="s">
        <v>582</v>
      </c>
      <c r="N304" t="s">
        <v>216</v>
      </c>
      <c r="O304" s="57">
        <v>46240.490949074076</v>
      </c>
      <c r="P304" s="57">
        <v>46243.588217592594</v>
      </c>
      <c r="Q304">
        <v>69359839</v>
      </c>
      <c r="R304">
        <v>2946102028</v>
      </c>
      <c r="S304">
        <v>143407106637</v>
      </c>
      <c r="T304" t="s">
        <v>990</v>
      </c>
      <c r="U304" t="s">
        <v>2231</v>
      </c>
      <c r="V304" t="s">
        <v>5037</v>
      </c>
      <c r="Z304">
        <v>110.0445857</v>
      </c>
      <c r="AA304">
        <v>-6.9671436</v>
      </c>
      <c r="AB304" t="s">
        <v>2232</v>
      </c>
      <c r="AC304" t="s">
        <v>226</v>
      </c>
      <c r="AL304" t="s">
        <v>218</v>
      </c>
      <c r="AM304" t="s">
        <v>5038</v>
      </c>
      <c r="AN304" t="s">
        <v>6</v>
      </c>
      <c r="AO304" s="57">
        <v>46181.496516203704</v>
      </c>
      <c r="AP304" s="57">
        <v>46244.541666666664</v>
      </c>
      <c r="AR304" t="s">
        <v>14</v>
      </c>
      <c r="AS304" t="s">
        <v>553</v>
      </c>
      <c r="AT304" t="s">
        <v>231</v>
      </c>
      <c r="AV304" t="s">
        <v>5039</v>
      </c>
      <c r="AW304" t="s">
        <v>566</v>
      </c>
      <c r="AX304" t="s">
        <v>223</v>
      </c>
      <c r="BA304" s="57">
        <v>46244.541666666664</v>
      </c>
      <c r="BB304" t="s">
        <v>5038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:61">
      <c r="A305">
        <v>304</v>
      </c>
      <c r="B305">
        <v>1002520490</v>
      </c>
      <c r="C305">
        <v>3</v>
      </c>
      <c r="D305" t="s">
        <v>42</v>
      </c>
      <c r="E305">
        <v>5</v>
      </c>
      <c r="F305" t="s">
        <v>233</v>
      </c>
      <c r="G305" t="s">
        <v>106</v>
      </c>
      <c r="H305" t="s">
        <v>298</v>
      </c>
      <c r="I305" t="s">
        <v>213</v>
      </c>
      <c r="J305" t="s">
        <v>214</v>
      </c>
      <c r="K305" t="s">
        <v>149</v>
      </c>
      <c r="M305" t="s">
        <v>76</v>
      </c>
      <c r="N305" t="s">
        <v>216</v>
      </c>
      <c r="O305" s="57">
        <v>46245.646585648145</v>
      </c>
      <c r="P305" s="57">
        <v>46245.908761574072</v>
      </c>
      <c r="Q305">
        <v>69363566</v>
      </c>
      <c r="S305">
        <v>152743216281</v>
      </c>
      <c r="T305" t="s">
        <v>7169</v>
      </c>
      <c r="U305" t="s">
        <v>7170</v>
      </c>
      <c r="V305" t="s">
        <v>7171</v>
      </c>
      <c r="Z305">
        <v>112.6951203</v>
      </c>
      <c r="AA305">
        <v>-7.5656860999999997</v>
      </c>
      <c r="AB305" t="s">
        <v>7172</v>
      </c>
      <c r="AC305" t="s">
        <v>230</v>
      </c>
      <c r="AL305" t="s">
        <v>218</v>
      </c>
      <c r="AM305" t="s">
        <v>7173</v>
      </c>
      <c r="AN305" t="s">
        <v>6</v>
      </c>
      <c r="AO305" s="57">
        <v>46334.652650462966</v>
      </c>
      <c r="AP305" s="57">
        <v>46246.541666666664</v>
      </c>
      <c r="AR305" t="s">
        <v>219</v>
      </c>
      <c r="AS305" t="s">
        <v>605</v>
      </c>
      <c r="AT305" t="s">
        <v>221</v>
      </c>
      <c r="AU305">
        <v>20260811</v>
      </c>
      <c r="AV305" t="s">
        <v>222</v>
      </c>
      <c r="AW305" t="s">
        <v>566</v>
      </c>
      <c r="AX305" t="s">
        <v>223</v>
      </c>
      <c r="BA305" s="57">
        <v>46246.541666666664</v>
      </c>
      <c r="BB305" t="s">
        <v>7173</v>
      </c>
      <c r="BC305">
        <v>2026</v>
      </c>
      <c r="BD305">
        <v>8</v>
      </c>
      <c r="BE305">
        <v>11</v>
      </c>
      <c r="BF305" s="6">
        <f t="shared" si="12"/>
        <v>46245</v>
      </c>
      <c r="BG305">
        <f t="shared" si="13"/>
        <v>-1.5416666666642413</v>
      </c>
      <c r="BH305" t="str">
        <f t="shared" si="14"/>
        <v>COMPLY</v>
      </c>
      <c r="BI305" t="str">
        <f>VLOOKUP(H305,Sheet2!$A$1:$B$270,2,FALSE)</f>
        <v>PASURUAN</v>
      </c>
    </row>
    <row r="306" spans="1:61">
      <c r="A306">
        <v>305</v>
      </c>
      <c r="B306">
        <v>1002520125</v>
      </c>
      <c r="C306">
        <v>3</v>
      </c>
      <c r="D306" t="s">
        <v>49</v>
      </c>
      <c r="E306">
        <v>4</v>
      </c>
      <c r="F306" t="s">
        <v>253</v>
      </c>
      <c r="G306" t="s">
        <v>253</v>
      </c>
      <c r="H306" t="s">
        <v>1108</v>
      </c>
      <c r="I306" t="s">
        <v>213</v>
      </c>
      <c r="J306" t="s">
        <v>214</v>
      </c>
      <c r="K306" t="s">
        <v>149</v>
      </c>
      <c r="L306" t="s">
        <v>215</v>
      </c>
      <c r="M306" t="s">
        <v>76</v>
      </c>
      <c r="N306" t="s">
        <v>216</v>
      </c>
      <c r="O306" s="57">
        <v>46245.591620370367</v>
      </c>
      <c r="P306" s="57">
        <v>46246.683657407404</v>
      </c>
      <c r="Q306">
        <v>69363438</v>
      </c>
      <c r="S306">
        <v>146219104083</v>
      </c>
      <c r="T306" t="s">
        <v>7174</v>
      </c>
      <c r="U306" t="s">
        <v>7175</v>
      </c>
      <c r="V306" t="s">
        <v>7176</v>
      </c>
      <c r="Z306">
        <v>109.5457766</v>
      </c>
      <c r="AA306">
        <v>-7.0563954999999998</v>
      </c>
      <c r="AB306" t="s">
        <v>7177</v>
      </c>
      <c r="AC306" t="s">
        <v>237</v>
      </c>
      <c r="AL306" t="s">
        <v>218</v>
      </c>
      <c r="AM306" t="s">
        <v>7178</v>
      </c>
      <c r="AN306" t="s">
        <v>6</v>
      </c>
      <c r="AO306" s="57">
        <v>46334.610983796294</v>
      </c>
      <c r="AP306" s="57">
        <v>46246.541666666664</v>
      </c>
      <c r="AR306" t="s">
        <v>219</v>
      </c>
      <c r="AS306" t="s">
        <v>583</v>
      </c>
      <c r="AT306" t="s">
        <v>231</v>
      </c>
      <c r="AU306">
        <v>20260812</v>
      </c>
      <c r="AV306" t="s">
        <v>222</v>
      </c>
      <c r="AW306" t="s">
        <v>1055</v>
      </c>
      <c r="AX306" t="s">
        <v>223</v>
      </c>
      <c r="BA306" s="57">
        <v>46246.541666666664</v>
      </c>
      <c r="BB306" t="s">
        <v>7178</v>
      </c>
      <c r="BC306">
        <v>2026</v>
      </c>
      <c r="BD306">
        <v>8</v>
      </c>
      <c r="BE306">
        <v>12</v>
      </c>
      <c r="BF306" s="6">
        <f t="shared" si="12"/>
        <v>46246</v>
      </c>
      <c r="BG306">
        <f t="shared" si="13"/>
        <v>-0.54166666666424135</v>
      </c>
      <c r="BH306" t="str">
        <f t="shared" si="14"/>
        <v>COMPLY</v>
      </c>
      <c r="BI306" t="e">
        <f>VLOOKUP(H306,Sheet2!$A$1:$B$270,2,FALSE)</f>
        <v>#N/A</v>
      </c>
    </row>
    <row r="307" spans="1:61">
      <c r="A307">
        <v>306</v>
      </c>
      <c r="B307">
        <v>1002524844</v>
      </c>
      <c r="C307">
        <v>3</v>
      </c>
      <c r="D307" t="s">
        <v>55</v>
      </c>
      <c r="E307">
        <v>5</v>
      </c>
      <c r="F307" t="s">
        <v>228</v>
      </c>
      <c r="G307" t="s">
        <v>127</v>
      </c>
      <c r="H307" t="s">
        <v>498</v>
      </c>
      <c r="I307" t="s">
        <v>213</v>
      </c>
      <c r="J307" t="s">
        <v>214</v>
      </c>
      <c r="K307" t="s">
        <v>149</v>
      </c>
      <c r="L307" t="s">
        <v>215</v>
      </c>
      <c r="M307" t="s">
        <v>240</v>
      </c>
      <c r="N307" t="s">
        <v>216</v>
      </c>
      <c r="O307" s="57">
        <v>46247.668715277781</v>
      </c>
      <c r="P307" s="57">
        <v>46247.669456018521</v>
      </c>
      <c r="Q307">
        <v>69365397</v>
      </c>
      <c r="S307">
        <v>152428209680</v>
      </c>
      <c r="T307" t="s">
        <v>9046</v>
      </c>
      <c r="U307" t="s">
        <v>9047</v>
      </c>
      <c r="V307" t="s">
        <v>9048</v>
      </c>
      <c r="Z307">
        <v>113.744204007089</v>
      </c>
      <c r="AA307">
        <v>-7.1146511272033397</v>
      </c>
      <c r="AB307" t="s">
        <v>9049</v>
      </c>
      <c r="AC307" t="s">
        <v>217</v>
      </c>
      <c r="AL307" t="s">
        <v>218</v>
      </c>
      <c r="AM307" t="s">
        <v>9050</v>
      </c>
      <c r="AN307" t="s">
        <v>6</v>
      </c>
      <c r="AO307" t="s">
        <v>9051</v>
      </c>
      <c r="AP307" s="57">
        <v>46248.541666666664</v>
      </c>
      <c r="AR307" t="s">
        <v>241</v>
      </c>
      <c r="AS307" t="s">
        <v>220</v>
      </c>
      <c r="AT307" t="s">
        <v>231</v>
      </c>
      <c r="AV307" t="s">
        <v>240</v>
      </c>
      <c r="AW307" t="s">
        <v>1060</v>
      </c>
      <c r="AX307" t="s">
        <v>223</v>
      </c>
      <c r="BA307" s="57">
        <v>46248.541666666664</v>
      </c>
      <c r="BB307" t="s">
        <v>9050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MADURA</v>
      </c>
    </row>
    <row r="308" spans="1:61">
      <c r="A308">
        <v>307</v>
      </c>
      <c r="B308">
        <v>1002525280</v>
      </c>
      <c r="C308">
        <v>3</v>
      </c>
      <c r="D308" t="s">
        <v>55</v>
      </c>
      <c r="E308">
        <v>5</v>
      </c>
      <c r="F308" t="s">
        <v>315</v>
      </c>
      <c r="G308" t="s">
        <v>124</v>
      </c>
      <c r="H308" t="s">
        <v>399</v>
      </c>
      <c r="I308" t="s">
        <v>213</v>
      </c>
      <c r="J308" t="s">
        <v>214</v>
      </c>
      <c r="K308" t="s">
        <v>149</v>
      </c>
      <c r="L308" t="s">
        <v>215</v>
      </c>
      <c r="M308" t="s">
        <v>240</v>
      </c>
      <c r="N308" t="s">
        <v>216</v>
      </c>
      <c r="O308" s="57">
        <v>46247.818020833336</v>
      </c>
      <c r="P308" s="57">
        <v>46247.819456018522</v>
      </c>
      <c r="Q308">
        <v>69365552</v>
      </c>
      <c r="S308">
        <v>152302236758</v>
      </c>
      <c r="T308" t="s">
        <v>9052</v>
      </c>
      <c r="U308" t="s">
        <v>9053</v>
      </c>
      <c r="V308" t="s">
        <v>9054</v>
      </c>
      <c r="Z308">
        <v>112.7197662</v>
      </c>
      <c r="AA308">
        <v>-7.3836111999999998</v>
      </c>
      <c r="AB308" t="s">
        <v>9055</v>
      </c>
      <c r="AC308" t="s">
        <v>237</v>
      </c>
      <c r="AL308" t="s">
        <v>218</v>
      </c>
      <c r="AM308" t="s">
        <v>9056</v>
      </c>
      <c r="AN308" t="s">
        <v>6</v>
      </c>
      <c r="AO308" t="s">
        <v>9044</v>
      </c>
      <c r="AP308" s="57">
        <v>46249.333333333336</v>
      </c>
      <c r="AR308" t="s">
        <v>241</v>
      </c>
      <c r="AS308" t="s">
        <v>631</v>
      </c>
      <c r="AT308" t="s">
        <v>231</v>
      </c>
      <c r="AV308" t="s">
        <v>240</v>
      </c>
      <c r="AW308" t="s">
        <v>1059</v>
      </c>
      <c r="AX308" t="s">
        <v>223</v>
      </c>
      <c r="BA308" s="57">
        <v>46249.333333333336</v>
      </c>
      <c r="BB308" t="s">
        <v>9056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SURABAYA SELATAN</v>
      </c>
    </row>
    <row r="309" spans="1:61">
      <c r="A309">
        <v>308</v>
      </c>
      <c r="B309">
        <v>1002513019</v>
      </c>
      <c r="C309">
        <v>3</v>
      </c>
      <c r="D309" t="s">
        <v>51</v>
      </c>
      <c r="E309">
        <v>4</v>
      </c>
      <c r="F309" t="s">
        <v>275</v>
      </c>
      <c r="G309" t="s">
        <v>275</v>
      </c>
      <c r="H309" t="s">
        <v>986</v>
      </c>
      <c r="I309" t="s">
        <v>213</v>
      </c>
      <c r="J309" t="s">
        <v>214</v>
      </c>
      <c r="K309" t="s">
        <v>149</v>
      </c>
      <c r="M309" t="s">
        <v>76</v>
      </c>
      <c r="N309" t="s">
        <v>216</v>
      </c>
      <c r="O309" s="57">
        <v>46240.664479166669</v>
      </c>
      <c r="P309" s="57">
        <v>46240.736585648148</v>
      </c>
      <c r="Q309">
        <v>69358544</v>
      </c>
      <c r="S309">
        <v>142401145989</v>
      </c>
      <c r="T309" t="s">
        <v>2242</v>
      </c>
      <c r="U309" t="s">
        <v>2243</v>
      </c>
      <c r="V309" t="s">
        <v>2244</v>
      </c>
      <c r="Z309">
        <v>110.82376465999999</v>
      </c>
      <c r="AA309">
        <v>-6.8016982690000001</v>
      </c>
      <c r="AB309" t="s">
        <v>2245</v>
      </c>
      <c r="AC309" t="s">
        <v>292</v>
      </c>
      <c r="AL309" t="s">
        <v>218</v>
      </c>
      <c r="AM309" t="s">
        <v>2246</v>
      </c>
      <c r="AN309" t="s">
        <v>6</v>
      </c>
      <c r="AO309" s="57">
        <v>46181.673981481479</v>
      </c>
      <c r="AR309" t="s">
        <v>219</v>
      </c>
      <c r="AS309" t="s">
        <v>220</v>
      </c>
      <c r="AT309" t="s">
        <v>231</v>
      </c>
      <c r="AU309">
        <v>20260806</v>
      </c>
      <c r="AV309" t="s">
        <v>222</v>
      </c>
      <c r="AW309" t="s">
        <v>592</v>
      </c>
      <c r="AX309" t="s">
        <v>223</v>
      </c>
      <c r="BA309" s="57">
        <v>46240.291666666664</v>
      </c>
      <c r="BB309" t="s">
        <v>2246</v>
      </c>
      <c r="BC309">
        <v>2026</v>
      </c>
      <c r="BD309">
        <v>8</v>
      </c>
      <c r="BE309">
        <v>6</v>
      </c>
      <c r="BF309" s="6">
        <f t="shared" si="12"/>
        <v>46240</v>
      </c>
      <c r="BG309">
        <f t="shared" si="13"/>
        <v>-0.29166666666424135</v>
      </c>
      <c r="BH309" t="str">
        <f t="shared" si="14"/>
        <v>COMPLY</v>
      </c>
      <c r="BI309" t="e">
        <f>VLOOKUP(H309,Sheet2!$A$1:$B$270,2,FALSE)</f>
        <v>#N/A</v>
      </c>
    </row>
    <row r="310" spans="1:61">
      <c r="A310">
        <v>309</v>
      </c>
      <c r="B310">
        <v>1002520775</v>
      </c>
      <c r="C310">
        <v>3</v>
      </c>
      <c r="D310" t="s">
        <v>55</v>
      </c>
      <c r="E310">
        <v>5</v>
      </c>
      <c r="F310" t="s">
        <v>267</v>
      </c>
      <c r="G310" t="s">
        <v>125</v>
      </c>
      <c r="H310" t="s">
        <v>419</v>
      </c>
      <c r="I310" t="s">
        <v>213</v>
      </c>
      <c r="J310" t="s">
        <v>214</v>
      </c>
      <c r="K310" t="s">
        <v>149</v>
      </c>
      <c r="M310" t="s">
        <v>76</v>
      </c>
      <c r="N310" t="s">
        <v>216</v>
      </c>
      <c r="O310" s="57">
        <v>46245.695127314815</v>
      </c>
      <c r="P310" s="57">
        <v>46246.586678240739</v>
      </c>
      <c r="Q310">
        <v>69363667</v>
      </c>
      <c r="S310">
        <v>152448204560</v>
      </c>
      <c r="T310" t="s">
        <v>7179</v>
      </c>
      <c r="U310" t="s">
        <v>7180</v>
      </c>
      <c r="V310" t="s">
        <v>7181</v>
      </c>
      <c r="Z310">
        <v>112.356384625804</v>
      </c>
      <c r="AA310">
        <v>-6.8669660879565102</v>
      </c>
      <c r="AB310" t="s">
        <v>7182</v>
      </c>
      <c r="AC310" t="s">
        <v>230</v>
      </c>
      <c r="AL310" t="s">
        <v>218</v>
      </c>
      <c r="AM310" t="s">
        <v>7183</v>
      </c>
      <c r="AN310" t="s">
        <v>6</v>
      </c>
      <c r="AO310" s="57">
        <v>46334.704837962963</v>
      </c>
      <c r="AP310" s="57">
        <v>46246.625</v>
      </c>
      <c r="AR310" t="s">
        <v>219</v>
      </c>
      <c r="AS310" t="s">
        <v>220</v>
      </c>
      <c r="AT310" t="s">
        <v>231</v>
      </c>
      <c r="AU310">
        <v>20260812</v>
      </c>
      <c r="AV310" t="s">
        <v>222</v>
      </c>
      <c r="AW310" t="s">
        <v>607</v>
      </c>
      <c r="AX310" t="s">
        <v>223</v>
      </c>
      <c r="BA310" s="57">
        <v>46246.625</v>
      </c>
      <c r="BB310" t="s">
        <v>7183</v>
      </c>
      <c r="BC310">
        <v>2026</v>
      </c>
      <c r="BD310">
        <v>8</v>
      </c>
      <c r="BE310">
        <v>12</v>
      </c>
      <c r="BF310" s="6">
        <f t="shared" si="12"/>
        <v>46246</v>
      </c>
      <c r="BG310">
        <f t="shared" si="13"/>
        <v>-0.625</v>
      </c>
      <c r="BH310" t="str">
        <f t="shared" si="14"/>
        <v>COMPLY</v>
      </c>
      <c r="BI310" t="str">
        <f>VLOOKUP(H310,Sheet2!$A$1:$B$270,2,FALSE)</f>
        <v>GRESIK</v>
      </c>
    </row>
    <row r="311" spans="1:61">
      <c r="A311">
        <v>310</v>
      </c>
      <c r="B311">
        <v>1002512835</v>
      </c>
      <c r="C311">
        <v>3</v>
      </c>
      <c r="D311" t="s">
        <v>59</v>
      </c>
      <c r="E311">
        <v>4</v>
      </c>
      <c r="F311" t="s">
        <v>573</v>
      </c>
      <c r="G311" t="s">
        <v>1045</v>
      </c>
      <c r="H311" t="s">
        <v>1046</v>
      </c>
      <c r="I311" t="s">
        <v>213</v>
      </c>
      <c r="J311" t="s">
        <v>214</v>
      </c>
      <c r="K311" t="s">
        <v>149</v>
      </c>
      <c r="M311" t="s">
        <v>1003</v>
      </c>
      <c r="N311" t="s">
        <v>216</v>
      </c>
      <c r="O311" s="57">
        <v>46240.632777777777</v>
      </c>
      <c r="P311" s="57">
        <v>46241.611643518518</v>
      </c>
      <c r="Q311">
        <v>69360139</v>
      </c>
      <c r="S311">
        <v>143135115037</v>
      </c>
      <c r="T311" t="s">
        <v>1542</v>
      </c>
      <c r="Z311">
        <v>110.42143016140901</v>
      </c>
      <c r="AA311">
        <v>-8.0286884557070994</v>
      </c>
      <c r="AB311" t="s">
        <v>1545</v>
      </c>
      <c r="AC311" t="s">
        <v>293</v>
      </c>
      <c r="AO311" s="57">
        <v>46181.642870370371</v>
      </c>
      <c r="AR311" t="s">
        <v>6</v>
      </c>
      <c r="AS311" t="s">
        <v>1047</v>
      </c>
      <c r="AT311" t="s">
        <v>231</v>
      </c>
      <c r="AV311" t="s">
        <v>5046</v>
      </c>
      <c r="AW311" t="s">
        <v>592</v>
      </c>
      <c r="AX311" t="s">
        <v>223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:61">
      <c r="A312">
        <v>311</v>
      </c>
      <c r="B312">
        <v>1002515894</v>
      </c>
      <c r="C312">
        <v>3</v>
      </c>
      <c r="D312" t="s">
        <v>49</v>
      </c>
      <c r="E312">
        <v>4</v>
      </c>
      <c r="F312" t="s">
        <v>253</v>
      </c>
      <c r="G312" t="s">
        <v>256</v>
      </c>
      <c r="H312" t="s">
        <v>560</v>
      </c>
      <c r="I312" t="s">
        <v>213</v>
      </c>
      <c r="J312" t="s">
        <v>214</v>
      </c>
      <c r="K312" t="s">
        <v>149</v>
      </c>
      <c r="L312" t="s">
        <v>215</v>
      </c>
      <c r="M312" t="s">
        <v>582</v>
      </c>
      <c r="N312" t="s">
        <v>216</v>
      </c>
      <c r="O312" s="57">
        <v>46242.53052083333</v>
      </c>
      <c r="P312" s="57">
        <v>46244.608622685184</v>
      </c>
      <c r="Q312">
        <v>69361431</v>
      </c>
      <c r="S312">
        <v>142283119918</v>
      </c>
      <c r="T312" t="s">
        <v>5047</v>
      </c>
      <c r="U312" t="s">
        <v>5048</v>
      </c>
      <c r="V312" t="s">
        <v>5049</v>
      </c>
      <c r="Z312">
        <v>109.12327380000001</v>
      </c>
      <c r="AA312">
        <v>-7.0014816999999896</v>
      </c>
      <c r="AB312" t="s">
        <v>5050</v>
      </c>
      <c r="AC312" t="s">
        <v>237</v>
      </c>
      <c r="AL312" t="s">
        <v>218</v>
      </c>
      <c r="AM312" t="s">
        <v>5051</v>
      </c>
      <c r="AN312" t="s">
        <v>6</v>
      </c>
      <c r="AO312" s="57">
        <v>46242.538217592592</v>
      </c>
      <c r="AP312" s="57">
        <v>46243.541666666664</v>
      </c>
      <c r="AQ312" t="s">
        <v>929</v>
      </c>
      <c r="AR312" t="s">
        <v>14</v>
      </c>
      <c r="AS312" t="s">
        <v>220</v>
      </c>
      <c r="AT312" t="s">
        <v>231</v>
      </c>
      <c r="AV312" t="s">
        <v>6459</v>
      </c>
      <c r="AW312" t="s">
        <v>1059</v>
      </c>
      <c r="AX312" t="s">
        <v>223</v>
      </c>
      <c r="BA312" s="57">
        <v>46243.541666666664</v>
      </c>
      <c r="BB312" t="s">
        <v>5051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:61">
      <c r="A313">
        <v>312</v>
      </c>
      <c r="B313">
        <v>1002516177</v>
      </c>
      <c r="C313">
        <v>3</v>
      </c>
      <c r="D313" t="s">
        <v>59</v>
      </c>
      <c r="E313">
        <v>4</v>
      </c>
      <c r="F313" t="s">
        <v>224</v>
      </c>
      <c r="G313" t="s">
        <v>224</v>
      </c>
      <c r="H313" t="s">
        <v>1018</v>
      </c>
      <c r="I313" t="s">
        <v>213</v>
      </c>
      <c r="J313" t="s">
        <v>214</v>
      </c>
      <c r="K313" t="s">
        <v>149</v>
      </c>
      <c r="L313" t="s">
        <v>215</v>
      </c>
      <c r="M313" t="s">
        <v>582</v>
      </c>
      <c r="N313" t="s">
        <v>216</v>
      </c>
      <c r="O313" s="57">
        <v>46242.705520833333</v>
      </c>
      <c r="P313" s="57">
        <v>46245.582187499997</v>
      </c>
      <c r="Q313">
        <v>69361613</v>
      </c>
      <c r="S313">
        <v>143387115914</v>
      </c>
      <c r="T313" t="s">
        <v>5052</v>
      </c>
      <c r="U313" t="s">
        <v>5053</v>
      </c>
      <c r="V313" t="s">
        <v>5054</v>
      </c>
      <c r="Z313">
        <v>109.09837</v>
      </c>
      <c r="AA313">
        <v>-7.5303769999999997</v>
      </c>
      <c r="AB313" t="s">
        <v>5055</v>
      </c>
      <c r="AC313" t="s">
        <v>237</v>
      </c>
      <c r="AL313" t="s">
        <v>218</v>
      </c>
      <c r="AM313" t="s">
        <v>5056</v>
      </c>
      <c r="AN313" t="s">
        <v>6</v>
      </c>
      <c r="AO313" s="57">
        <v>46242.715532407405</v>
      </c>
      <c r="AP313" s="57">
        <v>46243.541666666664</v>
      </c>
      <c r="AQ313" t="s">
        <v>929</v>
      </c>
      <c r="AR313" t="s">
        <v>14</v>
      </c>
      <c r="AS313" t="s">
        <v>1019</v>
      </c>
      <c r="AT313" t="s">
        <v>231</v>
      </c>
      <c r="AV313" t="s">
        <v>7184</v>
      </c>
      <c r="AW313" t="s">
        <v>1063</v>
      </c>
      <c r="AX313" t="s">
        <v>223</v>
      </c>
      <c r="BA313" s="57">
        <v>46243.541666666664</v>
      </c>
      <c r="BB313" t="s">
        <v>5056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:61">
      <c r="A314">
        <v>313</v>
      </c>
      <c r="B314">
        <v>1002523352</v>
      </c>
      <c r="C314">
        <v>3</v>
      </c>
      <c r="D314" t="s">
        <v>55</v>
      </c>
      <c r="E314">
        <v>5</v>
      </c>
      <c r="F314" t="s">
        <v>228</v>
      </c>
      <c r="G314" t="s">
        <v>127</v>
      </c>
      <c r="H314" t="s">
        <v>229</v>
      </c>
      <c r="I314" t="s">
        <v>213</v>
      </c>
      <c r="J314" t="s">
        <v>214</v>
      </c>
      <c r="K314" t="s">
        <v>149</v>
      </c>
      <c r="M314" t="s">
        <v>76</v>
      </c>
      <c r="N314" t="s">
        <v>216</v>
      </c>
      <c r="O314" s="57">
        <v>46247.370219907411</v>
      </c>
      <c r="P314" s="57">
        <v>46247.740428240744</v>
      </c>
      <c r="Q314">
        <v>69364729</v>
      </c>
      <c r="S314">
        <v>152426928141</v>
      </c>
      <c r="T314" t="s">
        <v>9057</v>
      </c>
      <c r="U314" t="s">
        <v>9058</v>
      </c>
      <c r="V314" t="s">
        <v>9059</v>
      </c>
      <c r="Z314">
        <v>113.3926275</v>
      </c>
      <c r="AA314">
        <v>-7.1226965</v>
      </c>
      <c r="AB314" t="s">
        <v>9060</v>
      </c>
      <c r="AC314" t="s">
        <v>230</v>
      </c>
      <c r="AL314" t="s">
        <v>218</v>
      </c>
      <c r="AM314" t="s">
        <v>8939</v>
      </c>
      <c r="AN314" t="s">
        <v>6</v>
      </c>
      <c r="AO314" t="s">
        <v>8928</v>
      </c>
      <c r="AP314" s="57">
        <v>46248.333333333336</v>
      </c>
      <c r="AR314" t="s">
        <v>219</v>
      </c>
      <c r="AS314" t="s">
        <v>127</v>
      </c>
      <c r="AT314" t="s">
        <v>231</v>
      </c>
      <c r="AU314">
        <v>20260813</v>
      </c>
      <c r="AV314" t="s">
        <v>222</v>
      </c>
      <c r="AW314" t="s">
        <v>566</v>
      </c>
      <c r="AX314" t="s">
        <v>223</v>
      </c>
      <c r="BA314" s="57">
        <v>46248.333333333336</v>
      </c>
      <c r="BB314" t="s">
        <v>8939</v>
      </c>
      <c r="BC314">
        <v>2026</v>
      </c>
      <c r="BD314">
        <v>8</v>
      </c>
      <c r="BE314">
        <v>13</v>
      </c>
      <c r="BF314" s="6">
        <f t="shared" si="12"/>
        <v>46247</v>
      </c>
      <c r="BG314">
        <f t="shared" si="13"/>
        <v>-1.3333333333357587</v>
      </c>
      <c r="BH314" t="str">
        <f t="shared" si="14"/>
        <v>COMPLY</v>
      </c>
      <c r="BI314" t="str">
        <f>VLOOKUP(H314,Sheet2!$A$1:$B$270,2,FALSE)</f>
        <v>MADURA</v>
      </c>
    </row>
    <row r="315" spans="1:61">
      <c r="A315">
        <v>314</v>
      </c>
      <c r="B315">
        <v>1002509338</v>
      </c>
      <c r="C315">
        <v>3</v>
      </c>
      <c r="D315" t="s">
        <v>55</v>
      </c>
      <c r="E315">
        <v>5</v>
      </c>
      <c r="F315" t="s">
        <v>315</v>
      </c>
      <c r="G315" t="s">
        <v>124</v>
      </c>
      <c r="H315" t="s">
        <v>317</v>
      </c>
      <c r="I315" t="s">
        <v>213</v>
      </c>
      <c r="J315" t="s">
        <v>214</v>
      </c>
      <c r="K315" t="s">
        <v>149</v>
      </c>
      <c r="M315" t="s">
        <v>76</v>
      </c>
      <c r="N315" t="s">
        <v>216</v>
      </c>
      <c r="O315" s="57">
        <v>46238.721597222226</v>
      </c>
      <c r="P315" s="57">
        <v>46238.802245370367</v>
      </c>
      <c r="Q315">
        <v>69358109</v>
      </c>
      <c r="S315">
        <v>152308241272</v>
      </c>
      <c r="T315" t="s">
        <v>2262</v>
      </c>
      <c r="U315" t="s">
        <v>2263</v>
      </c>
      <c r="V315" t="s">
        <v>2264</v>
      </c>
      <c r="Z315">
        <v>112.76560000000001</v>
      </c>
      <c r="AA315">
        <v>-7.3310000000000004</v>
      </c>
      <c r="AB315" t="s">
        <v>2265</v>
      </c>
      <c r="AC315" t="s">
        <v>230</v>
      </c>
      <c r="AL315" t="s">
        <v>218</v>
      </c>
      <c r="AM315" t="s">
        <v>2266</v>
      </c>
      <c r="AN315" t="s">
        <v>6</v>
      </c>
      <c r="AO315" s="57">
        <v>46120.726145833331</v>
      </c>
      <c r="AR315" t="s">
        <v>219</v>
      </c>
      <c r="AS315" t="s">
        <v>667</v>
      </c>
      <c r="AT315" t="s">
        <v>231</v>
      </c>
      <c r="AU315">
        <v>20260804</v>
      </c>
      <c r="AV315" t="s">
        <v>222</v>
      </c>
      <c r="AW315" t="s">
        <v>566</v>
      </c>
      <c r="AX315" t="s">
        <v>223</v>
      </c>
      <c r="BA315" s="57">
        <v>46238.291666666664</v>
      </c>
      <c r="BB315" t="s">
        <v>2266</v>
      </c>
      <c r="BC315">
        <v>2026</v>
      </c>
      <c r="BD315">
        <v>8</v>
      </c>
      <c r="BE315">
        <v>4</v>
      </c>
      <c r="BF315" s="6">
        <f t="shared" si="12"/>
        <v>46238</v>
      </c>
      <c r="BG315">
        <f t="shared" si="13"/>
        <v>-0.29166666666424135</v>
      </c>
      <c r="BH315" t="str">
        <f t="shared" si="14"/>
        <v>COMPLY</v>
      </c>
      <c r="BI315" t="str">
        <f>VLOOKUP(H315,Sheet2!$A$1:$B$270,2,FALSE)</f>
        <v>SURABAYA SELATAN</v>
      </c>
    </row>
    <row r="316" spans="1:61">
      <c r="A316">
        <v>315</v>
      </c>
      <c r="B316">
        <v>1002505520</v>
      </c>
      <c r="C316">
        <v>3</v>
      </c>
      <c r="D316" t="s">
        <v>38</v>
      </c>
      <c r="E316">
        <v>5</v>
      </c>
      <c r="F316" t="s">
        <v>90</v>
      </c>
      <c r="G316" t="s">
        <v>96</v>
      </c>
      <c r="H316" t="s">
        <v>291</v>
      </c>
      <c r="I316" t="s">
        <v>213</v>
      </c>
      <c r="J316" t="s">
        <v>214</v>
      </c>
      <c r="K316" t="s">
        <v>149</v>
      </c>
      <c r="L316" t="s">
        <v>215</v>
      </c>
      <c r="M316" t="s">
        <v>76</v>
      </c>
      <c r="N316" t="s">
        <v>216</v>
      </c>
      <c r="O316" s="57">
        <v>46237.363854166666</v>
      </c>
      <c r="P316" s="57">
        <v>46237.807326388887</v>
      </c>
      <c r="Q316">
        <v>69357182</v>
      </c>
      <c r="S316">
        <v>152608208821</v>
      </c>
      <c r="T316" t="s">
        <v>2267</v>
      </c>
      <c r="U316" t="s">
        <v>2268</v>
      </c>
      <c r="V316" t="s">
        <v>2269</v>
      </c>
      <c r="Z316">
        <v>111.706270815018</v>
      </c>
      <c r="AA316">
        <v>-8.0549025045825502</v>
      </c>
      <c r="AB316" t="s">
        <v>2270</v>
      </c>
      <c r="AC316" t="s">
        <v>237</v>
      </c>
      <c r="AL316" t="s">
        <v>218</v>
      </c>
      <c r="AM316" t="s">
        <v>2271</v>
      </c>
      <c r="AN316" t="s">
        <v>6</v>
      </c>
      <c r="AO316" s="57">
        <v>46089.371631944443</v>
      </c>
      <c r="AP316" s="57">
        <v>46238.333333333336</v>
      </c>
      <c r="AR316" t="s">
        <v>219</v>
      </c>
      <c r="AS316" t="s">
        <v>96</v>
      </c>
      <c r="AT316" t="s">
        <v>231</v>
      </c>
      <c r="AU316">
        <v>20260803</v>
      </c>
      <c r="AV316" t="s">
        <v>222</v>
      </c>
      <c r="AW316" t="s">
        <v>1066</v>
      </c>
      <c r="AX316" t="s">
        <v>223</v>
      </c>
      <c r="BA316" s="57">
        <v>46238.333333333336</v>
      </c>
      <c r="BB316" t="s">
        <v>2271</v>
      </c>
      <c r="BC316">
        <v>2026</v>
      </c>
      <c r="BD316">
        <v>8</v>
      </c>
      <c r="BE316">
        <v>3</v>
      </c>
      <c r="BF316" s="6">
        <f t="shared" si="12"/>
        <v>46237</v>
      </c>
      <c r="BG316">
        <f t="shared" si="13"/>
        <v>-1.3333333333357587</v>
      </c>
      <c r="BH316" t="str">
        <f t="shared" si="14"/>
        <v>COMPLY</v>
      </c>
      <c r="BI316" t="str">
        <f>VLOOKUP(H316,Sheet2!$A$1:$B$270,2,FALSE)</f>
        <v>PONOROGO</v>
      </c>
    </row>
    <row r="317" spans="1:61">
      <c r="A317">
        <v>316</v>
      </c>
      <c r="B317">
        <v>1002519037</v>
      </c>
      <c r="C317">
        <v>3</v>
      </c>
      <c r="D317" t="s">
        <v>42</v>
      </c>
      <c r="E317">
        <v>5</v>
      </c>
      <c r="F317" t="s">
        <v>233</v>
      </c>
      <c r="G317" t="s">
        <v>105</v>
      </c>
      <c r="H317" t="s">
        <v>301</v>
      </c>
      <c r="I317" t="s">
        <v>213</v>
      </c>
      <c r="J317" t="s">
        <v>214</v>
      </c>
      <c r="K317" t="s">
        <v>149</v>
      </c>
      <c r="M317" t="s">
        <v>279</v>
      </c>
      <c r="N317" t="s">
        <v>216</v>
      </c>
      <c r="O317" s="57">
        <v>46245.398668981485</v>
      </c>
      <c r="P317" s="57">
        <v>46247.649236111109</v>
      </c>
      <c r="Q317">
        <v>69362933</v>
      </c>
      <c r="S317">
        <v>152313204581</v>
      </c>
      <c r="T317" t="s">
        <v>7185</v>
      </c>
      <c r="U317" t="s">
        <v>7186</v>
      </c>
      <c r="V317" t="s">
        <v>7187</v>
      </c>
      <c r="Z317">
        <v>112.400254</v>
      </c>
      <c r="AA317">
        <v>-7.4017485000000001</v>
      </c>
      <c r="AB317" t="s">
        <v>7188</v>
      </c>
      <c r="AC317" t="s">
        <v>230</v>
      </c>
      <c r="AL317" t="s">
        <v>218</v>
      </c>
      <c r="AM317" t="s">
        <v>7189</v>
      </c>
      <c r="AN317" t="s">
        <v>6</v>
      </c>
      <c r="AO317" s="57">
        <v>46334.402962962966</v>
      </c>
      <c r="AP317" s="57">
        <v>46246.333333333336</v>
      </c>
      <c r="AQ317" t="s">
        <v>6922</v>
      </c>
      <c r="AR317" t="s">
        <v>280</v>
      </c>
      <c r="AS317" t="s">
        <v>105</v>
      </c>
      <c r="AT317" t="s">
        <v>231</v>
      </c>
      <c r="AV317" t="s">
        <v>9061</v>
      </c>
      <c r="AW317" t="s">
        <v>565</v>
      </c>
      <c r="AX317" t="s">
        <v>223</v>
      </c>
      <c r="BA317" s="57">
        <v>46246.333333333336</v>
      </c>
      <c r="BB317" t="s">
        <v>7189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MOJOKERTO</v>
      </c>
    </row>
    <row r="318" spans="1:61">
      <c r="A318">
        <v>317</v>
      </c>
      <c r="B318">
        <v>1002515999</v>
      </c>
      <c r="C318">
        <v>3</v>
      </c>
      <c r="D318" t="s">
        <v>45</v>
      </c>
      <c r="E318">
        <v>5</v>
      </c>
      <c r="F318" t="s">
        <v>211</v>
      </c>
      <c r="G318" t="s">
        <v>115</v>
      </c>
      <c r="H318" t="s">
        <v>281</v>
      </c>
      <c r="I318" t="s">
        <v>213</v>
      </c>
      <c r="J318" t="s">
        <v>214</v>
      </c>
      <c r="K318" t="s">
        <v>149</v>
      </c>
      <c r="L318" t="s">
        <v>215</v>
      </c>
      <c r="M318" t="s">
        <v>970</v>
      </c>
      <c r="N318" t="s">
        <v>216</v>
      </c>
      <c r="O318" s="57">
        <v>46242.582592592589</v>
      </c>
      <c r="P318" s="57">
        <v>46245.42019675926</v>
      </c>
      <c r="Q318">
        <v>69361492</v>
      </c>
      <c r="S318">
        <v>172603791350</v>
      </c>
      <c r="T318" t="s">
        <v>5061</v>
      </c>
      <c r="U318" t="s">
        <v>5062</v>
      </c>
      <c r="V318" t="s">
        <v>5063</v>
      </c>
      <c r="Z318">
        <v>106.827153</v>
      </c>
      <c r="AA318">
        <v>-6.1753920000000004</v>
      </c>
      <c r="AB318" t="s">
        <v>5064</v>
      </c>
      <c r="AC318" t="s">
        <v>1058</v>
      </c>
      <c r="AL318" t="s">
        <v>218</v>
      </c>
      <c r="AM318" t="s">
        <v>5065</v>
      </c>
      <c r="AN318" t="s">
        <v>6</v>
      </c>
      <c r="AO318" s="57">
        <v>46242.590624999997</v>
      </c>
      <c r="AP318" s="57">
        <v>46243.541666666664</v>
      </c>
      <c r="AQ318" t="s">
        <v>249</v>
      </c>
      <c r="AR318" t="s">
        <v>12</v>
      </c>
      <c r="AS318" t="s">
        <v>588</v>
      </c>
      <c r="AT318" t="s">
        <v>231</v>
      </c>
      <c r="AV318" t="s">
        <v>949</v>
      </c>
      <c r="AW318" t="s">
        <v>1059</v>
      </c>
      <c r="AX318" t="s">
        <v>223</v>
      </c>
      <c r="BA318" s="57">
        <v>46243.541666666664</v>
      </c>
      <c r="BB318" t="s">
        <v>5065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SELONG</v>
      </c>
    </row>
    <row r="319" spans="1:61">
      <c r="A319">
        <v>318</v>
      </c>
      <c r="B319">
        <v>1002515816</v>
      </c>
      <c r="C319">
        <v>3</v>
      </c>
      <c r="D319" t="s">
        <v>38</v>
      </c>
      <c r="E319">
        <v>5</v>
      </c>
      <c r="F319" t="s">
        <v>90</v>
      </c>
      <c r="G319" t="s">
        <v>93</v>
      </c>
      <c r="H319" t="s">
        <v>393</v>
      </c>
      <c r="I319" t="s">
        <v>213</v>
      </c>
      <c r="J319" t="s">
        <v>214</v>
      </c>
      <c r="K319" t="s">
        <v>149</v>
      </c>
      <c r="L319" t="s">
        <v>215</v>
      </c>
      <c r="M319" t="s">
        <v>76</v>
      </c>
      <c r="N319" t="s">
        <v>216</v>
      </c>
      <c r="O319" s="57">
        <v>46242.479143518518</v>
      </c>
      <c r="P319" s="57">
        <v>46244.410300925927</v>
      </c>
      <c r="Q319">
        <v>69361362</v>
      </c>
      <c r="S319">
        <v>152615203027</v>
      </c>
      <c r="T319" t="s">
        <v>5066</v>
      </c>
      <c r="U319" t="s">
        <v>5067</v>
      </c>
      <c r="V319" t="s">
        <v>5068</v>
      </c>
      <c r="Z319">
        <v>112.093054912984</v>
      </c>
      <c r="AA319">
        <v>-7.6016279909606004</v>
      </c>
      <c r="AB319" t="s">
        <v>5069</v>
      </c>
      <c r="AC319" t="s">
        <v>217</v>
      </c>
      <c r="AL319" t="s">
        <v>218</v>
      </c>
      <c r="AM319" t="s">
        <v>5070</v>
      </c>
      <c r="AN319" t="s">
        <v>6</v>
      </c>
      <c r="AO319" s="57">
        <v>46242.486076388886</v>
      </c>
      <c r="AP319" s="57">
        <v>46243.333333333336</v>
      </c>
      <c r="AR319" t="s">
        <v>219</v>
      </c>
      <c r="AS319" t="s">
        <v>637</v>
      </c>
      <c r="AT319" t="s">
        <v>231</v>
      </c>
      <c r="AU319">
        <v>20260810</v>
      </c>
      <c r="AV319" t="s">
        <v>222</v>
      </c>
      <c r="AW319" t="s">
        <v>1063</v>
      </c>
      <c r="AX319" t="s">
        <v>223</v>
      </c>
      <c r="BA319" s="57">
        <v>46243.333333333336</v>
      </c>
      <c r="BB319" t="s">
        <v>5070</v>
      </c>
      <c r="BC319">
        <v>2026</v>
      </c>
      <c r="BD319">
        <v>8</v>
      </c>
      <c r="BE319">
        <v>10</v>
      </c>
      <c r="BF319" s="6">
        <f t="shared" si="12"/>
        <v>46244</v>
      </c>
      <c r="BG319">
        <f t="shared" si="13"/>
        <v>0.66666666666424135</v>
      </c>
      <c r="BH319" t="str">
        <f t="shared" si="14"/>
        <v>COMPLY</v>
      </c>
      <c r="BI319" t="str">
        <f>VLOOKUP(H319,Sheet2!$A$1:$B$270,2,FALSE)</f>
        <v>NGANJUK</v>
      </c>
    </row>
    <row r="320" spans="1:61">
      <c r="A320">
        <v>319</v>
      </c>
      <c r="B320">
        <v>1002519360</v>
      </c>
      <c r="C320">
        <v>3</v>
      </c>
      <c r="D320" t="s">
        <v>38</v>
      </c>
      <c r="E320">
        <v>5</v>
      </c>
      <c r="F320" t="s">
        <v>251</v>
      </c>
      <c r="G320" t="s">
        <v>91</v>
      </c>
      <c r="H320" t="s">
        <v>435</v>
      </c>
      <c r="I320" t="s">
        <v>213</v>
      </c>
      <c r="J320" t="s">
        <v>214</v>
      </c>
      <c r="K320" t="s">
        <v>149</v>
      </c>
      <c r="M320" t="s">
        <v>76</v>
      </c>
      <c r="N320" t="s">
        <v>216</v>
      </c>
      <c r="O320" s="57">
        <v>46245.45553240741</v>
      </c>
      <c r="P320" s="57">
        <v>46245.536921296298</v>
      </c>
      <c r="Q320">
        <v>69331973</v>
      </c>
      <c r="S320">
        <v>152713217306</v>
      </c>
      <c r="T320" t="s">
        <v>7190</v>
      </c>
      <c r="U320" t="s">
        <v>7191</v>
      </c>
      <c r="V320" t="s">
        <v>7192</v>
      </c>
      <c r="Z320">
        <v>112.78662299413401</v>
      </c>
      <c r="AA320">
        <v>-8.1624810291709693</v>
      </c>
      <c r="AB320" t="s">
        <v>7193</v>
      </c>
      <c r="AC320" t="s">
        <v>217</v>
      </c>
      <c r="AL320" t="s">
        <v>218</v>
      </c>
      <c r="AM320" t="s">
        <v>7194</v>
      </c>
      <c r="AN320" t="s">
        <v>6</v>
      </c>
      <c r="AO320" s="57">
        <v>46334.465520833335</v>
      </c>
      <c r="AR320" t="s">
        <v>219</v>
      </c>
      <c r="AS320" t="s">
        <v>629</v>
      </c>
      <c r="AT320" t="s">
        <v>221</v>
      </c>
      <c r="AU320">
        <v>20260811</v>
      </c>
      <c r="AV320" t="s">
        <v>222</v>
      </c>
      <c r="AW320" t="s">
        <v>655</v>
      </c>
      <c r="AX320" t="s">
        <v>223</v>
      </c>
      <c r="BA320" s="57">
        <v>46245.291666666664</v>
      </c>
      <c r="BB320" t="s">
        <v>7194</v>
      </c>
      <c r="BC320">
        <v>2026</v>
      </c>
      <c r="BD320">
        <v>8</v>
      </c>
      <c r="BE320">
        <v>11</v>
      </c>
      <c r="BF320" s="6">
        <f t="shared" si="12"/>
        <v>46245</v>
      </c>
      <c r="BG320">
        <f t="shared" si="13"/>
        <v>-0.29166666666424135</v>
      </c>
      <c r="BH320" t="str">
        <f t="shared" si="14"/>
        <v>COMPLY</v>
      </c>
      <c r="BI320" t="str">
        <f>VLOOKUP(H320,Sheet2!$A$1:$B$270,2,FALSE)</f>
        <v>MALANG</v>
      </c>
    </row>
    <row r="321" spans="1:61">
      <c r="A321">
        <v>320</v>
      </c>
      <c r="B321">
        <v>1002510325</v>
      </c>
      <c r="C321">
        <v>3</v>
      </c>
      <c r="D321" t="s">
        <v>49</v>
      </c>
      <c r="E321">
        <v>4</v>
      </c>
      <c r="F321" t="s">
        <v>253</v>
      </c>
      <c r="G321" t="s">
        <v>253</v>
      </c>
      <c r="H321" t="s">
        <v>700</v>
      </c>
      <c r="I321" t="s">
        <v>213</v>
      </c>
      <c r="J321" t="s">
        <v>214</v>
      </c>
      <c r="K321" t="s">
        <v>149</v>
      </c>
      <c r="L321" t="s">
        <v>215</v>
      </c>
      <c r="M321" t="s">
        <v>76</v>
      </c>
      <c r="N321" t="s">
        <v>216</v>
      </c>
      <c r="O321" s="57">
        <v>46239.497175925928</v>
      </c>
      <c r="P321" s="57">
        <v>46241.697245370371</v>
      </c>
      <c r="Q321">
        <v>69359047</v>
      </c>
      <c r="S321">
        <v>142280318382</v>
      </c>
      <c r="T321" t="s">
        <v>2277</v>
      </c>
      <c r="U321" t="s">
        <v>2278</v>
      </c>
      <c r="V321" t="s">
        <v>2279</v>
      </c>
      <c r="Z321">
        <v>109.720040011972</v>
      </c>
      <c r="AA321">
        <v>-7.0020679537176997</v>
      </c>
      <c r="AB321" t="s">
        <v>2280</v>
      </c>
      <c r="AC321" t="s">
        <v>237</v>
      </c>
      <c r="AL321" t="s">
        <v>218</v>
      </c>
      <c r="AM321" t="s">
        <v>2281</v>
      </c>
      <c r="AN321" t="s">
        <v>6</v>
      </c>
      <c r="AO321" s="57">
        <v>46150.506828703707</v>
      </c>
      <c r="AP321" s="57">
        <v>46240.333333333336</v>
      </c>
      <c r="AR321" t="s">
        <v>219</v>
      </c>
      <c r="AS321" t="s">
        <v>583</v>
      </c>
      <c r="AT321" t="s">
        <v>231</v>
      </c>
      <c r="AU321">
        <v>20260807</v>
      </c>
      <c r="AV321" t="s">
        <v>222</v>
      </c>
      <c r="AW321" t="s">
        <v>1063</v>
      </c>
      <c r="AX321" t="s">
        <v>223</v>
      </c>
      <c r="BA321" s="57">
        <v>46240.333333333336</v>
      </c>
      <c r="BB321" t="s">
        <v>2281</v>
      </c>
      <c r="BC321">
        <v>2026</v>
      </c>
      <c r="BD321">
        <v>8</v>
      </c>
      <c r="BE321">
        <v>7</v>
      </c>
      <c r="BF321" s="6">
        <f t="shared" si="12"/>
        <v>46241</v>
      </c>
      <c r="BG321">
        <f t="shared" si="13"/>
        <v>0.66666666666424135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1002518732</v>
      </c>
      <c r="C322">
        <v>3</v>
      </c>
      <c r="D322" t="s">
        <v>59</v>
      </c>
      <c r="E322">
        <v>4</v>
      </c>
      <c r="F322" t="s">
        <v>224</v>
      </c>
      <c r="G322" t="s">
        <v>322</v>
      </c>
      <c r="H322" t="s">
        <v>323</v>
      </c>
      <c r="I322" t="s">
        <v>213</v>
      </c>
      <c r="J322" t="s">
        <v>214</v>
      </c>
      <c r="K322" t="s">
        <v>149</v>
      </c>
      <c r="L322" t="s">
        <v>215</v>
      </c>
      <c r="M322" t="s">
        <v>76</v>
      </c>
      <c r="N322" t="s">
        <v>216</v>
      </c>
      <c r="O322" s="57">
        <v>46244.815949074073</v>
      </c>
      <c r="P322" s="57">
        <v>46245.517557870371</v>
      </c>
      <c r="Q322">
        <v>69362811</v>
      </c>
      <c r="S322">
        <v>146372102451</v>
      </c>
      <c r="T322" t="s">
        <v>6462</v>
      </c>
      <c r="U322" t="s">
        <v>7195</v>
      </c>
      <c r="V322" t="s">
        <v>6463</v>
      </c>
      <c r="Z322">
        <v>109.69658699999999</v>
      </c>
      <c r="AA322">
        <v>-7.3951909999999996</v>
      </c>
      <c r="AB322" t="s">
        <v>6464</v>
      </c>
      <c r="AC322" t="s">
        <v>237</v>
      </c>
      <c r="AL322" t="s">
        <v>218</v>
      </c>
      <c r="AM322" t="s">
        <v>6465</v>
      </c>
      <c r="AN322" t="s">
        <v>6</v>
      </c>
      <c r="AO322" s="57">
        <v>46303.819363425922</v>
      </c>
      <c r="AP322" s="57">
        <v>46247.541666666664</v>
      </c>
      <c r="AR322" t="s">
        <v>219</v>
      </c>
      <c r="AS322" t="s">
        <v>220</v>
      </c>
      <c r="AT322" t="s">
        <v>231</v>
      </c>
      <c r="AU322">
        <v>20260811</v>
      </c>
      <c r="AV322" t="s">
        <v>222</v>
      </c>
      <c r="AW322" t="s">
        <v>1065</v>
      </c>
      <c r="AX322" t="s">
        <v>223</v>
      </c>
      <c r="BA322" s="57">
        <v>46247.541666666664</v>
      </c>
      <c r="BB322" t="s">
        <v>6465</v>
      </c>
      <c r="BC322">
        <v>2026</v>
      </c>
      <c r="BD322">
        <v>8</v>
      </c>
      <c r="BE322">
        <v>11</v>
      </c>
      <c r="BF322" s="6">
        <f t="shared" si="12"/>
        <v>46245</v>
      </c>
      <c r="BG322">
        <f t="shared" si="13"/>
        <v>-2.5416666666642413</v>
      </c>
      <c r="BH322" t="str">
        <f t="shared" si="14"/>
        <v>COMPLY</v>
      </c>
      <c r="BI322" t="e">
        <f>VLOOKUP(H322,Sheet2!$A$1:$B$270,2,FALSE)</f>
        <v>#N/A</v>
      </c>
    </row>
    <row r="323" spans="1:61">
      <c r="A323">
        <v>322</v>
      </c>
      <c r="B323">
        <v>1002510939</v>
      </c>
      <c r="C323">
        <v>3</v>
      </c>
      <c r="D323" t="s">
        <v>38</v>
      </c>
      <c r="E323">
        <v>5</v>
      </c>
      <c r="F323" t="s">
        <v>90</v>
      </c>
      <c r="G323" t="s">
        <v>98</v>
      </c>
      <c r="H323" t="s">
        <v>520</v>
      </c>
      <c r="I323" t="s">
        <v>213</v>
      </c>
      <c r="J323" t="s">
        <v>214</v>
      </c>
      <c r="K323" t="s">
        <v>149</v>
      </c>
      <c r="L323" t="s">
        <v>215</v>
      </c>
      <c r="M323" t="s">
        <v>76</v>
      </c>
      <c r="N323" t="s">
        <v>216</v>
      </c>
      <c r="O323" s="57">
        <v>46239.626342592594</v>
      </c>
      <c r="P323" s="57">
        <v>46240.732766203706</v>
      </c>
      <c r="Q323">
        <v>69359348</v>
      </c>
      <c r="S323">
        <v>152637211079</v>
      </c>
      <c r="T323" t="s">
        <v>2288</v>
      </c>
      <c r="U323" t="s">
        <v>2289</v>
      </c>
      <c r="V323" t="s">
        <v>2290</v>
      </c>
      <c r="Z323">
        <v>111.99661244979001</v>
      </c>
      <c r="AA323">
        <v>-8.1382997294920099</v>
      </c>
      <c r="AB323" t="s">
        <v>2291</v>
      </c>
      <c r="AC323" t="s">
        <v>237</v>
      </c>
      <c r="AL323" t="s">
        <v>218</v>
      </c>
      <c r="AM323" t="s">
        <v>1369</v>
      </c>
      <c r="AN323" t="s">
        <v>6</v>
      </c>
      <c r="AO323" s="57">
        <v>46150.632303240738</v>
      </c>
      <c r="AP323" s="57">
        <v>46240.541666666664</v>
      </c>
      <c r="AR323" t="s">
        <v>219</v>
      </c>
      <c r="AS323" t="s">
        <v>98</v>
      </c>
      <c r="AT323" t="s">
        <v>231</v>
      </c>
      <c r="AU323">
        <v>20260806</v>
      </c>
      <c r="AV323" t="s">
        <v>222</v>
      </c>
      <c r="AW323" t="s">
        <v>1055</v>
      </c>
      <c r="AX323" t="s">
        <v>223</v>
      </c>
      <c r="BA323" s="57">
        <v>46240.541666666664</v>
      </c>
      <c r="BB323" t="s">
        <v>1369</v>
      </c>
      <c r="BC323">
        <v>2026</v>
      </c>
      <c r="BD323">
        <v>8</v>
      </c>
      <c r="BE323">
        <v>6</v>
      </c>
      <c r="BF323" s="6">
        <f t="shared" ref="BF323:BF386" si="15">DATE(BC323,BD323,BE323)</f>
        <v>46240</v>
      </c>
      <c r="BG323">
        <f t="shared" ref="BG323:BG386" si="16">BF323-BA323</f>
        <v>-0.54166666666424135</v>
      </c>
      <c r="BH323" t="str">
        <f t="shared" ref="BH323:BH386" si="17">IF(BG323=1,"COMPLY",IF(BG323&lt;1,"COMPLY","NOT COMPLY"))</f>
        <v>COMPLY</v>
      </c>
      <c r="BI323" t="str">
        <f>VLOOKUP(H323,Sheet2!$A$1:$B$270,2,FALSE)</f>
        <v>BLITAR</v>
      </c>
    </row>
    <row r="324" spans="1:61">
      <c r="A324">
        <v>323</v>
      </c>
      <c r="B324">
        <v>1002517787</v>
      </c>
      <c r="C324">
        <v>3</v>
      </c>
      <c r="D324" t="s">
        <v>34</v>
      </c>
      <c r="E324">
        <v>5</v>
      </c>
      <c r="F324" t="s">
        <v>595</v>
      </c>
      <c r="G324" t="s">
        <v>83</v>
      </c>
      <c r="H324" t="s">
        <v>232</v>
      </c>
      <c r="I324" t="s">
        <v>213</v>
      </c>
      <c r="J324" t="s">
        <v>214</v>
      </c>
      <c r="K324" t="s">
        <v>149</v>
      </c>
      <c r="M324" t="s">
        <v>76</v>
      </c>
      <c r="N324" t="s">
        <v>216</v>
      </c>
      <c r="O324" s="57">
        <v>46244.56659722222</v>
      </c>
      <c r="P324" s="57">
        <v>46246.69630787037</v>
      </c>
      <c r="Q324">
        <v>69362473</v>
      </c>
      <c r="S324">
        <v>172423221580</v>
      </c>
      <c r="T324" t="s">
        <v>6238</v>
      </c>
      <c r="U324" t="s">
        <v>6239</v>
      </c>
      <c r="V324" t="s">
        <v>7196</v>
      </c>
      <c r="Z324">
        <v>115.27735319999999</v>
      </c>
      <c r="AA324">
        <v>-8.5787233000000001</v>
      </c>
      <c r="AB324" t="s">
        <v>6466</v>
      </c>
      <c r="AC324" t="s">
        <v>230</v>
      </c>
      <c r="AL324" t="s">
        <v>218</v>
      </c>
      <c r="AM324" t="s">
        <v>7197</v>
      </c>
      <c r="AN324" t="s">
        <v>6</v>
      </c>
      <c r="AO324" s="57">
        <v>46303.569293981483</v>
      </c>
      <c r="AP324" s="57">
        <v>46246.333333333336</v>
      </c>
      <c r="AR324" t="s">
        <v>219</v>
      </c>
      <c r="AS324" t="s">
        <v>648</v>
      </c>
      <c r="AT324" t="s">
        <v>231</v>
      </c>
      <c r="AU324">
        <v>20260812</v>
      </c>
      <c r="AV324" t="s">
        <v>222</v>
      </c>
      <c r="AW324" t="s">
        <v>566</v>
      </c>
      <c r="AX324" t="s">
        <v>223</v>
      </c>
      <c r="BA324" s="57">
        <v>46246.333333333336</v>
      </c>
      <c r="BB324" t="s">
        <v>7197</v>
      </c>
      <c r="BC324">
        <v>2026</v>
      </c>
      <c r="BD324">
        <v>8</v>
      </c>
      <c r="BE324">
        <v>12</v>
      </c>
      <c r="BF324" s="6">
        <f t="shared" si="15"/>
        <v>46246</v>
      </c>
      <c r="BG324">
        <f t="shared" si="16"/>
        <v>-0.33333333333575865</v>
      </c>
      <c r="BH324" t="str">
        <f t="shared" si="17"/>
        <v>COMPLY</v>
      </c>
      <c r="BI324" t="str">
        <f>VLOOKUP(H324,Sheet2!$A$1:$B$270,2,FALSE)</f>
        <v>SANUR</v>
      </c>
    </row>
    <row r="325" spans="1:61">
      <c r="A325">
        <v>324</v>
      </c>
      <c r="B325">
        <v>1002523919</v>
      </c>
      <c r="C325">
        <v>3</v>
      </c>
      <c r="D325" t="s">
        <v>42</v>
      </c>
      <c r="E325">
        <v>5</v>
      </c>
      <c r="F325" t="s">
        <v>233</v>
      </c>
      <c r="G325" t="s">
        <v>106</v>
      </c>
      <c r="H325" t="s">
        <v>328</v>
      </c>
      <c r="I325" t="s">
        <v>213</v>
      </c>
      <c r="J325" t="s">
        <v>214</v>
      </c>
      <c r="K325" t="s">
        <v>149</v>
      </c>
      <c r="M325" t="s">
        <v>240</v>
      </c>
      <c r="N325" t="s">
        <v>216</v>
      </c>
      <c r="O325" s="57">
        <v>46247.476956018516</v>
      </c>
      <c r="P325" s="57">
        <v>46247.768067129633</v>
      </c>
      <c r="Q325">
        <v>69364973</v>
      </c>
      <c r="S325">
        <v>152742207103</v>
      </c>
      <c r="T325" t="s">
        <v>9062</v>
      </c>
      <c r="U325" t="s">
        <v>9063</v>
      </c>
      <c r="V325" t="s">
        <v>9064</v>
      </c>
      <c r="Z325">
        <v>112.72588709999999</v>
      </c>
      <c r="AA325">
        <v>-7.5727358999999996</v>
      </c>
      <c r="AB325" t="s">
        <v>9065</v>
      </c>
      <c r="AC325" t="s">
        <v>230</v>
      </c>
      <c r="AL325" t="s">
        <v>218</v>
      </c>
      <c r="AM325" t="s">
        <v>9066</v>
      </c>
      <c r="AN325" t="s">
        <v>6</v>
      </c>
      <c r="AO325" t="s">
        <v>8988</v>
      </c>
      <c r="AP325" s="57">
        <v>46249.541666666664</v>
      </c>
      <c r="AR325" t="s">
        <v>241</v>
      </c>
      <c r="AS325" t="s">
        <v>605</v>
      </c>
      <c r="AT325" t="s">
        <v>231</v>
      </c>
      <c r="AV325" t="s">
        <v>240</v>
      </c>
      <c r="AW325" t="s">
        <v>565</v>
      </c>
      <c r="AX325" t="s">
        <v>223</v>
      </c>
      <c r="BA325" s="57">
        <v>46249.541666666664</v>
      </c>
      <c r="BB325" t="s">
        <v>9066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PASURUAN</v>
      </c>
    </row>
    <row r="326" spans="1:61">
      <c r="A326">
        <v>325</v>
      </c>
      <c r="B326">
        <v>1002505319</v>
      </c>
      <c r="C326">
        <v>3</v>
      </c>
      <c r="D326" t="s">
        <v>42</v>
      </c>
      <c r="E326">
        <v>5</v>
      </c>
      <c r="F326" t="s">
        <v>106</v>
      </c>
      <c r="G326" t="s">
        <v>104</v>
      </c>
      <c r="H326" t="s">
        <v>459</v>
      </c>
      <c r="I326" t="s">
        <v>213</v>
      </c>
      <c r="J326" t="s">
        <v>214</v>
      </c>
      <c r="K326" t="s">
        <v>149</v>
      </c>
      <c r="L326" t="s">
        <v>215</v>
      </c>
      <c r="M326" t="s">
        <v>76</v>
      </c>
      <c r="N326" t="s">
        <v>216</v>
      </c>
      <c r="O326" s="57">
        <v>46236.6249537037</v>
      </c>
      <c r="P326" s="57">
        <v>46236.80332175926</v>
      </c>
      <c r="Q326">
        <v>69357065</v>
      </c>
      <c r="S326">
        <v>152535203750</v>
      </c>
      <c r="T326" t="s">
        <v>2292</v>
      </c>
      <c r="U326" t="s">
        <v>2293</v>
      </c>
      <c r="V326" t="s">
        <v>2294</v>
      </c>
      <c r="Z326">
        <v>113.33255935460301</v>
      </c>
      <c r="AA326">
        <v>-8.1931604557476305</v>
      </c>
      <c r="AB326" t="s">
        <v>2295</v>
      </c>
      <c r="AC326" t="s">
        <v>217</v>
      </c>
      <c r="AL326" t="s">
        <v>218</v>
      </c>
      <c r="AM326" t="s">
        <v>2296</v>
      </c>
      <c r="AN326" t="s">
        <v>6</v>
      </c>
      <c r="AO326" s="57">
        <v>46061.631921296299</v>
      </c>
      <c r="AP326" s="57">
        <v>46237.541666666664</v>
      </c>
      <c r="AR326" t="s">
        <v>219</v>
      </c>
      <c r="AS326" t="s">
        <v>220</v>
      </c>
      <c r="AT326" t="s">
        <v>231</v>
      </c>
      <c r="AU326">
        <v>20260802</v>
      </c>
      <c r="AV326" t="s">
        <v>222</v>
      </c>
      <c r="AW326" t="s">
        <v>1055</v>
      </c>
      <c r="AX326" t="s">
        <v>223</v>
      </c>
      <c r="BA326" s="57">
        <v>46237.541666666664</v>
      </c>
      <c r="BB326" t="s">
        <v>2296</v>
      </c>
      <c r="BC326">
        <v>2026</v>
      </c>
      <c r="BD326">
        <v>8</v>
      </c>
      <c r="BE326">
        <v>2</v>
      </c>
      <c r="BF326" s="6">
        <f t="shared" si="15"/>
        <v>46236</v>
      </c>
      <c r="BG326">
        <f t="shared" si="16"/>
        <v>-1.5416666666642413</v>
      </c>
      <c r="BH326" t="str">
        <f t="shared" si="17"/>
        <v>COMPLY</v>
      </c>
      <c r="BI326" t="str">
        <f>VLOOKUP(H326,Sheet2!$A$1:$B$270,2,FALSE)</f>
        <v>PROBOLINGGO</v>
      </c>
    </row>
    <row r="327" spans="1:61">
      <c r="A327">
        <v>326</v>
      </c>
      <c r="B327">
        <v>1002509776</v>
      </c>
      <c r="C327">
        <v>3</v>
      </c>
      <c r="D327" t="s">
        <v>51</v>
      </c>
      <c r="E327">
        <v>4</v>
      </c>
      <c r="F327" t="s">
        <v>275</v>
      </c>
      <c r="G327" t="s">
        <v>275</v>
      </c>
      <c r="H327" t="s">
        <v>976</v>
      </c>
      <c r="I327" t="s">
        <v>213</v>
      </c>
      <c r="J327" t="s">
        <v>214</v>
      </c>
      <c r="K327" t="s">
        <v>149</v>
      </c>
      <c r="L327" t="s">
        <v>215</v>
      </c>
      <c r="M327" t="s">
        <v>76</v>
      </c>
      <c r="N327" t="s">
        <v>216</v>
      </c>
      <c r="O327" s="57">
        <v>46239.399270833332</v>
      </c>
      <c r="P327" s="57">
        <v>46241.893645833334</v>
      </c>
      <c r="Q327">
        <v>69358833</v>
      </c>
      <c r="S327">
        <v>141456115198</v>
      </c>
      <c r="T327" t="s">
        <v>2297</v>
      </c>
      <c r="U327" t="s">
        <v>2298</v>
      </c>
      <c r="V327" t="s">
        <v>2299</v>
      </c>
      <c r="Z327">
        <v>110.7661353</v>
      </c>
      <c r="AA327">
        <v>-6.8638870999999897</v>
      </c>
      <c r="AB327" t="s">
        <v>2300</v>
      </c>
      <c r="AC327" t="s">
        <v>237</v>
      </c>
      <c r="AL327" t="s">
        <v>218</v>
      </c>
      <c r="AM327" t="s">
        <v>1501</v>
      </c>
      <c r="AN327" t="s">
        <v>6</v>
      </c>
      <c r="AO327" s="57">
        <v>46150.402731481481</v>
      </c>
      <c r="AP327" s="57">
        <v>46240.333333333336</v>
      </c>
      <c r="AR327" t="s">
        <v>219</v>
      </c>
      <c r="AS327" t="s">
        <v>977</v>
      </c>
      <c r="AT327" t="s">
        <v>231</v>
      </c>
      <c r="AU327">
        <v>20260807</v>
      </c>
      <c r="AV327" t="s">
        <v>222</v>
      </c>
      <c r="AW327" t="s">
        <v>1070</v>
      </c>
      <c r="AX327" t="s">
        <v>223</v>
      </c>
      <c r="BA327" s="57">
        <v>46240.333333333336</v>
      </c>
      <c r="BB327" t="s">
        <v>1501</v>
      </c>
      <c r="BC327">
        <v>2026</v>
      </c>
      <c r="BD327">
        <v>8</v>
      </c>
      <c r="BE327">
        <v>7</v>
      </c>
      <c r="BF327" s="6">
        <f t="shared" si="15"/>
        <v>46241</v>
      </c>
      <c r="BG327">
        <f t="shared" si="16"/>
        <v>0.66666666666424135</v>
      </c>
      <c r="BH327" t="str">
        <f t="shared" si="17"/>
        <v>COMPLY</v>
      </c>
      <c r="BI327" t="e">
        <f>VLOOKUP(H327,Sheet2!$A$1:$B$270,2,FALSE)</f>
        <v>#N/A</v>
      </c>
    </row>
    <row r="328" spans="1:61">
      <c r="A328">
        <v>327</v>
      </c>
      <c r="B328">
        <v>1002510037</v>
      </c>
      <c r="C328">
        <v>3</v>
      </c>
      <c r="D328" t="s">
        <v>34</v>
      </c>
      <c r="E328">
        <v>5</v>
      </c>
      <c r="F328" t="s">
        <v>595</v>
      </c>
      <c r="G328" t="s">
        <v>86</v>
      </c>
      <c r="H328" t="s">
        <v>428</v>
      </c>
      <c r="I328" t="s">
        <v>213</v>
      </c>
      <c r="J328" t="s">
        <v>214</v>
      </c>
      <c r="K328" t="s">
        <v>149</v>
      </c>
      <c r="M328" t="s">
        <v>76</v>
      </c>
      <c r="N328" t="s">
        <v>1061</v>
      </c>
      <c r="O328" s="57">
        <v>46239.445289351854</v>
      </c>
      <c r="P328" s="57">
        <v>46240.381886574076</v>
      </c>
      <c r="Q328">
        <v>69357651</v>
      </c>
      <c r="S328">
        <v>172419206926</v>
      </c>
      <c r="T328" t="s">
        <v>1294</v>
      </c>
      <c r="U328" t="s">
        <v>2301</v>
      </c>
      <c r="V328" t="s">
        <v>2302</v>
      </c>
      <c r="Z328">
        <v>115.1847604</v>
      </c>
      <c r="AA328">
        <v>-8.6755513999999998</v>
      </c>
      <c r="AB328" t="s">
        <v>1297</v>
      </c>
      <c r="AC328" t="s">
        <v>226</v>
      </c>
      <c r="AL328" t="s">
        <v>218</v>
      </c>
      <c r="AM328" t="s">
        <v>2303</v>
      </c>
      <c r="AN328" t="s">
        <v>6</v>
      </c>
      <c r="AO328" s="57">
        <v>46150.454826388886</v>
      </c>
      <c r="AR328" t="s">
        <v>219</v>
      </c>
      <c r="AS328" t="s">
        <v>906</v>
      </c>
      <c r="AT328" t="s">
        <v>231</v>
      </c>
      <c r="AU328">
        <v>20260806</v>
      </c>
      <c r="AV328" t="s">
        <v>222</v>
      </c>
      <c r="AW328" t="s">
        <v>673</v>
      </c>
      <c r="AX328" t="s">
        <v>223</v>
      </c>
      <c r="BA328" s="57">
        <v>46239.291666666664</v>
      </c>
      <c r="BB328" t="s">
        <v>2303</v>
      </c>
      <c r="BC328">
        <v>2026</v>
      </c>
      <c r="BD328">
        <v>8</v>
      </c>
      <c r="BE328">
        <v>6</v>
      </c>
      <c r="BF328" s="6">
        <f t="shared" si="15"/>
        <v>46240</v>
      </c>
      <c r="BG328">
        <f t="shared" si="16"/>
        <v>0.70833333333575865</v>
      </c>
      <c r="BH328" t="str">
        <f t="shared" si="17"/>
        <v>COMPLY</v>
      </c>
      <c r="BI328" t="str">
        <f>VLOOKUP(H328,Sheet2!$A$1:$B$270,2,FALSE)</f>
        <v>UBUNG</v>
      </c>
    </row>
    <row r="329" spans="1:61">
      <c r="A329">
        <v>328</v>
      </c>
      <c r="B329">
        <v>1002523109</v>
      </c>
      <c r="C329">
        <v>3</v>
      </c>
      <c r="D329" t="s">
        <v>59</v>
      </c>
      <c r="E329">
        <v>4</v>
      </c>
      <c r="F329" t="s">
        <v>573</v>
      </c>
      <c r="G329" t="s">
        <v>934</v>
      </c>
      <c r="H329" t="s">
        <v>950</v>
      </c>
      <c r="I329" t="s">
        <v>213</v>
      </c>
      <c r="J329" t="s">
        <v>214</v>
      </c>
      <c r="K329" t="s">
        <v>149</v>
      </c>
      <c r="L329" t="s">
        <v>215</v>
      </c>
      <c r="M329" t="s">
        <v>76</v>
      </c>
      <c r="N329" t="s">
        <v>216</v>
      </c>
      <c r="O329" s="57">
        <v>46246.776342592595</v>
      </c>
      <c r="P329" s="57">
        <v>46247.580185185187</v>
      </c>
      <c r="Q329">
        <v>69364624</v>
      </c>
      <c r="S329">
        <v>146144118578</v>
      </c>
      <c r="T329" t="s">
        <v>8135</v>
      </c>
      <c r="U329" t="s">
        <v>8136</v>
      </c>
      <c r="V329" t="s">
        <v>8137</v>
      </c>
      <c r="Z329">
        <v>110.4107609</v>
      </c>
      <c r="AA329">
        <v>-7.6850658999999997</v>
      </c>
      <c r="AB329" t="s">
        <v>8138</v>
      </c>
      <c r="AC329" t="s">
        <v>237</v>
      </c>
      <c r="AL329" t="s">
        <v>218</v>
      </c>
      <c r="AM329" t="s">
        <v>8139</v>
      </c>
      <c r="AN329" t="s">
        <v>6</v>
      </c>
      <c r="AO329" s="57">
        <v>46364.777731481481</v>
      </c>
      <c r="AP329" s="57">
        <v>46248.5</v>
      </c>
      <c r="AR329" t="s">
        <v>219</v>
      </c>
      <c r="AS329" t="s">
        <v>220</v>
      </c>
      <c r="AT329" t="s">
        <v>231</v>
      </c>
      <c r="AU329">
        <v>20260813</v>
      </c>
      <c r="AV329" t="s">
        <v>222</v>
      </c>
      <c r="AW329" t="s">
        <v>1063</v>
      </c>
      <c r="AX329" t="s">
        <v>223</v>
      </c>
      <c r="BA329" s="57">
        <v>46248.5</v>
      </c>
      <c r="BB329" t="s">
        <v>8139</v>
      </c>
      <c r="BC329">
        <v>2026</v>
      </c>
      <c r="BD329">
        <v>8</v>
      </c>
      <c r="BE329">
        <v>13</v>
      </c>
      <c r="BF329" s="6">
        <f t="shared" si="15"/>
        <v>46247</v>
      </c>
      <c r="BG329">
        <f t="shared" si="16"/>
        <v>-1.5</v>
      </c>
      <c r="BH329" t="str">
        <f t="shared" si="17"/>
        <v>COMPLY</v>
      </c>
      <c r="BI329" t="e">
        <f>VLOOKUP(H329,Sheet2!$A$1:$B$270,2,FALSE)</f>
        <v>#N/A</v>
      </c>
    </row>
    <row r="330" spans="1:61">
      <c r="A330">
        <v>329</v>
      </c>
      <c r="B330">
        <v>1002514626</v>
      </c>
      <c r="C330">
        <v>3</v>
      </c>
      <c r="D330" t="s">
        <v>49</v>
      </c>
      <c r="E330">
        <v>4</v>
      </c>
      <c r="F330" t="s">
        <v>247</v>
      </c>
      <c r="G330" t="s">
        <v>248</v>
      </c>
      <c r="H330" t="s">
        <v>651</v>
      </c>
      <c r="I330" t="s">
        <v>213</v>
      </c>
      <c r="J330" t="s">
        <v>214</v>
      </c>
      <c r="K330" t="s">
        <v>149</v>
      </c>
      <c r="L330" t="s">
        <v>215</v>
      </c>
      <c r="M330" t="s">
        <v>970</v>
      </c>
      <c r="N330" t="s">
        <v>216</v>
      </c>
      <c r="O330" s="57">
        <v>46241.565925925926</v>
      </c>
      <c r="P330" s="57">
        <v>46246.4609837963</v>
      </c>
      <c r="Q330">
        <v>69360784</v>
      </c>
      <c r="S330">
        <v>141423136617</v>
      </c>
      <c r="T330" t="s">
        <v>5074</v>
      </c>
      <c r="U330" t="s">
        <v>5075</v>
      </c>
      <c r="V330" t="s">
        <v>5076</v>
      </c>
      <c r="Z330">
        <v>110.4114567</v>
      </c>
      <c r="AA330">
        <v>-7.0806864000000003</v>
      </c>
      <c r="AB330" t="s">
        <v>5077</v>
      </c>
      <c r="AC330" t="s">
        <v>237</v>
      </c>
      <c r="AL330" t="s">
        <v>218</v>
      </c>
      <c r="AM330" t="s">
        <v>5078</v>
      </c>
      <c r="AN330" t="s">
        <v>6</v>
      </c>
      <c r="AO330" s="57">
        <v>46211.569687499999</v>
      </c>
      <c r="AP330" s="57">
        <v>46242.541666666664</v>
      </c>
      <c r="AQ330" t="s">
        <v>249</v>
      </c>
      <c r="AR330" t="s">
        <v>12</v>
      </c>
      <c r="AS330" t="s">
        <v>220</v>
      </c>
      <c r="AT330" t="s">
        <v>231</v>
      </c>
      <c r="AV330" t="s">
        <v>949</v>
      </c>
      <c r="AW330" t="s">
        <v>1057</v>
      </c>
      <c r="AX330" t="s">
        <v>223</v>
      </c>
      <c r="BA330" s="57">
        <v>46242.541666666664</v>
      </c>
      <c r="BB330" t="s">
        <v>5078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:61">
      <c r="A331">
        <v>330</v>
      </c>
      <c r="B331">
        <v>1002516150</v>
      </c>
      <c r="C331">
        <v>3</v>
      </c>
      <c r="D331" t="s">
        <v>38</v>
      </c>
      <c r="E331">
        <v>5</v>
      </c>
      <c r="F331" t="s">
        <v>92</v>
      </c>
      <c r="G331" t="s">
        <v>92</v>
      </c>
      <c r="H331" t="s">
        <v>484</v>
      </c>
      <c r="I331" t="s">
        <v>213</v>
      </c>
      <c r="J331" t="s">
        <v>214</v>
      </c>
      <c r="K331" t="s">
        <v>149</v>
      </c>
      <c r="L331" t="s">
        <v>215</v>
      </c>
      <c r="M331" t="s">
        <v>582</v>
      </c>
      <c r="N331" t="s">
        <v>216</v>
      </c>
      <c r="O331" s="57">
        <v>46242.682592592595</v>
      </c>
      <c r="P331" s="57">
        <v>46246.376898148148</v>
      </c>
      <c r="Q331">
        <v>69361592</v>
      </c>
      <c r="S331">
        <v>152632209723</v>
      </c>
      <c r="T331" t="s">
        <v>5079</v>
      </c>
      <c r="U331" t="s">
        <v>5080</v>
      </c>
      <c r="V331" t="s">
        <v>5081</v>
      </c>
      <c r="Z331">
        <v>111.656671</v>
      </c>
      <c r="AA331">
        <v>-7.5399210999999999</v>
      </c>
      <c r="AB331" t="s">
        <v>5082</v>
      </c>
      <c r="AC331" t="s">
        <v>237</v>
      </c>
      <c r="AL331" t="s">
        <v>218</v>
      </c>
      <c r="AM331" t="s">
        <v>4982</v>
      </c>
      <c r="AN331" t="s">
        <v>6</v>
      </c>
      <c r="AO331" s="57">
        <v>46242.684166666666</v>
      </c>
      <c r="AP331" s="57">
        <v>46243.541666666664</v>
      </c>
      <c r="AR331" t="s">
        <v>14</v>
      </c>
      <c r="AS331" t="s">
        <v>604</v>
      </c>
      <c r="AT331" t="s">
        <v>231</v>
      </c>
      <c r="AV331" t="s">
        <v>8140</v>
      </c>
      <c r="AW331" t="s">
        <v>1055</v>
      </c>
      <c r="AX331" t="s">
        <v>223</v>
      </c>
      <c r="BA331" s="57">
        <v>46243.541666666664</v>
      </c>
      <c r="BB331" t="s">
        <v>4982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MADIUN</v>
      </c>
    </row>
    <row r="332" spans="1:61">
      <c r="A332">
        <v>331</v>
      </c>
      <c r="B332">
        <v>1002516325</v>
      </c>
      <c r="C332">
        <v>3</v>
      </c>
      <c r="D332" t="s">
        <v>49</v>
      </c>
      <c r="E332">
        <v>4</v>
      </c>
      <c r="F332" t="s">
        <v>253</v>
      </c>
      <c r="G332" t="s">
        <v>256</v>
      </c>
      <c r="H332" t="s">
        <v>910</v>
      </c>
      <c r="I332" t="s">
        <v>213</v>
      </c>
      <c r="J332" t="s">
        <v>214</v>
      </c>
      <c r="K332" t="s">
        <v>149</v>
      </c>
      <c r="L332" t="s">
        <v>215</v>
      </c>
      <c r="M332" t="s">
        <v>225</v>
      </c>
      <c r="N332" t="s">
        <v>216</v>
      </c>
      <c r="O332" s="57">
        <v>46243.395787037036</v>
      </c>
      <c r="P332" s="57">
        <v>46244.339166666665</v>
      </c>
      <c r="Q332">
        <v>69361724</v>
      </c>
      <c r="S332">
        <v>142206131314</v>
      </c>
      <c r="T332" t="s">
        <v>5083</v>
      </c>
      <c r="U332" t="s">
        <v>5084</v>
      </c>
      <c r="V332" t="s">
        <v>5085</v>
      </c>
      <c r="Z332">
        <v>108.981295</v>
      </c>
      <c r="AA332">
        <v>-7.0916899999999998</v>
      </c>
      <c r="AB332" t="s">
        <v>5086</v>
      </c>
      <c r="AC332" t="s">
        <v>237</v>
      </c>
      <c r="AL332" t="s">
        <v>218</v>
      </c>
      <c r="AM332" t="s">
        <v>5087</v>
      </c>
      <c r="AN332" t="s">
        <v>6</v>
      </c>
      <c r="AO332" s="57">
        <v>46273.402662037035</v>
      </c>
      <c r="AP332" s="57">
        <v>46244.333333333336</v>
      </c>
      <c r="AR332" t="s">
        <v>18</v>
      </c>
      <c r="AS332" t="s">
        <v>220</v>
      </c>
      <c r="AT332" t="s">
        <v>231</v>
      </c>
      <c r="AV332" t="s">
        <v>227</v>
      </c>
      <c r="AW332" t="s">
        <v>1063</v>
      </c>
      <c r="AX332" t="s">
        <v>223</v>
      </c>
      <c r="BA332" s="57">
        <v>46244.333333333336</v>
      </c>
      <c r="BB332" t="s">
        <v>5087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:61">
      <c r="A333">
        <v>332</v>
      </c>
      <c r="B333">
        <v>1002512697</v>
      </c>
      <c r="C333">
        <v>3</v>
      </c>
      <c r="D333" t="s">
        <v>38</v>
      </c>
      <c r="E333">
        <v>5</v>
      </c>
      <c r="F333" t="s">
        <v>90</v>
      </c>
      <c r="G333" t="s">
        <v>90</v>
      </c>
      <c r="H333" t="s">
        <v>442</v>
      </c>
      <c r="I333" t="s">
        <v>213</v>
      </c>
      <c r="J333" t="s">
        <v>214</v>
      </c>
      <c r="K333" t="s">
        <v>149</v>
      </c>
      <c r="L333" t="s">
        <v>215</v>
      </c>
      <c r="M333" t="s">
        <v>76</v>
      </c>
      <c r="N333" t="s">
        <v>216</v>
      </c>
      <c r="O333" s="57">
        <v>46240.606203703705</v>
      </c>
      <c r="P333" s="57">
        <v>46242.342881944445</v>
      </c>
      <c r="Q333">
        <v>69360087</v>
      </c>
      <c r="S333">
        <v>152651207082</v>
      </c>
      <c r="T333" t="s">
        <v>2309</v>
      </c>
      <c r="U333" t="s">
        <v>2310</v>
      </c>
      <c r="V333" t="s">
        <v>2311</v>
      </c>
      <c r="Z333">
        <v>111.955506915246</v>
      </c>
      <c r="AA333">
        <v>-7.9606846555931998</v>
      </c>
      <c r="AB333" t="s">
        <v>2312</v>
      </c>
      <c r="AC333" t="s">
        <v>237</v>
      </c>
      <c r="AL333" t="s">
        <v>218</v>
      </c>
      <c r="AM333" t="s">
        <v>2313</v>
      </c>
      <c r="AN333" t="s">
        <v>6</v>
      </c>
      <c r="AO333" s="57">
        <v>46181.611122685186</v>
      </c>
      <c r="AP333" s="57">
        <v>46241.541666666664</v>
      </c>
      <c r="AR333" t="s">
        <v>219</v>
      </c>
      <c r="AS333" t="s">
        <v>585</v>
      </c>
      <c r="AT333" t="s">
        <v>231</v>
      </c>
      <c r="AU333">
        <v>20260808</v>
      </c>
      <c r="AV333" t="s">
        <v>222</v>
      </c>
      <c r="AW333" t="s">
        <v>1055</v>
      </c>
      <c r="AX333" t="s">
        <v>223</v>
      </c>
      <c r="BA333" s="57">
        <v>46241.541666666664</v>
      </c>
      <c r="BB333" t="s">
        <v>2313</v>
      </c>
      <c r="BC333">
        <v>2026</v>
      </c>
      <c r="BD333">
        <v>8</v>
      </c>
      <c r="BE333">
        <v>8</v>
      </c>
      <c r="BF333" s="6">
        <f t="shared" si="15"/>
        <v>46242</v>
      </c>
      <c r="BG333">
        <f t="shared" si="16"/>
        <v>0.45833333333575865</v>
      </c>
      <c r="BH333" t="str">
        <f t="shared" si="17"/>
        <v>COMPLY</v>
      </c>
      <c r="BI333" t="str">
        <f>VLOOKUP(H333,Sheet2!$A$1:$B$270,2,FALSE)</f>
        <v>KEDIRI</v>
      </c>
    </row>
    <row r="334" spans="1:61">
      <c r="A334">
        <v>333</v>
      </c>
      <c r="B334">
        <v>1002510749</v>
      </c>
      <c r="C334">
        <v>3</v>
      </c>
      <c r="D334" t="s">
        <v>42</v>
      </c>
      <c r="E334">
        <v>5</v>
      </c>
      <c r="F334" t="s">
        <v>106</v>
      </c>
      <c r="G334" t="s">
        <v>106</v>
      </c>
      <c r="H334" t="s">
        <v>340</v>
      </c>
      <c r="I334" t="s">
        <v>213</v>
      </c>
      <c r="J334" t="s">
        <v>214</v>
      </c>
      <c r="K334" t="s">
        <v>149</v>
      </c>
      <c r="M334" t="s">
        <v>76</v>
      </c>
      <c r="N334" t="s">
        <v>216</v>
      </c>
      <c r="O334" s="57">
        <v>46239.596967592595</v>
      </c>
      <c r="P334" s="57">
        <v>46241.565694444442</v>
      </c>
      <c r="Q334">
        <v>69359272</v>
      </c>
      <c r="S334">
        <v>152744222124</v>
      </c>
      <c r="T334" t="s">
        <v>2319</v>
      </c>
      <c r="U334" t="s">
        <v>2320</v>
      </c>
      <c r="V334" t="s">
        <v>2321</v>
      </c>
      <c r="Z334">
        <v>112.8046518</v>
      </c>
      <c r="AA334">
        <v>-7.6761184</v>
      </c>
      <c r="AB334" t="s">
        <v>2322</v>
      </c>
      <c r="AC334" t="s">
        <v>230</v>
      </c>
      <c r="AL334" t="s">
        <v>218</v>
      </c>
      <c r="AM334" t="s">
        <v>1963</v>
      </c>
      <c r="AN334" t="s">
        <v>6</v>
      </c>
      <c r="AO334" s="57">
        <v>46150.601111111115</v>
      </c>
      <c r="AP334" s="57">
        <v>46240.625</v>
      </c>
      <c r="AQ334" t="s">
        <v>929</v>
      </c>
      <c r="AR334" t="s">
        <v>219</v>
      </c>
      <c r="AS334" t="s">
        <v>665</v>
      </c>
      <c r="AT334" t="s">
        <v>231</v>
      </c>
      <c r="AU334">
        <v>20260807</v>
      </c>
      <c r="AV334" t="s">
        <v>222</v>
      </c>
      <c r="AW334" t="s">
        <v>946</v>
      </c>
      <c r="AX334" t="s">
        <v>223</v>
      </c>
      <c r="BA334" s="57">
        <v>46240.625</v>
      </c>
      <c r="BB334" t="s">
        <v>1963</v>
      </c>
      <c r="BC334">
        <v>2026</v>
      </c>
      <c r="BD334">
        <v>8</v>
      </c>
      <c r="BE334">
        <v>7</v>
      </c>
      <c r="BF334" s="6">
        <f t="shared" si="15"/>
        <v>46241</v>
      </c>
      <c r="BG334">
        <f t="shared" si="16"/>
        <v>0.375</v>
      </c>
      <c r="BH334" t="str">
        <f t="shared" si="17"/>
        <v>COMPLY</v>
      </c>
      <c r="BI334" t="str">
        <f>VLOOKUP(H334,Sheet2!$A$1:$B$270,2,FALSE)</f>
        <v>PASURUAN</v>
      </c>
    </row>
    <row r="335" spans="1:61">
      <c r="A335">
        <v>334</v>
      </c>
      <c r="B335">
        <v>1002523992</v>
      </c>
      <c r="C335">
        <v>3</v>
      </c>
      <c r="D335" t="s">
        <v>59</v>
      </c>
      <c r="E335">
        <v>4</v>
      </c>
      <c r="F335" t="s">
        <v>573</v>
      </c>
      <c r="G335" t="s">
        <v>623</v>
      </c>
      <c r="H335" t="s">
        <v>973</v>
      </c>
      <c r="I335" t="s">
        <v>213</v>
      </c>
      <c r="J335" t="s">
        <v>214</v>
      </c>
      <c r="K335" t="s">
        <v>149</v>
      </c>
      <c r="M335" t="s">
        <v>240</v>
      </c>
      <c r="N335" t="s">
        <v>216</v>
      </c>
      <c r="O335" s="57">
        <v>46247.490902777776</v>
      </c>
      <c r="P335" s="57">
        <v>46247.665289351855</v>
      </c>
      <c r="Q335">
        <v>69364986</v>
      </c>
      <c r="S335">
        <v>146113145612</v>
      </c>
      <c r="T335" t="s">
        <v>9067</v>
      </c>
      <c r="U335" t="s">
        <v>9068</v>
      </c>
      <c r="V335" t="s">
        <v>9069</v>
      </c>
      <c r="Z335">
        <v>110.3613924</v>
      </c>
      <c r="AA335">
        <v>-7.7972318999999999</v>
      </c>
      <c r="AB335" t="s">
        <v>9070</v>
      </c>
      <c r="AC335" t="s">
        <v>226</v>
      </c>
      <c r="AL335" t="s">
        <v>218</v>
      </c>
      <c r="AM335" t="s">
        <v>9071</v>
      </c>
      <c r="AN335" t="s">
        <v>6</v>
      </c>
      <c r="AO335" t="s">
        <v>8910</v>
      </c>
      <c r="AP335" s="57">
        <v>46248.541666666664</v>
      </c>
      <c r="AR335" t="s">
        <v>241</v>
      </c>
      <c r="AS335" t="s">
        <v>220</v>
      </c>
      <c r="AT335" t="s">
        <v>231</v>
      </c>
      <c r="AV335" t="s">
        <v>240</v>
      </c>
      <c r="AW335" t="s">
        <v>567</v>
      </c>
      <c r="AX335" t="s">
        <v>223</v>
      </c>
      <c r="BA335" s="57">
        <v>46248.541666666664</v>
      </c>
      <c r="BB335" t="s">
        <v>9071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:61">
      <c r="A336">
        <v>335</v>
      </c>
      <c r="B336">
        <v>1002511638</v>
      </c>
      <c r="C336">
        <v>3</v>
      </c>
      <c r="D336" t="s">
        <v>42</v>
      </c>
      <c r="E336">
        <v>5</v>
      </c>
      <c r="F336" t="s">
        <v>233</v>
      </c>
      <c r="G336" t="s">
        <v>101</v>
      </c>
      <c r="H336" t="s">
        <v>264</v>
      </c>
      <c r="I336" t="s">
        <v>213</v>
      </c>
      <c r="J336" t="s">
        <v>214</v>
      </c>
      <c r="K336" t="s">
        <v>149</v>
      </c>
      <c r="M336" t="s">
        <v>236</v>
      </c>
      <c r="N336" t="s">
        <v>216</v>
      </c>
      <c r="O336" s="57">
        <v>46240.405995370369</v>
      </c>
      <c r="P336" s="57">
        <v>46241.465717592589</v>
      </c>
      <c r="Q336">
        <v>69359658</v>
      </c>
      <c r="S336">
        <v>152316231877</v>
      </c>
      <c r="T336" t="s">
        <v>2323</v>
      </c>
      <c r="U336" t="s">
        <v>2324</v>
      </c>
      <c r="Z336">
        <v>112.7174174</v>
      </c>
      <c r="AA336">
        <v>-7.4553083999999998</v>
      </c>
      <c r="AB336" t="s">
        <v>2325</v>
      </c>
      <c r="AC336" t="s">
        <v>230</v>
      </c>
      <c r="AO336" s="57">
        <v>46181.413252314815</v>
      </c>
      <c r="AR336" t="s">
        <v>314</v>
      </c>
      <c r="AS336" t="s">
        <v>233</v>
      </c>
      <c r="AT336" t="s">
        <v>231</v>
      </c>
      <c r="AV336" t="s">
        <v>5093</v>
      </c>
      <c r="AW336" t="s">
        <v>567</v>
      </c>
      <c r="AX336" t="s">
        <v>223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SIDOARJO</v>
      </c>
    </row>
    <row r="337" spans="1:61">
      <c r="A337">
        <v>336</v>
      </c>
      <c r="B337">
        <v>1002519787</v>
      </c>
      <c r="C337">
        <v>3</v>
      </c>
      <c r="D337" t="s">
        <v>45</v>
      </c>
      <c r="E337">
        <v>5</v>
      </c>
      <c r="F337" t="s">
        <v>211</v>
      </c>
      <c r="G337" t="s">
        <v>115</v>
      </c>
      <c r="H337" t="s">
        <v>281</v>
      </c>
      <c r="I337" t="s">
        <v>213</v>
      </c>
      <c r="J337" t="s">
        <v>214</v>
      </c>
      <c r="K337" t="s">
        <v>149</v>
      </c>
      <c r="M337" t="s">
        <v>76</v>
      </c>
      <c r="N337" t="s">
        <v>216</v>
      </c>
      <c r="O337" s="57">
        <v>46245.54383101852</v>
      </c>
      <c r="P337" s="57">
        <v>46245.625497685185</v>
      </c>
      <c r="Q337">
        <v>69356996</v>
      </c>
      <c r="S337">
        <v>172603791171</v>
      </c>
      <c r="T337" t="s">
        <v>4032</v>
      </c>
      <c r="U337" t="s">
        <v>4033</v>
      </c>
      <c r="V337" t="s">
        <v>7198</v>
      </c>
      <c r="Z337">
        <v>116.265936</v>
      </c>
      <c r="AA337">
        <v>-8.7901129999999998</v>
      </c>
      <c r="AB337" t="s">
        <v>4035</v>
      </c>
      <c r="AC337" t="s">
        <v>217</v>
      </c>
      <c r="AL337" t="s">
        <v>218</v>
      </c>
      <c r="AM337" t="s">
        <v>7199</v>
      </c>
      <c r="AN337" t="s">
        <v>6</v>
      </c>
      <c r="AO337" s="57">
        <v>46334.548819444448</v>
      </c>
      <c r="AR337" t="s">
        <v>219</v>
      </c>
      <c r="AS337" t="s">
        <v>588</v>
      </c>
      <c r="AT337" t="s">
        <v>231</v>
      </c>
      <c r="AU337">
        <v>20260811</v>
      </c>
      <c r="AV337" t="s">
        <v>222</v>
      </c>
      <c r="AW337" t="s">
        <v>566</v>
      </c>
      <c r="AX337" t="s">
        <v>223</v>
      </c>
      <c r="BA337" s="57">
        <v>46245.291666666664</v>
      </c>
      <c r="BB337" t="s">
        <v>7199</v>
      </c>
      <c r="BC337">
        <v>2026</v>
      </c>
      <c r="BD337">
        <v>8</v>
      </c>
      <c r="BE337">
        <v>11</v>
      </c>
      <c r="BF337" s="6">
        <f t="shared" si="15"/>
        <v>46245</v>
      </c>
      <c r="BG337">
        <f t="shared" si="16"/>
        <v>-0.29166666666424135</v>
      </c>
      <c r="BH337" t="str">
        <f t="shared" si="17"/>
        <v>COMPLY</v>
      </c>
      <c r="BI337" t="str">
        <f>VLOOKUP(H337,Sheet2!$A$1:$B$270,2,FALSE)</f>
        <v>SELONG</v>
      </c>
    </row>
    <row r="338" spans="1:61">
      <c r="A338">
        <v>337</v>
      </c>
      <c r="B338">
        <v>1002516593</v>
      </c>
      <c r="C338">
        <v>3</v>
      </c>
      <c r="D338" t="s">
        <v>34</v>
      </c>
      <c r="E338">
        <v>5</v>
      </c>
      <c r="F338" t="s">
        <v>595</v>
      </c>
      <c r="G338" t="s">
        <v>81</v>
      </c>
      <c r="H338" t="s">
        <v>360</v>
      </c>
      <c r="I338" t="s">
        <v>213</v>
      </c>
      <c r="J338" t="s">
        <v>214</v>
      </c>
      <c r="K338" t="s">
        <v>149</v>
      </c>
      <c r="M338" t="s">
        <v>76</v>
      </c>
      <c r="N338" t="s">
        <v>216</v>
      </c>
      <c r="O338" s="57">
        <v>46243.685717592591</v>
      </c>
      <c r="P338" s="57">
        <v>46244.340428240743</v>
      </c>
      <c r="Q338">
        <v>69360590</v>
      </c>
      <c r="S338">
        <v>172416429229</v>
      </c>
      <c r="T338" t="s">
        <v>4775</v>
      </c>
      <c r="U338" t="s">
        <v>5094</v>
      </c>
      <c r="V338" t="s">
        <v>5095</v>
      </c>
      <c r="Z338">
        <v>115.177517705819</v>
      </c>
      <c r="AA338">
        <v>-8.7310210834775894</v>
      </c>
      <c r="AB338" t="s">
        <v>4778</v>
      </c>
      <c r="AC338" t="s">
        <v>230</v>
      </c>
      <c r="AL338" t="s">
        <v>218</v>
      </c>
      <c r="AM338" t="s">
        <v>5096</v>
      </c>
      <c r="AN338" t="s">
        <v>6</v>
      </c>
      <c r="AO338" s="57">
        <v>46273.694305555553</v>
      </c>
      <c r="AR338" t="s">
        <v>219</v>
      </c>
      <c r="AS338" t="s">
        <v>907</v>
      </c>
      <c r="AT338" t="s">
        <v>231</v>
      </c>
      <c r="AU338">
        <v>20260810</v>
      </c>
      <c r="AV338" t="s">
        <v>222</v>
      </c>
      <c r="AW338" t="s">
        <v>565</v>
      </c>
      <c r="AX338" t="s">
        <v>223</v>
      </c>
      <c r="BA338" s="57">
        <v>46243.291666666664</v>
      </c>
      <c r="BB338" t="s">
        <v>5096</v>
      </c>
      <c r="BC338">
        <v>2026</v>
      </c>
      <c r="BD338">
        <v>8</v>
      </c>
      <c r="BE338">
        <v>10</v>
      </c>
      <c r="BF338" s="6">
        <f t="shared" si="15"/>
        <v>46244</v>
      </c>
      <c r="BG338">
        <f t="shared" si="16"/>
        <v>0.70833333333575865</v>
      </c>
      <c r="BH338" t="str">
        <f t="shared" si="17"/>
        <v>COMPLY</v>
      </c>
      <c r="BI338" t="str">
        <f>VLOOKUP(H338,Sheet2!$A$1:$B$270,2,FALSE)</f>
        <v>JIMBARAN</v>
      </c>
    </row>
    <row r="339" spans="1:61">
      <c r="A339">
        <v>338</v>
      </c>
      <c r="B339">
        <v>1002514264</v>
      </c>
      <c r="C339">
        <v>3</v>
      </c>
      <c r="D339" t="s">
        <v>55</v>
      </c>
      <c r="E339">
        <v>5</v>
      </c>
      <c r="F339" t="s">
        <v>267</v>
      </c>
      <c r="G339" t="s">
        <v>128</v>
      </c>
      <c r="H339" t="s">
        <v>276</v>
      </c>
      <c r="I339" t="s">
        <v>213</v>
      </c>
      <c r="J339" t="s">
        <v>214</v>
      </c>
      <c r="K339" t="s">
        <v>149</v>
      </c>
      <c r="M339" t="s">
        <v>76</v>
      </c>
      <c r="N339" t="s">
        <v>216</v>
      </c>
      <c r="O339" s="57">
        <v>46241.463807870372</v>
      </c>
      <c r="P339" s="57">
        <v>46241.539594907408</v>
      </c>
      <c r="Q339">
        <v>69359002</v>
      </c>
      <c r="S339">
        <v>152418251386</v>
      </c>
      <c r="T339" t="s">
        <v>1885</v>
      </c>
      <c r="U339" t="s">
        <v>5097</v>
      </c>
      <c r="V339" t="s">
        <v>5098</v>
      </c>
      <c r="Z339">
        <v>112.704135103338</v>
      </c>
      <c r="AA339">
        <v>-7.2649359981049404</v>
      </c>
      <c r="AB339" t="s">
        <v>1888</v>
      </c>
      <c r="AC339" t="s">
        <v>230</v>
      </c>
      <c r="AL339" t="s">
        <v>218</v>
      </c>
      <c r="AM339" t="s">
        <v>5099</v>
      </c>
      <c r="AN339" t="s">
        <v>6</v>
      </c>
      <c r="AO339" s="57">
        <v>46211.465613425928</v>
      </c>
      <c r="AR339" t="s">
        <v>219</v>
      </c>
      <c r="AS339" t="s">
        <v>277</v>
      </c>
      <c r="AT339" t="s">
        <v>231</v>
      </c>
      <c r="AU339">
        <v>20260807</v>
      </c>
      <c r="AV339" t="s">
        <v>222</v>
      </c>
      <c r="AW339" t="s">
        <v>5100</v>
      </c>
      <c r="AX339" t="s">
        <v>223</v>
      </c>
      <c r="BA339" s="57">
        <v>46241.291666666664</v>
      </c>
      <c r="BB339" t="s">
        <v>5099</v>
      </c>
      <c r="BC339">
        <v>2026</v>
      </c>
      <c r="BD339">
        <v>8</v>
      </c>
      <c r="BE339">
        <v>7</v>
      </c>
      <c r="BF339" s="6">
        <f t="shared" si="15"/>
        <v>46241</v>
      </c>
      <c r="BG339">
        <f t="shared" si="16"/>
        <v>-0.29166666666424135</v>
      </c>
      <c r="BH339" t="str">
        <f t="shared" si="17"/>
        <v>COMPLY</v>
      </c>
      <c r="BI339" t="str">
        <f>VLOOKUP(H339,Sheet2!$A$1:$B$270,2,FALSE)</f>
        <v>SURABAYA UTARA</v>
      </c>
    </row>
    <row r="340" spans="1:61">
      <c r="A340">
        <v>339</v>
      </c>
      <c r="B340">
        <v>1002519402</v>
      </c>
      <c r="C340">
        <v>3</v>
      </c>
      <c r="D340" t="s">
        <v>38</v>
      </c>
      <c r="E340">
        <v>5</v>
      </c>
      <c r="F340" t="s">
        <v>92</v>
      </c>
      <c r="G340" t="s">
        <v>89</v>
      </c>
      <c r="H340" t="s">
        <v>370</v>
      </c>
      <c r="I340" t="s">
        <v>213</v>
      </c>
      <c r="J340" t="s">
        <v>214</v>
      </c>
      <c r="K340" t="s">
        <v>149</v>
      </c>
      <c r="L340" t="s">
        <v>215</v>
      </c>
      <c r="M340" t="s">
        <v>76</v>
      </c>
      <c r="N340" t="s">
        <v>216</v>
      </c>
      <c r="O340" s="57">
        <v>46245.457604166666</v>
      </c>
      <c r="P340" s="57">
        <v>46246.727395833332</v>
      </c>
      <c r="Q340">
        <v>69363043</v>
      </c>
      <c r="S340">
        <v>152644205315</v>
      </c>
      <c r="T340" t="s">
        <v>7200</v>
      </c>
      <c r="U340" t="s">
        <v>7201</v>
      </c>
      <c r="V340" t="s">
        <v>7202</v>
      </c>
      <c r="Z340">
        <v>111.624051220715</v>
      </c>
      <c r="AA340">
        <v>-7.1358765515304601</v>
      </c>
      <c r="AB340" t="s">
        <v>7203</v>
      </c>
      <c r="AC340" t="s">
        <v>237</v>
      </c>
      <c r="AL340" t="s">
        <v>218</v>
      </c>
      <c r="AM340" t="s">
        <v>7163</v>
      </c>
      <c r="AN340" t="s">
        <v>6</v>
      </c>
      <c r="AO340" s="57">
        <v>46334.465520833335</v>
      </c>
      <c r="AP340" s="57">
        <v>46246.333333333336</v>
      </c>
      <c r="AR340" t="s">
        <v>219</v>
      </c>
      <c r="AS340" t="s">
        <v>948</v>
      </c>
      <c r="AT340" t="s">
        <v>231</v>
      </c>
      <c r="AU340">
        <v>20260812</v>
      </c>
      <c r="AV340" t="s">
        <v>222</v>
      </c>
      <c r="AW340" t="s">
        <v>1063</v>
      </c>
      <c r="AX340" t="s">
        <v>223</v>
      </c>
      <c r="BA340" s="57">
        <v>46246.333333333336</v>
      </c>
      <c r="BB340" t="s">
        <v>7163</v>
      </c>
      <c r="BC340">
        <v>2026</v>
      </c>
      <c r="BD340">
        <v>8</v>
      </c>
      <c r="BE340">
        <v>12</v>
      </c>
      <c r="BF340" s="6">
        <f t="shared" si="15"/>
        <v>46246</v>
      </c>
      <c r="BG340">
        <f t="shared" si="16"/>
        <v>-0.33333333333575865</v>
      </c>
      <c r="BH340" t="str">
        <f t="shared" si="17"/>
        <v>COMPLY</v>
      </c>
      <c r="BI340" t="str">
        <f>VLOOKUP(H340,Sheet2!$A$1:$B$270,2,FALSE)</f>
        <v>BOJONEGORO</v>
      </c>
    </row>
    <row r="341" spans="1:61">
      <c r="A341">
        <v>340</v>
      </c>
      <c r="B341">
        <v>1002522906</v>
      </c>
      <c r="C341">
        <v>3</v>
      </c>
      <c r="D341" t="s">
        <v>45</v>
      </c>
      <c r="E341">
        <v>5</v>
      </c>
      <c r="F341" t="s">
        <v>211</v>
      </c>
      <c r="G341" t="s">
        <v>112</v>
      </c>
      <c r="H341" t="s">
        <v>244</v>
      </c>
      <c r="I341" t="s">
        <v>213</v>
      </c>
      <c r="J341" t="s">
        <v>214</v>
      </c>
      <c r="K341" t="s">
        <v>149</v>
      </c>
      <c r="M341" t="s">
        <v>76</v>
      </c>
      <c r="N341" t="s">
        <v>216</v>
      </c>
      <c r="O341" s="57">
        <v>46246.692442129628</v>
      </c>
      <c r="P341" s="57">
        <v>46246.788032407407</v>
      </c>
      <c r="Q341">
        <v>69362976</v>
      </c>
      <c r="S341">
        <v>172605804140</v>
      </c>
      <c r="T341" t="s">
        <v>7877</v>
      </c>
      <c r="U341" t="s">
        <v>8141</v>
      </c>
      <c r="V341" t="s">
        <v>8142</v>
      </c>
      <c r="Z341">
        <v>116.176671</v>
      </c>
      <c r="AA341">
        <v>-8.5955460000000006</v>
      </c>
      <c r="AB341" t="s">
        <v>7880</v>
      </c>
      <c r="AC341" t="s">
        <v>217</v>
      </c>
      <c r="AL341" t="s">
        <v>218</v>
      </c>
      <c r="AM341" t="s">
        <v>8143</v>
      </c>
      <c r="AN341" t="s">
        <v>6</v>
      </c>
      <c r="AO341" s="57">
        <v>46364.694432870368</v>
      </c>
      <c r="AR341" t="s">
        <v>219</v>
      </c>
      <c r="AS341" t="s">
        <v>220</v>
      </c>
      <c r="AT341" t="s">
        <v>231</v>
      </c>
      <c r="AU341">
        <v>20260812</v>
      </c>
      <c r="AV341" t="s">
        <v>222</v>
      </c>
      <c r="AW341" t="s">
        <v>566</v>
      </c>
      <c r="AX341" t="s">
        <v>223</v>
      </c>
      <c r="BA341" s="57">
        <v>46246.291666666664</v>
      </c>
      <c r="BB341" t="s">
        <v>8143</v>
      </c>
      <c r="BC341">
        <v>2026</v>
      </c>
      <c r="BD341">
        <v>8</v>
      </c>
      <c r="BE341">
        <v>12</v>
      </c>
      <c r="BF341" s="6">
        <f t="shared" si="15"/>
        <v>46246</v>
      </c>
      <c r="BG341">
        <f t="shared" si="16"/>
        <v>-0.29166666666424135</v>
      </c>
      <c r="BH341" t="str">
        <f t="shared" si="17"/>
        <v>COMPLY</v>
      </c>
      <c r="BI341" t="str">
        <f>VLOOKUP(H341,Sheet2!$A$1:$B$270,2,FALSE)</f>
        <v>MATARAM</v>
      </c>
    </row>
    <row r="342" spans="1:61">
      <c r="A342">
        <v>341</v>
      </c>
      <c r="B342">
        <v>1002520429</v>
      </c>
      <c r="C342">
        <v>3</v>
      </c>
      <c r="D342" t="s">
        <v>38</v>
      </c>
      <c r="E342">
        <v>5</v>
      </c>
      <c r="F342" t="s">
        <v>251</v>
      </c>
      <c r="G342" t="s">
        <v>87</v>
      </c>
      <c r="H342" t="s">
        <v>432</v>
      </c>
      <c r="I342" t="s">
        <v>213</v>
      </c>
      <c r="J342" t="s">
        <v>214</v>
      </c>
      <c r="K342" t="s">
        <v>149</v>
      </c>
      <c r="L342" t="s">
        <v>215</v>
      </c>
      <c r="M342" t="s">
        <v>76</v>
      </c>
      <c r="N342" t="s">
        <v>216</v>
      </c>
      <c r="O342" s="57">
        <v>46245.638854166667</v>
      </c>
      <c r="P342" s="57">
        <v>46246.72148148148</v>
      </c>
      <c r="Q342">
        <v>69363523</v>
      </c>
      <c r="S342">
        <v>152721299876</v>
      </c>
      <c r="T342" t="s">
        <v>7164</v>
      </c>
      <c r="U342" t="s">
        <v>7165</v>
      </c>
      <c r="V342" t="s">
        <v>7204</v>
      </c>
      <c r="Z342">
        <v>112.6605984</v>
      </c>
      <c r="AA342">
        <v>-7.9020341999999903</v>
      </c>
      <c r="AB342" t="s">
        <v>7205</v>
      </c>
      <c r="AC342" t="s">
        <v>237</v>
      </c>
      <c r="AL342" t="s">
        <v>218</v>
      </c>
      <c r="AM342" t="s">
        <v>7168</v>
      </c>
      <c r="AN342" t="s">
        <v>6</v>
      </c>
      <c r="AO342" s="57">
        <v>46334.642939814818</v>
      </c>
      <c r="AP342" s="57">
        <v>46246.541666666664</v>
      </c>
      <c r="AR342" t="s">
        <v>219</v>
      </c>
      <c r="AS342" t="s">
        <v>632</v>
      </c>
      <c r="AT342" t="s">
        <v>231</v>
      </c>
      <c r="AU342">
        <v>20260812</v>
      </c>
      <c r="AV342" t="s">
        <v>222</v>
      </c>
      <c r="AW342" t="s">
        <v>1060</v>
      </c>
      <c r="AX342" t="s">
        <v>223</v>
      </c>
      <c r="BA342" s="57">
        <v>46246.541666666664</v>
      </c>
      <c r="BB342" t="s">
        <v>7168</v>
      </c>
      <c r="BC342">
        <v>2026</v>
      </c>
      <c r="BD342">
        <v>8</v>
      </c>
      <c r="BE342">
        <v>12</v>
      </c>
      <c r="BF342" s="6">
        <f t="shared" si="15"/>
        <v>46246</v>
      </c>
      <c r="BG342">
        <f t="shared" si="16"/>
        <v>-0.54166666666424135</v>
      </c>
      <c r="BH342" t="str">
        <f t="shared" si="17"/>
        <v>COMPLY</v>
      </c>
      <c r="BI342" t="str">
        <f>VLOOKUP(H342,Sheet2!$A$1:$B$270,2,FALSE)</f>
        <v>BATU</v>
      </c>
    </row>
    <row r="343" spans="1:61">
      <c r="A343">
        <v>342</v>
      </c>
      <c r="B343">
        <v>1002515952</v>
      </c>
      <c r="C343">
        <v>3</v>
      </c>
      <c r="D343" t="s">
        <v>49</v>
      </c>
      <c r="E343">
        <v>4</v>
      </c>
      <c r="F343" t="s">
        <v>253</v>
      </c>
      <c r="G343" t="s">
        <v>968</v>
      </c>
      <c r="H343" t="s">
        <v>969</v>
      </c>
      <c r="I343" t="s">
        <v>213</v>
      </c>
      <c r="J343" t="s">
        <v>214</v>
      </c>
      <c r="K343" t="s">
        <v>149</v>
      </c>
      <c r="L343" t="s">
        <v>620</v>
      </c>
      <c r="M343" t="s">
        <v>582</v>
      </c>
      <c r="N343" t="s">
        <v>216</v>
      </c>
      <c r="O343" s="57">
        <v>46242.560381944444</v>
      </c>
      <c r="P343" s="57">
        <v>46244.58965277778</v>
      </c>
      <c r="Q343">
        <v>69361457</v>
      </c>
      <c r="R343">
        <v>2838428733</v>
      </c>
      <c r="S343">
        <v>142212126687</v>
      </c>
      <c r="T343" t="s">
        <v>5114</v>
      </c>
      <c r="U343" t="s">
        <v>5115</v>
      </c>
      <c r="V343" t="s">
        <v>5116</v>
      </c>
      <c r="Z343">
        <v>109.139410033822</v>
      </c>
      <c r="AA343">
        <v>-6.8724798080260898</v>
      </c>
      <c r="AB343" t="s">
        <v>5117</v>
      </c>
      <c r="AC343" t="s">
        <v>217</v>
      </c>
      <c r="AL343" t="s">
        <v>218</v>
      </c>
      <c r="AM343" t="s">
        <v>5118</v>
      </c>
      <c r="AN343" t="s">
        <v>6</v>
      </c>
      <c r="AO343" s="57">
        <v>46242.569351851853</v>
      </c>
      <c r="AP343" s="57">
        <v>46244.541666666664</v>
      </c>
      <c r="AQ343" t="s">
        <v>570</v>
      </c>
      <c r="AR343" t="s">
        <v>14</v>
      </c>
      <c r="AS343" t="s">
        <v>220</v>
      </c>
      <c r="AT343" t="s">
        <v>231</v>
      </c>
      <c r="AV343" t="s">
        <v>6478</v>
      </c>
      <c r="AW343" t="s">
        <v>5119</v>
      </c>
      <c r="AX343" t="s">
        <v>223</v>
      </c>
      <c r="BA343" s="57">
        <v>46244.541666666664</v>
      </c>
      <c r="BB343" t="s">
        <v>5118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:61">
      <c r="A344">
        <v>343</v>
      </c>
      <c r="B344">
        <v>1002511394</v>
      </c>
      <c r="C344">
        <v>3</v>
      </c>
      <c r="D344" t="s">
        <v>38</v>
      </c>
      <c r="E344">
        <v>5</v>
      </c>
      <c r="F344" t="s">
        <v>251</v>
      </c>
      <c r="G344" t="s">
        <v>91</v>
      </c>
      <c r="H344" t="s">
        <v>415</v>
      </c>
      <c r="I344" t="s">
        <v>213</v>
      </c>
      <c r="J344" t="s">
        <v>214</v>
      </c>
      <c r="K344" t="s">
        <v>149</v>
      </c>
      <c r="L344" t="s">
        <v>215</v>
      </c>
      <c r="M344" t="s">
        <v>76</v>
      </c>
      <c r="N344" t="s">
        <v>216</v>
      </c>
      <c r="O344" s="57">
        <v>46240.301354166666</v>
      </c>
      <c r="P344" s="57">
        <v>46240.846631944441</v>
      </c>
      <c r="Q344">
        <v>69359504</v>
      </c>
      <c r="S344">
        <v>152701239000</v>
      </c>
      <c r="T344" t="s">
        <v>2340</v>
      </c>
      <c r="U344" t="s">
        <v>2341</v>
      </c>
      <c r="V344" t="s">
        <v>2342</v>
      </c>
      <c r="Z344">
        <v>112.63442569999999</v>
      </c>
      <c r="AA344">
        <v>-7.9697863</v>
      </c>
      <c r="AB344" t="s">
        <v>2343</v>
      </c>
      <c r="AC344" t="s">
        <v>217</v>
      </c>
      <c r="AL344" t="s">
        <v>218</v>
      </c>
      <c r="AM344" t="s">
        <v>2344</v>
      </c>
      <c r="AN344" t="s">
        <v>6</v>
      </c>
      <c r="AO344" s="57">
        <v>46181.309328703705</v>
      </c>
      <c r="AP344" s="57">
        <v>46241.333333333336</v>
      </c>
      <c r="AR344" t="s">
        <v>219</v>
      </c>
      <c r="AS344" t="s">
        <v>251</v>
      </c>
      <c r="AT344" t="s">
        <v>231</v>
      </c>
      <c r="AU344">
        <v>20260806</v>
      </c>
      <c r="AV344" t="s">
        <v>222</v>
      </c>
      <c r="AW344" t="s">
        <v>1090</v>
      </c>
      <c r="AX344" t="s">
        <v>223</v>
      </c>
      <c r="BA344" s="57">
        <v>46241.333333333336</v>
      </c>
      <c r="BB344" t="s">
        <v>2344</v>
      </c>
      <c r="BC344">
        <v>2026</v>
      </c>
      <c r="BD344">
        <v>8</v>
      </c>
      <c r="BE344">
        <v>6</v>
      </c>
      <c r="BF344" s="6">
        <f t="shared" si="15"/>
        <v>46240</v>
      </c>
      <c r="BG344">
        <f t="shared" si="16"/>
        <v>-1.3333333333357587</v>
      </c>
      <c r="BH344" t="str">
        <f t="shared" si="17"/>
        <v>COMPLY</v>
      </c>
      <c r="BI344" t="str">
        <f>VLOOKUP(H344,Sheet2!$A$1:$B$270,2,FALSE)</f>
        <v>MALANG</v>
      </c>
    </row>
    <row r="345" spans="1:61">
      <c r="A345">
        <v>344</v>
      </c>
      <c r="B345">
        <v>1002519772</v>
      </c>
      <c r="C345">
        <v>3</v>
      </c>
      <c r="D345" t="s">
        <v>51</v>
      </c>
      <c r="E345">
        <v>4</v>
      </c>
      <c r="F345" t="s">
        <v>275</v>
      </c>
      <c r="G345" t="s">
        <v>575</v>
      </c>
      <c r="H345" t="s">
        <v>1095</v>
      </c>
      <c r="I345" t="s">
        <v>213</v>
      </c>
      <c r="J345" t="s">
        <v>214</v>
      </c>
      <c r="K345" t="s">
        <v>149</v>
      </c>
      <c r="L345" t="s">
        <v>215</v>
      </c>
      <c r="M345" t="s">
        <v>76</v>
      </c>
      <c r="N345" t="s">
        <v>216</v>
      </c>
      <c r="O345" s="57">
        <v>46245.538854166669</v>
      </c>
      <c r="P345" s="57">
        <v>46245.710856481484</v>
      </c>
      <c r="Q345">
        <v>69363259</v>
      </c>
      <c r="S345">
        <v>142521103422</v>
      </c>
      <c r="T345" t="s">
        <v>7206</v>
      </c>
      <c r="U345" t="s">
        <v>7207</v>
      </c>
      <c r="V345" t="s">
        <v>7208</v>
      </c>
      <c r="Z345">
        <v>110.77973799999999</v>
      </c>
      <c r="AA345">
        <v>-7.1187990000000001</v>
      </c>
      <c r="AB345" t="s">
        <v>7209</v>
      </c>
      <c r="AC345" t="s">
        <v>237</v>
      </c>
      <c r="AL345" t="s">
        <v>218</v>
      </c>
      <c r="AM345" t="s">
        <v>7210</v>
      </c>
      <c r="AN345" t="s">
        <v>6</v>
      </c>
      <c r="AO345" s="57">
        <v>46334.548819444448</v>
      </c>
      <c r="AP345" s="57">
        <v>46246.541666666664</v>
      </c>
      <c r="AR345" t="s">
        <v>219</v>
      </c>
      <c r="AS345" t="s">
        <v>615</v>
      </c>
      <c r="AT345" t="s">
        <v>231</v>
      </c>
      <c r="AU345">
        <v>20260811</v>
      </c>
      <c r="AV345" t="s">
        <v>222</v>
      </c>
      <c r="AW345" t="s">
        <v>1057</v>
      </c>
      <c r="AX345" t="s">
        <v>223</v>
      </c>
      <c r="BA345" s="57">
        <v>46246.541666666664</v>
      </c>
      <c r="BB345" t="s">
        <v>7210</v>
      </c>
      <c r="BC345">
        <v>2026</v>
      </c>
      <c r="BD345">
        <v>8</v>
      </c>
      <c r="BE345">
        <v>11</v>
      </c>
      <c r="BF345" s="6">
        <f t="shared" si="15"/>
        <v>46245</v>
      </c>
      <c r="BG345">
        <f t="shared" si="16"/>
        <v>-1.5416666666642413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1002519813</v>
      </c>
      <c r="C346">
        <v>3</v>
      </c>
      <c r="D346" t="s">
        <v>45</v>
      </c>
      <c r="E346">
        <v>5</v>
      </c>
      <c r="F346" t="s">
        <v>211</v>
      </c>
      <c r="G346" t="s">
        <v>116</v>
      </c>
      <c r="H346" t="s">
        <v>274</v>
      </c>
      <c r="I346" t="s">
        <v>213</v>
      </c>
      <c r="J346" t="s">
        <v>214</v>
      </c>
      <c r="K346" t="s">
        <v>149</v>
      </c>
      <c r="L346" t="s">
        <v>215</v>
      </c>
      <c r="M346" t="s">
        <v>76</v>
      </c>
      <c r="N346" t="s">
        <v>216</v>
      </c>
      <c r="O346" s="57">
        <v>46245.549259259256</v>
      </c>
      <c r="P346" s="57">
        <v>46246.787210648145</v>
      </c>
      <c r="Q346">
        <v>69363297</v>
      </c>
      <c r="S346">
        <v>172604214083</v>
      </c>
      <c r="T346" t="s">
        <v>7211</v>
      </c>
      <c r="U346" t="s">
        <v>7212</v>
      </c>
      <c r="V346" t="s">
        <v>7213</v>
      </c>
      <c r="Z346">
        <v>116.1732114</v>
      </c>
      <c r="AA346">
        <v>-8.362933</v>
      </c>
      <c r="AB346" t="s">
        <v>7214</v>
      </c>
      <c r="AC346" t="s">
        <v>217</v>
      </c>
      <c r="AL346" t="s">
        <v>218</v>
      </c>
      <c r="AM346" t="s">
        <v>7215</v>
      </c>
      <c r="AN346" t="s">
        <v>6</v>
      </c>
      <c r="AO346" s="57">
        <v>46334.569282407407</v>
      </c>
      <c r="AP346" s="57">
        <v>46247.333333333336</v>
      </c>
      <c r="AR346" t="s">
        <v>219</v>
      </c>
      <c r="AS346" t="s">
        <v>956</v>
      </c>
      <c r="AT346" t="s">
        <v>231</v>
      </c>
      <c r="AU346">
        <v>20260812</v>
      </c>
      <c r="AV346" t="s">
        <v>222</v>
      </c>
      <c r="AW346" t="s">
        <v>1055</v>
      </c>
      <c r="AX346" t="s">
        <v>223</v>
      </c>
      <c r="BA346" s="57">
        <v>46247.333333333336</v>
      </c>
      <c r="BB346" t="s">
        <v>7215</v>
      </c>
      <c r="BC346">
        <v>2026</v>
      </c>
      <c r="BD346">
        <v>8</v>
      </c>
      <c r="BE346">
        <v>12</v>
      </c>
      <c r="BF346" s="6">
        <f t="shared" si="15"/>
        <v>46246</v>
      </c>
      <c r="BG346">
        <f t="shared" si="16"/>
        <v>-1.3333333333357587</v>
      </c>
      <c r="BH346" t="str">
        <f t="shared" si="17"/>
        <v>COMPLY</v>
      </c>
      <c r="BI346" t="str">
        <f>VLOOKUP(H346,Sheet2!$A$1:$B$270,2,FALSE)</f>
        <v>SELONG</v>
      </c>
    </row>
    <row r="347" spans="1:61">
      <c r="A347">
        <v>346</v>
      </c>
      <c r="B347">
        <v>1002510672</v>
      </c>
      <c r="C347">
        <v>3</v>
      </c>
      <c r="D347" t="s">
        <v>45</v>
      </c>
      <c r="E347">
        <v>5</v>
      </c>
      <c r="F347" t="s">
        <v>113</v>
      </c>
      <c r="G347" t="s">
        <v>114</v>
      </c>
      <c r="H347" t="s">
        <v>401</v>
      </c>
      <c r="I347" t="s">
        <v>213</v>
      </c>
      <c r="J347" t="s">
        <v>214</v>
      </c>
      <c r="K347" t="s">
        <v>149</v>
      </c>
      <c r="M347" t="s">
        <v>559</v>
      </c>
      <c r="N347" t="s">
        <v>216</v>
      </c>
      <c r="O347" s="57">
        <v>46239.585057870368</v>
      </c>
      <c r="P347" s="57">
        <v>46247.690381944441</v>
      </c>
      <c r="Q347">
        <v>69359224</v>
      </c>
      <c r="S347">
        <v>172512452489</v>
      </c>
      <c r="T347" t="s">
        <v>2352</v>
      </c>
      <c r="U347" t="s">
        <v>2353</v>
      </c>
      <c r="Z347">
        <v>119.89957094192501</v>
      </c>
      <c r="AA347">
        <v>-8.4966370574844703</v>
      </c>
      <c r="AB347" t="s">
        <v>2354</v>
      </c>
      <c r="AC347" t="s">
        <v>230</v>
      </c>
      <c r="AO347" s="57">
        <v>46150.59070601852</v>
      </c>
      <c r="AR347" t="s">
        <v>6</v>
      </c>
      <c r="AS347" t="s">
        <v>643</v>
      </c>
      <c r="AT347" t="s">
        <v>231</v>
      </c>
      <c r="AV347" t="s">
        <v>5928</v>
      </c>
      <c r="AW347" t="s">
        <v>574</v>
      </c>
      <c r="AX347" t="s">
        <v>223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LABOAN BAJO</v>
      </c>
    </row>
    <row r="348" spans="1:61">
      <c r="A348">
        <v>347</v>
      </c>
      <c r="B348">
        <v>1002512149</v>
      </c>
      <c r="C348">
        <v>3</v>
      </c>
      <c r="D348" t="s">
        <v>55</v>
      </c>
      <c r="E348">
        <v>5</v>
      </c>
      <c r="F348" t="s">
        <v>267</v>
      </c>
      <c r="G348" t="s">
        <v>128</v>
      </c>
      <c r="H348" t="s">
        <v>463</v>
      </c>
      <c r="I348" t="s">
        <v>213</v>
      </c>
      <c r="J348" t="s">
        <v>214</v>
      </c>
      <c r="K348" t="s">
        <v>149</v>
      </c>
      <c r="L348" t="s">
        <v>215</v>
      </c>
      <c r="M348" t="s">
        <v>76</v>
      </c>
      <c r="N348" t="s">
        <v>216</v>
      </c>
      <c r="O348" s="57">
        <v>46240.493020833332</v>
      </c>
      <c r="P348" s="57">
        <v>46241.547291666669</v>
      </c>
      <c r="Q348">
        <v>69359855</v>
      </c>
      <c r="S348">
        <v>152415234835</v>
      </c>
      <c r="T348" t="s">
        <v>2357</v>
      </c>
      <c r="U348" t="s">
        <v>2358</v>
      </c>
      <c r="V348" t="s">
        <v>2359</v>
      </c>
      <c r="Z348">
        <v>112.68957880000001</v>
      </c>
      <c r="AA348">
        <v>-7.3387950999999996</v>
      </c>
      <c r="AB348" t="s">
        <v>2360</v>
      </c>
      <c r="AC348" t="s">
        <v>217</v>
      </c>
      <c r="AL348" t="s">
        <v>218</v>
      </c>
      <c r="AM348" t="s">
        <v>2361</v>
      </c>
      <c r="AN348" t="s">
        <v>6</v>
      </c>
      <c r="AO348" s="57">
        <v>46181.496516203704</v>
      </c>
      <c r="AP348" s="57">
        <v>46242.625</v>
      </c>
      <c r="AR348" t="s">
        <v>219</v>
      </c>
      <c r="AS348" t="s">
        <v>661</v>
      </c>
      <c r="AT348" t="s">
        <v>231</v>
      </c>
      <c r="AU348">
        <v>20260807</v>
      </c>
      <c r="AV348" t="s">
        <v>222</v>
      </c>
      <c r="AW348" t="s">
        <v>1067</v>
      </c>
      <c r="AX348" t="s">
        <v>223</v>
      </c>
      <c r="BA348" s="57">
        <v>46242.625</v>
      </c>
      <c r="BB348" t="s">
        <v>2361</v>
      </c>
      <c r="BC348">
        <v>2026</v>
      </c>
      <c r="BD348">
        <v>8</v>
      </c>
      <c r="BE348">
        <v>7</v>
      </c>
      <c r="BF348" s="6">
        <f t="shared" si="15"/>
        <v>46241</v>
      </c>
      <c r="BG348">
        <f t="shared" si="16"/>
        <v>-1.625</v>
      </c>
      <c r="BH348" t="str">
        <f t="shared" si="17"/>
        <v>COMPLY</v>
      </c>
      <c r="BI348" t="str">
        <f>VLOOKUP(H348,Sheet2!$A$1:$B$270,2,FALSE)</f>
        <v>SURABAYA UTARA</v>
      </c>
    </row>
    <row r="349" spans="1:61">
      <c r="A349">
        <v>348</v>
      </c>
      <c r="B349">
        <v>1002505267</v>
      </c>
      <c r="C349">
        <v>3</v>
      </c>
      <c r="D349" t="s">
        <v>42</v>
      </c>
      <c r="E349">
        <v>5</v>
      </c>
      <c r="F349" t="s">
        <v>233</v>
      </c>
      <c r="G349" t="s">
        <v>103</v>
      </c>
      <c r="H349" t="s">
        <v>302</v>
      </c>
      <c r="I349" t="s">
        <v>213</v>
      </c>
      <c r="J349" t="s">
        <v>214</v>
      </c>
      <c r="K349" t="s">
        <v>149</v>
      </c>
      <c r="M349" t="s">
        <v>76</v>
      </c>
      <c r="N349" t="s">
        <v>216</v>
      </c>
      <c r="O349" s="57">
        <v>46236.571747685186</v>
      </c>
      <c r="P349" s="57">
        <v>46236.944826388892</v>
      </c>
      <c r="Q349">
        <v>69357050</v>
      </c>
      <c r="S349">
        <v>152319209209</v>
      </c>
      <c r="T349" t="s">
        <v>2362</v>
      </c>
      <c r="U349" t="s">
        <v>2363</v>
      </c>
      <c r="V349" t="s">
        <v>2364</v>
      </c>
      <c r="Z349">
        <v>112.4319852</v>
      </c>
      <c r="AA349">
        <v>-7.4631537000000003</v>
      </c>
      <c r="AB349" t="s">
        <v>2365</v>
      </c>
      <c r="AC349" t="s">
        <v>230</v>
      </c>
      <c r="AL349" t="s">
        <v>218</v>
      </c>
      <c r="AM349" t="s">
        <v>2366</v>
      </c>
      <c r="AN349" t="s">
        <v>6</v>
      </c>
      <c r="AO349" s="57">
        <v>46061.579687500001</v>
      </c>
      <c r="AP349" s="57">
        <v>46237.541666666664</v>
      </c>
      <c r="AR349" t="s">
        <v>219</v>
      </c>
      <c r="AS349" t="s">
        <v>103</v>
      </c>
      <c r="AT349" t="s">
        <v>231</v>
      </c>
      <c r="AU349">
        <v>20260802</v>
      </c>
      <c r="AV349" t="s">
        <v>222</v>
      </c>
      <c r="AW349" t="s">
        <v>566</v>
      </c>
      <c r="AX349" t="s">
        <v>223</v>
      </c>
      <c r="BA349" s="57">
        <v>46237.541666666664</v>
      </c>
      <c r="BB349" t="s">
        <v>2366</v>
      </c>
      <c r="BC349">
        <v>2026</v>
      </c>
      <c r="BD349">
        <v>8</v>
      </c>
      <c r="BE349">
        <v>2</v>
      </c>
      <c r="BF349" s="6">
        <f t="shared" si="15"/>
        <v>46236</v>
      </c>
      <c r="BG349">
        <f t="shared" si="16"/>
        <v>-1.5416666666642413</v>
      </c>
      <c r="BH349" t="str">
        <f t="shared" si="17"/>
        <v>COMPLY</v>
      </c>
      <c r="BI349" t="str">
        <f>VLOOKUP(H349,Sheet2!$A$1:$B$270,2,FALSE)</f>
        <v>MOJOKERTO</v>
      </c>
    </row>
    <row r="350" spans="1:61">
      <c r="A350">
        <v>349</v>
      </c>
      <c r="B350">
        <v>1002520321</v>
      </c>
      <c r="C350">
        <v>3</v>
      </c>
      <c r="D350" t="s">
        <v>49</v>
      </c>
      <c r="E350">
        <v>4</v>
      </c>
      <c r="F350" t="s">
        <v>253</v>
      </c>
      <c r="G350" t="s">
        <v>256</v>
      </c>
      <c r="H350" t="s">
        <v>942</v>
      </c>
      <c r="I350" t="s">
        <v>213</v>
      </c>
      <c r="J350" t="s">
        <v>214</v>
      </c>
      <c r="K350" t="s">
        <v>149</v>
      </c>
      <c r="L350" t="s">
        <v>215</v>
      </c>
      <c r="M350" t="s">
        <v>76</v>
      </c>
      <c r="N350" t="s">
        <v>216</v>
      </c>
      <c r="O350" s="57">
        <v>46245.626342592594</v>
      </c>
      <c r="P350" s="57">
        <v>46246.643634259257</v>
      </c>
      <c r="Q350">
        <v>69363501</v>
      </c>
      <c r="S350">
        <v>146282105539</v>
      </c>
      <c r="T350" t="s">
        <v>7216</v>
      </c>
      <c r="U350" t="s">
        <v>7217</v>
      </c>
      <c r="V350" t="s">
        <v>7218</v>
      </c>
      <c r="Z350">
        <v>109.1345475</v>
      </c>
      <c r="AA350">
        <v>-6.9296153</v>
      </c>
      <c r="AB350" t="s">
        <v>7219</v>
      </c>
      <c r="AC350" t="s">
        <v>217</v>
      </c>
      <c r="AL350" t="s">
        <v>218</v>
      </c>
      <c r="AM350" t="s">
        <v>7220</v>
      </c>
      <c r="AN350" t="s">
        <v>6</v>
      </c>
      <c r="AO350" s="57">
        <v>46334.632141203707</v>
      </c>
      <c r="AP350" s="57">
        <v>46246.541666666664</v>
      </c>
      <c r="AR350" t="s">
        <v>219</v>
      </c>
      <c r="AS350" t="s">
        <v>943</v>
      </c>
      <c r="AT350" t="s">
        <v>231</v>
      </c>
      <c r="AU350">
        <v>20260812</v>
      </c>
      <c r="AV350" t="s">
        <v>222</v>
      </c>
      <c r="AW350" t="s">
        <v>1068</v>
      </c>
      <c r="AX350" t="s">
        <v>223</v>
      </c>
      <c r="BA350" s="57">
        <v>46246.541666666664</v>
      </c>
      <c r="BB350" t="s">
        <v>7220</v>
      </c>
      <c r="BC350">
        <v>2026</v>
      </c>
      <c r="BD350">
        <v>8</v>
      </c>
      <c r="BE350">
        <v>12</v>
      </c>
      <c r="BF350" s="6">
        <f t="shared" si="15"/>
        <v>46246</v>
      </c>
      <c r="BG350">
        <f t="shared" si="16"/>
        <v>-0.54166666666424135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1002514507</v>
      </c>
      <c r="C351">
        <v>3</v>
      </c>
      <c r="D351" t="s">
        <v>34</v>
      </c>
      <c r="E351">
        <v>5</v>
      </c>
      <c r="F351" t="s">
        <v>580</v>
      </c>
      <c r="G351" t="s">
        <v>84</v>
      </c>
      <c r="H351" t="s">
        <v>254</v>
      </c>
      <c r="I351" t="s">
        <v>213</v>
      </c>
      <c r="J351" t="s">
        <v>214</v>
      </c>
      <c r="K351" t="s">
        <v>149</v>
      </c>
      <c r="M351" t="s">
        <v>76</v>
      </c>
      <c r="N351" t="s">
        <v>216</v>
      </c>
      <c r="O351" s="57">
        <v>46241.534583333334</v>
      </c>
      <c r="P351" s="57">
        <v>46242.342199074075</v>
      </c>
      <c r="Q351">
        <v>69359202</v>
      </c>
      <c r="S351">
        <v>172425707992</v>
      </c>
      <c r="T351" t="s">
        <v>3377</v>
      </c>
      <c r="U351" t="s">
        <v>5126</v>
      </c>
      <c r="V351" t="s">
        <v>5127</v>
      </c>
      <c r="Z351">
        <v>114.9187</v>
      </c>
      <c r="AA351">
        <v>-8.2026000000000003</v>
      </c>
      <c r="AB351" t="s">
        <v>3380</v>
      </c>
      <c r="AC351" t="s">
        <v>230</v>
      </c>
      <c r="AL351" t="s">
        <v>218</v>
      </c>
      <c r="AM351" t="s">
        <v>5128</v>
      </c>
      <c r="AN351" t="s">
        <v>6</v>
      </c>
      <c r="AO351" s="57">
        <v>46211.538344907407</v>
      </c>
      <c r="AR351" t="s">
        <v>219</v>
      </c>
      <c r="AS351" t="s">
        <v>220</v>
      </c>
      <c r="AT351" t="s">
        <v>231</v>
      </c>
      <c r="AU351">
        <v>20260808</v>
      </c>
      <c r="AV351" t="s">
        <v>222</v>
      </c>
      <c r="AW351" t="s">
        <v>565</v>
      </c>
      <c r="AX351" t="s">
        <v>223</v>
      </c>
      <c r="BA351" s="57">
        <v>46241.291666666664</v>
      </c>
      <c r="BB351" t="s">
        <v>5128</v>
      </c>
      <c r="BC351">
        <v>2026</v>
      </c>
      <c r="BD351">
        <v>8</v>
      </c>
      <c r="BE351">
        <v>8</v>
      </c>
      <c r="BF351" s="6">
        <f t="shared" si="15"/>
        <v>46242</v>
      </c>
      <c r="BG351">
        <f t="shared" si="16"/>
        <v>0.70833333333575865</v>
      </c>
      <c r="BH351" t="str">
        <f t="shared" si="17"/>
        <v>COMPLY</v>
      </c>
      <c r="BI351" t="str">
        <f>VLOOKUP(H351,Sheet2!$A$1:$B$270,2,FALSE)</f>
        <v>SINGARAJA</v>
      </c>
    </row>
    <row r="352" spans="1:61">
      <c r="A352">
        <v>351</v>
      </c>
      <c r="B352">
        <v>1002505757</v>
      </c>
      <c r="C352">
        <v>3</v>
      </c>
      <c r="D352" t="s">
        <v>34</v>
      </c>
      <c r="E352">
        <v>5</v>
      </c>
      <c r="F352" t="s">
        <v>580</v>
      </c>
      <c r="G352" t="s">
        <v>79</v>
      </c>
      <c r="H352" t="s">
        <v>290</v>
      </c>
      <c r="I352" t="s">
        <v>213</v>
      </c>
      <c r="J352" t="s">
        <v>214</v>
      </c>
      <c r="K352" t="s">
        <v>149</v>
      </c>
      <c r="M352" t="s">
        <v>582</v>
      </c>
      <c r="N352" t="s">
        <v>216</v>
      </c>
      <c r="O352" s="57">
        <v>46237.435312499998</v>
      </c>
      <c r="P352" s="57">
        <v>46240.733310185184</v>
      </c>
      <c r="Q352">
        <v>69357310</v>
      </c>
      <c r="S352">
        <v>172408247858</v>
      </c>
      <c r="T352" t="s">
        <v>2367</v>
      </c>
      <c r="U352" t="s">
        <v>2368</v>
      </c>
      <c r="V352" t="s">
        <v>2369</v>
      </c>
      <c r="Z352">
        <v>115.25672</v>
      </c>
      <c r="AA352">
        <v>-8.5232361999999995</v>
      </c>
      <c r="AB352" t="s">
        <v>2370</v>
      </c>
      <c r="AC352" t="s">
        <v>230</v>
      </c>
      <c r="AL352" t="s">
        <v>218</v>
      </c>
      <c r="AM352" t="s">
        <v>2371</v>
      </c>
      <c r="AN352" t="s">
        <v>6</v>
      </c>
      <c r="AO352" s="57">
        <v>46089.444699074076</v>
      </c>
      <c r="AP352" s="57">
        <v>46238.333333333336</v>
      </c>
      <c r="AQ352" t="s">
        <v>249</v>
      </c>
      <c r="AR352" t="s">
        <v>14</v>
      </c>
      <c r="AS352" t="s">
        <v>698</v>
      </c>
      <c r="AT352" t="s">
        <v>231</v>
      </c>
      <c r="AV352" t="s">
        <v>2372</v>
      </c>
      <c r="AW352" t="s">
        <v>566</v>
      </c>
      <c r="AX352" t="s">
        <v>223</v>
      </c>
      <c r="BA352" s="57">
        <v>46238.333333333336</v>
      </c>
      <c r="BB352" t="s">
        <v>2371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GIANYAR</v>
      </c>
    </row>
    <row r="353" spans="1:61">
      <c r="A353">
        <v>352</v>
      </c>
      <c r="B353">
        <v>1002514516</v>
      </c>
      <c r="C353">
        <v>3</v>
      </c>
      <c r="D353" t="s">
        <v>59</v>
      </c>
      <c r="E353">
        <v>4</v>
      </c>
      <c r="F353" t="s">
        <v>243</v>
      </c>
      <c r="G353" t="s">
        <v>657</v>
      </c>
      <c r="H353" t="s">
        <v>5129</v>
      </c>
      <c r="I353" t="s">
        <v>213</v>
      </c>
      <c r="J353" t="s">
        <v>214</v>
      </c>
      <c r="K353" t="s">
        <v>149</v>
      </c>
      <c r="L353" t="s">
        <v>215</v>
      </c>
      <c r="M353" t="s">
        <v>76</v>
      </c>
      <c r="N353" t="s">
        <v>216</v>
      </c>
      <c r="O353" s="57">
        <v>46241.536770833336</v>
      </c>
      <c r="P353" s="57">
        <v>46242.373726851853</v>
      </c>
      <c r="Q353">
        <v>69360719</v>
      </c>
      <c r="S353">
        <v>146149124338</v>
      </c>
      <c r="T353" t="s">
        <v>5130</v>
      </c>
      <c r="U353" t="s">
        <v>5131</v>
      </c>
      <c r="V353" t="s">
        <v>5132</v>
      </c>
      <c r="Z353">
        <v>110.17378650000001</v>
      </c>
      <c r="AA353">
        <v>-7.2927225999999896</v>
      </c>
      <c r="AB353" t="s">
        <v>5133</v>
      </c>
      <c r="AC353" t="s">
        <v>237</v>
      </c>
      <c r="AL353" t="s">
        <v>218</v>
      </c>
      <c r="AM353" t="s">
        <v>5134</v>
      </c>
      <c r="AN353" t="s">
        <v>6</v>
      </c>
      <c r="AO353" s="57">
        <v>46211.538344907407</v>
      </c>
      <c r="AP353" s="57">
        <v>46242.541666666664</v>
      </c>
      <c r="AR353" t="s">
        <v>219</v>
      </c>
      <c r="AS353" t="s">
        <v>220</v>
      </c>
      <c r="AT353" t="s">
        <v>231</v>
      </c>
      <c r="AU353">
        <v>20260808</v>
      </c>
      <c r="AV353" t="s">
        <v>222</v>
      </c>
      <c r="AW353" t="s">
        <v>1059</v>
      </c>
      <c r="AX353" t="s">
        <v>223</v>
      </c>
      <c r="BA353" s="57">
        <v>46242.541666666664</v>
      </c>
      <c r="BB353" t="s">
        <v>5134</v>
      </c>
      <c r="BC353">
        <v>2026</v>
      </c>
      <c r="BD353">
        <v>8</v>
      </c>
      <c r="BE353">
        <v>8</v>
      </c>
      <c r="BF353" s="6">
        <f t="shared" si="15"/>
        <v>46242</v>
      </c>
      <c r="BG353">
        <f t="shared" si="16"/>
        <v>-0.54166666666424135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1002519662</v>
      </c>
      <c r="C354">
        <v>3</v>
      </c>
      <c r="D354" t="s">
        <v>49</v>
      </c>
      <c r="E354">
        <v>4</v>
      </c>
      <c r="F354" t="s">
        <v>253</v>
      </c>
      <c r="G354" t="s">
        <v>968</v>
      </c>
      <c r="H354" t="s">
        <v>4977</v>
      </c>
      <c r="I354" t="s">
        <v>213</v>
      </c>
      <c r="J354" t="s">
        <v>214</v>
      </c>
      <c r="K354" t="s">
        <v>149</v>
      </c>
      <c r="M354" t="s">
        <v>76</v>
      </c>
      <c r="N354" t="s">
        <v>216</v>
      </c>
      <c r="O354" s="57">
        <v>46245.501840277779</v>
      </c>
      <c r="P354" s="57">
        <v>46245.556018518517</v>
      </c>
      <c r="Q354">
        <v>69361473</v>
      </c>
      <c r="S354">
        <v>142203103892</v>
      </c>
      <c r="T354" t="s">
        <v>4978</v>
      </c>
      <c r="U354" t="s">
        <v>7221</v>
      </c>
      <c r="V354" t="s">
        <v>7222</v>
      </c>
      <c r="Z354">
        <v>109.08550167999999</v>
      </c>
      <c r="AA354">
        <v>-6.8789940280000001</v>
      </c>
      <c r="AB354" t="s">
        <v>4981</v>
      </c>
      <c r="AC354" t="s">
        <v>217</v>
      </c>
      <c r="AL354" t="s">
        <v>218</v>
      </c>
      <c r="AM354" t="s">
        <v>7025</v>
      </c>
      <c r="AN354" t="s">
        <v>6</v>
      </c>
      <c r="AO354" s="57">
        <v>46334.507453703707</v>
      </c>
      <c r="AR354" t="s">
        <v>219</v>
      </c>
      <c r="AS354" t="s">
        <v>220</v>
      </c>
      <c r="AT354" t="s">
        <v>231</v>
      </c>
      <c r="AU354">
        <v>20260811</v>
      </c>
      <c r="AV354" t="s">
        <v>222</v>
      </c>
      <c r="AW354" t="s">
        <v>5644</v>
      </c>
      <c r="AX354" t="s">
        <v>223</v>
      </c>
      <c r="BA354" s="57">
        <v>46245.291666666664</v>
      </c>
      <c r="BB354" t="s">
        <v>7025</v>
      </c>
      <c r="BC354">
        <v>2026</v>
      </c>
      <c r="BD354">
        <v>8</v>
      </c>
      <c r="BE354">
        <v>11</v>
      </c>
      <c r="BF354" s="6">
        <f t="shared" si="15"/>
        <v>46245</v>
      </c>
      <c r="BG354">
        <f t="shared" si="16"/>
        <v>-0.29166666666424135</v>
      </c>
      <c r="BH354" t="str">
        <f t="shared" si="17"/>
        <v>COMPLY</v>
      </c>
      <c r="BI354" t="e">
        <f>VLOOKUP(H354,Sheet2!$A$1:$B$270,2,FALSE)</f>
        <v>#N/A</v>
      </c>
    </row>
    <row r="355" spans="1:61">
      <c r="A355">
        <v>354</v>
      </c>
      <c r="B355">
        <v>1002518058</v>
      </c>
      <c r="C355">
        <v>3</v>
      </c>
      <c r="D355" t="s">
        <v>49</v>
      </c>
      <c r="E355">
        <v>4</v>
      </c>
      <c r="F355" t="s">
        <v>253</v>
      </c>
      <c r="G355" t="s">
        <v>256</v>
      </c>
      <c r="H355" t="s">
        <v>560</v>
      </c>
      <c r="I355" t="s">
        <v>213</v>
      </c>
      <c r="J355" t="s">
        <v>214</v>
      </c>
      <c r="K355" t="s">
        <v>149</v>
      </c>
      <c r="M355" t="s">
        <v>76</v>
      </c>
      <c r="N355" t="s">
        <v>216</v>
      </c>
      <c r="O355" s="57">
        <v>46244.608634259261</v>
      </c>
      <c r="P355" s="57">
        <v>46244.661261574074</v>
      </c>
      <c r="Q355">
        <v>69361431</v>
      </c>
      <c r="S355">
        <v>142283119760</v>
      </c>
      <c r="T355" t="s">
        <v>5047</v>
      </c>
      <c r="U355" t="s">
        <v>6479</v>
      </c>
      <c r="V355" t="s">
        <v>6480</v>
      </c>
      <c r="Z355">
        <v>109.12455199999999</v>
      </c>
      <c r="AA355">
        <v>-7.0033300000000001</v>
      </c>
      <c r="AB355" t="s">
        <v>5050</v>
      </c>
      <c r="AC355" t="s">
        <v>292</v>
      </c>
      <c r="AL355" t="s">
        <v>218</v>
      </c>
      <c r="AM355" t="s">
        <v>6481</v>
      </c>
      <c r="AN355" t="s">
        <v>6</v>
      </c>
      <c r="AO355" s="57">
        <v>46303.610879629632</v>
      </c>
      <c r="AR355" t="s">
        <v>219</v>
      </c>
      <c r="AS355" t="s">
        <v>220</v>
      </c>
      <c r="AT355" t="s">
        <v>231</v>
      </c>
      <c r="AU355">
        <v>20260810</v>
      </c>
      <c r="AV355" t="s">
        <v>222</v>
      </c>
      <c r="AW355" t="s">
        <v>607</v>
      </c>
      <c r="AX355" t="s">
        <v>223</v>
      </c>
      <c r="BA355" s="57">
        <v>46244.291666666664</v>
      </c>
      <c r="BB355" t="s">
        <v>6481</v>
      </c>
      <c r="BC355">
        <v>2026</v>
      </c>
      <c r="BD355">
        <v>8</v>
      </c>
      <c r="BE355">
        <v>10</v>
      </c>
      <c r="BF355" s="6">
        <f t="shared" si="15"/>
        <v>46244</v>
      </c>
      <c r="BG355">
        <f t="shared" si="16"/>
        <v>-0.29166666666424135</v>
      </c>
      <c r="BH355" t="str">
        <f t="shared" si="17"/>
        <v>COMPLY</v>
      </c>
      <c r="BI355" t="e">
        <f>VLOOKUP(H355,Sheet2!$A$1:$B$270,2,FALSE)</f>
        <v>#N/A</v>
      </c>
    </row>
    <row r="356" spans="1:61">
      <c r="A356">
        <v>355</v>
      </c>
      <c r="B356">
        <v>1002524082</v>
      </c>
      <c r="C356">
        <v>3</v>
      </c>
      <c r="D356" t="s">
        <v>49</v>
      </c>
      <c r="E356">
        <v>4</v>
      </c>
      <c r="F356" t="s">
        <v>247</v>
      </c>
      <c r="G356" t="s">
        <v>248</v>
      </c>
      <c r="H356" t="s">
        <v>966</v>
      </c>
      <c r="I356" t="s">
        <v>213</v>
      </c>
      <c r="J356" t="s">
        <v>214</v>
      </c>
      <c r="K356" t="s">
        <v>149</v>
      </c>
      <c r="L356" t="s">
        <v>215</v>
      </c>
      <c r="M356" t="s">
        <v>240</v>
      </c>
      <c r="N356" t="s">
        <v>216</v>
      </c>
      <c r="O356" s="57">
        <v>46247.515925925924</v>
      </c>
      <c r="P356" s="57">
        <v>46247.51667824074</v>
      </c>
      <c r="Q356">
        <v>69365042</v>
      </c>
      <c r="S356">
        <v>142410346120</v>
      </c>
      <c r="T356" t="s">
        <v>9072</v>
      </c>
      <c r="U356" t="s">
        <v>9073</v>
      </c>
      <c r="V356" t="s">
        <v>9074</v>
      </c>
      <c r="Z356">
        <v>110.515419803559</v>
      </c>
      <c r="AA356">
        <v>-7.0228528792178402</v>
      </c>
      <c r="AB356" t="s">
        <v>9075</v>
      </c>
      <c r="AC356" t="s">
        <v>217</v>
      </c>
      <c r="AL356" t="s">
        <v>218</v>
      </c>
      <c r="AM356" t="s">
        <v>9076</v>
      </c>
      <c r="AN356" t="s">
        <v>6</v>
      </c>
      <c r="AO356" t="s">
        <v>8947</v>
      </c>
      <c r="AP356" s="57">
        <v>46250.458333333336</v>
      </c>
      <c r="AR356" t="s">
        <v>241</v>
      </c>
      <c r="AS356" t="s">
        <v>967</v>
      </c>
      <c r="AT356" t="s">
        <v>231</v>
      </c>
      <c r="AV356" t="s">
        <v>240</v>
      </c>
      <c r="AW356" t="s">
        <v>1068</v>
      </c>
      <c r="AX356" t="s">
        <v>223</v>
      </c>
      <c r="BA356" s="57">
        <v>46250.458333333336</v>
      </c>
      <c r="BB356" t="s">
        <v>9076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1002520623</v>
      </c>
      <c r="C357">
        <v>3</v>
      </c>
      <c r="D357" t="s">
        <v>34</v>
      </c>
      <c r="E357">
        <v>5</v>
      </c>
      <c r="F357" t="s">
        <v>580</v>
      </c>
      <c r="G357" t="s">
        <v>79</v>
      </c>
      <c r="H357" t="s">
        <v>290</v>
      </c>
      <c r="I357" t="s">
        <v>213</v>
      </c>
      <c r="J357" t="s">
        <v>214</v>
      </c>
      <c r="K357" t="s">
        <v>149</v>
      </c>
      <c r="M357" t="s">
        <v>259</v>
      </c>
      <c r="N357" t="s">
        <v>216</v>
      </c>
      <c r="O357" s="57">
        <v>46245.668136574073</v>
      </c>
      <c r="P357" s="57">
        <v>46246.466597222221</v>
      </c>
      <c r="Q357">
        <v>69363590</v>
      </c>
      <c r="S357">
        <v>172408248139</v>
      </c>
      <c r="T357" t="s">
        <v>7223</v>
      </c>
      <c r="U357" t="s">
        <v>7224</v>
      </c>
      <c r="V357" t="s">
        <v>7225</v>
      </c>
      <c r="Z357">
        <v>115.28074119999999</v>
      </c>
      <c r="AA357">
        <v>-8.4154523000000001</v>
      </c>
      <c r="AB357" t="s">
        <v>7226</v>
      </c>
      <c r="AC357" t="s">
        <v>230</v>
      </c>
      <c r="AL357" t="s">
        <v>218</v>
      </c>
      <c r="AM357" t="s">
        <v>7227</v>
      </c>
      <c r="AN357" t="s">
        <v>6</v>
      </c>
      <c r="AO357" s="57">
        <v>46334.673483796294</v>
      </c>
      <c r="AP357" s="57">
        <v>46246.625</v>
      </c>
      <c r="AR357" t="s">
        <v>260</v>
      </c>
      <c r="AS357" t="s">
        <v>698</v>
      </c>
      <c r="AT357" t="s">
        <v>231</v>
      </c>
      <c r="AV357" t="s">
        <v>261</v>
      </c>
      <c r="AW357" t="s">
        <v>566</v>
      </c>
      <c r="AX357" t="s">
        <v>223</v>
      </c>
      <c r="BA357" s="57">
        <v>46246.625</v>
      </c>
      <c r="BB357" t="s">
        <v>7227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GIANYAR</v>
      </c>
    </row>
    <row r="358" spans="1:61">
      <c r="A358">
        <v>357</v>
      </c>
      <c r="B358">
        <v>1002511940</v>
      </c>
      <c r="C358">
        <v>3</v>
      </c>
      <c r="D358" t="s">
        <v>38</v>
      </c>
      <c r="E358">
        <v>5</v>
      </c>
      <c r="F358" t="s">
        <v>92</v>
      </c>
      <c r="G358" t="s">
        <v>92</v>
      </c>
      <c r="H358" t="s">
        <v>310</v>
      </c>
      <c r="I358" t="s">
        <v>213</v>
      </c>
      <c r="J358" t="s">
        <v>214</v>
      </c>
      <c r="K358" t="s">
        <v>149</v>
      </c>
      <c r="L358" t="s">
        <v>215</v>
      </c>
      <c r="M358" t="s">
        <v>76</v>
      </c>
      <c r="N358" t="s">
        <v>216</v>
      </c>
      <c r="O358" s="57">
        <v>46240.461770833332</v>
      </c>
      <c r="P358" s="57">
        <v>46240.686481481483</v>
      </c>
      <c r="Q358">
        <v>69359795</v>
      </c>
      <c r="S358">
        <v>152601214909</v>
      </c>
      <c r="T358" t="s">
        <v>2414</v>
      </c>
      <c r="U358" t="s">
        <v>2415</v>
      </c>
      <c r="V358" t="s">
        <v>2416</v>
      </c>
      <c r="Z358">
        <v>111.50963</v>
      </c>
      <c r="AA358">
        <v>-7.6108029999999998</v>
      </c>
      <c r="AB358" t="s">
        <v>2417</v>
      </c>
      <c r="AC358" t="s">
        <v>237</v>
      </c>
      <c r="AL358" t="s">
        <v>218</v>
      </c>
      <c r="AM358" t="s">
        <v>2418</v>
      </c>
      <c r="AN358" t="s">
        <v>6</v>
      </c>
      <c r="AO358" s="57">
        <v>46181.46534722222</v>
      </c>
      <c r="AP358" s="57">
        <v>46241.333333333336</v>
      </c>
      <c r="AR358" t="s">
        <v>219</v>
      </c>
      <c r="AS358" t="s">
        <v>220</v>
      </c>
      <c r="AT358" t="s">
        <v>231</v>
      </c>
      <c r="AU358">
        <v>20260806</v>
      </c>
      <c r="AV358" t="s">
        <v>222</v>
      </c>
      <c r="AW358" t="s">
        <v>1055</v>
      </c>
      <c r="AX358" t="s">
        <v>223</v>
      </c>
      <c r="BA358" s="57">
        <v>46241.333333333336</v>
      </c>
      <c r="BB358" t="s">
        <v>2418</v>
      </c>
      <c r="BC358">
        <v>2026</v>
      </c>
      <c r="BD358">
        <v>8</v>
      </c>
      <c r="BE358">
        <v>6</v>
      </c>
      <c r="BF358" s="6">
        <f t="shared" si="15"/>
        <v>46240</v>
      </c>
      <c r="BG358">
        <f t="shared" si="16"/>
        <v>-1.3333333333357587</v>
      </c>
      <c r="BH358" t="str">
        <f t="shared" si="17"/>
        <v>COMPLY</v>
      </c>
      <c r="BI358" t="str">
        <f>VLOOKUP(H358,Sheet2!$A$1:$B$270,2,FALSE)</f>
        <v>MADIUN</v>
      </c>
    </row>
    <row r="359" spans="1:61">
      <c r="A359">
        <v>358</v>
      </c>
      <c r="B359">
        <v>1002512810</v>
      </c>
      <c r="C359">
        <v>3</v>
      </c>
      <c r="D359" t="s">
        <v>34</v>
      </c>
      <c r="E359">
        <v>5</v>
      </c>
      <c r="F359" t="s">
        <v>580</v>
      </c>
      <c r="G359" t="s">
        <v>79</v>
      </c>
      <c r="H359" t="s">
        <v>473</v>
      </c>
      <c r="I359" t="s">
        <v>213</v>
      </c>
      <c r="J359" t="s">
        <v>214</v>
      </c>
      <c r="K359" t="s">
        <v>149</v>
      </c>
      <c r="M359" t="s">
        <v>76</v>
      </c>
      <c r="N359" t="s">
        <v>216</v>
      </c>
      <c r="O359" s="57">
        <v>46240.628217592595</v>
      </c>
      <c r="P359" s="57">
        <v>46243.870706018519</v>
      </c>
      <c r="Q359">
        <v>69360128</v>
      </c>
      <c r="S359">
        <v>172407213388</v>
      </c>
      <c r="T359" t="s">
        <v>2419</v>
      </c>
      <c r="U359" t="s">
        <v>2420</v>
      </c>
      <c r="V359" t="s">
        <v>2421</v>
      </c>
      <c r="Z359">
        <v>115.3188648</v>
      </c>
      <c r="AA359">
        <v>-8.5513589999999997</v>
      </c>
      <c r="AB359" t="s">
        <v>2422</v>
      </c>
      <c r="AC359" t="s">
        <v>230</v>
      </c>
      <c r="AL359" t="s">
        <v>218</v>
      </c>
      <c r="AM359" t="s">
        <v>2350</v>
      </c>
      <c r="AN359" t="s">
        <v>6</v>
      </c>
      <c r="AO359" s="57">
        <v>46181.642870370371</v>
      </c>
      <c r="AP359" s="57">
        <v>46241.625</v>
      </c>
      <c r="AQ359" t="s">
        <v>929</v>
      </c>
      <c r="AR359" t="s">
        <v>219</v>
      </c>
      <c r="AS359" t="s">
        <v>79</v>
      </c>
      <c r="AT359" t="s">
        <v>231</v>
      </c>
      <c r="AU359">
        <v>20260809</v>
      </c>
      <c r="AV359" t="s">
        <v>222</v>
      </c>
      <c r="AW359" t="s">
        <v>592</v>
      </c>
      <c r="AX359" t="s">
        <v>223</v>
      </c>
      <c r="BA359" s="57">
        <v>46241.625</v>
      </c>
      <c r="BB359" t="s">
        <v>2350</v>
      </c>
      <c r="BC359">
        <v>2026</v>
      </c>
      <c r="BD359">
        <v>8</v>
      </c>
      <c r="BE359">
        <v>9</v>
      </c>
      <c r="BF359" s="6">
        <f t="shared" si="15"/>
        <v>46243</v>
      </c>
      <c r="BG359">
        <f t="shared" si="16"/>
        <v>1.375</v>
      </c>
      <c r="BH359" t="str">
        <f t="shared" si="17"/>
        <v>NOT COMPLY</v>
      </c>
      <c r="BI359" t="str">
        <f>VLOOKUP(H359,Sheet2!$A$1:$B$270,2,FALSE)</f>
        <v>GIANYAR</v>
      </c>
    </row>
    <row r="360" spans="1:61">
      <c r="A360">
        <v>359</v>
      </c>
      <c r="B360">
        <v>1002514842</v>
      </c>
      <c r="C360">
        <v>3</v>
      </c>
      <c r="D360" t="s">
        <v>42</v>
      </c>
      <c r="E360">
        <v>5</v>
      </c>
      <c r="F360" t="s">
        <v>102</v>
      </c>
      <c r="G360" t="s">
        <v>102</v>
      </c>
      <c r="H360" t="s">
        <v>372</v>
      </c>
      <c r="I360" t="s">
        <v>213</v>
      </c>
      <c r="J360" t="s">
        <v>214</v>
      </c>
      <c r="K360" t="s">
        <v>149</v>
      </c>
      <c r="L360" t="s">
        <v>215</v>
      </c>
      <c r="M360" t="s">
        <v>76</v>
      </c>
      <c r="N360" t="s">
        <v>216</v>
      </c>
      <c r="O360" s="57">
        <v>46241.603425925925</v>
      </c>
      <c r="P360" s="57">
        <v>46243.454004629632</v>
      </c>
      <c r="Q360">
        <v>69360886</v>
      </c>
      <c r="S360">
        <v>152501280879</v>
      </c>
      <c r="T360" t="s">
        <v>5143</v>
      </c>
      <c r="U360" t="s">
        <v>5144</v>
      </c>
      <c r="V360" t="s">
        <v>5145</v>
      </c>
      <c r="Z360">
        <v>113.697486631572</v>
      </c>
      <c r="AA360">
        <v>-8.1747603830376701</v>
      </c>
      <c r="AB360" t="s">
        <v>5146</v>
      </c>
      <c r="AC360" t="s">
        <v>217</v>
      </c>
      <c r="AL360" t="s">
        <v>218</v>
      </c>
      <c r="AM360" t="s">
        <v>5147</v>
      </c>
      <c r="AN360" t="s">
        <v>6</v>
      </c>
      <c r="AO360" s="57">
        <v>46211.611134259256</v>
      </c>
      <c r="AP360" s="57">
        <v>46242.541666666664</v>
      </c>
      <c r="AR360" t="s">
        <v>219</v>
      </c>
      <c r="AS360" t="s">
        <v>102</v>
      </c>
      <c r="AT360" t="s">
        <v>231</v>
      </c>
      <c r="AU360">
        <v>20260809</v>
      </c>
      <c r="AV360" t="s">
        <v>222</v>
      </c>
      <c r="AW360" t="s">
        <v>1059</v>
      </c>
      <c r="AX360" t="s">
        <v>223</v>
      </c>
      <c r="BA360" s="57">
        <v>46242.541666666664</v>
      </c>
      <c r="BB360" t="s">
        <v>5147</v>
      </c>
      <c r="BC360">
        <v>2026</v>
      </c>
      <c r="BD360">
        <v>8</v>
      </c>
      <c r="BE360">
        <v>9</v>
      </c>
      <c r="BF360" s="6">
        <f t="shared" si="15"/>
        <v>46243</v>
      </c>
      <c r="BG360">
        <f t="shared" si="16"/>
        <v>0.45833333333575865</v>
      </c>
      <c r="BH360" t="str">
        <f t="shared" si="17"/>
        <v>COMPLY</v>
      </c>
      <c r="BI360" t="str">
        <f>VLOOKUP(H360,Sheet2!$A$1:$B$270,2,FALSE)</f>
        <v>JEMBER</v>
      </c>
    </row>
    <row r="361" spans="1:61">
      <c r="A361">
        <v>360</v>
      </c>
      <c r="B361">
        <v>1002505108</v>
      </c>
      <c r="C361">
        <v>3</v>
      </c>
      <c r="D361" t="s">
        <v>45</v>
      </c>
      <c r="E361">
        <v>5</v>
      </c>
      <c r="F361" t="s">
        <v>211</v>
      </c>
      <c r="G361" t="s">
        <v>115</v>
      </c>
      <c r="H361" t="s">
        <v>281</v>
      </c>
      <c r="I361" t="s">
        <v>213</v>
      </c>
      <c r="J361" t="s">
        <v>214</v>
      </c>
      <c r="K361" t="s">
        <v>149</v>
      </c>
      <c r="L361" t="s">
        <v>215</v>
      </c>
      <c r="M361" t="s">
        <v>582</v>
      </c>
      <c r="N361" t="s">
        <v>216</v>
      </c>
      <c r="O361" s="57">
        <v>46236.426342592589</v>
      </c>
      <c r="P361" s="57">
        <v>46238.793506944443</v>
      </c>
      <c r="Q361">
        <v>69356961</v>
      </c>
      <c r="S361">
        <v>172603791301</v>
      </c>
      <c r="T361" t="s">
        <v>2433</v>
      </c>
      <c r="U361" t="s">
        <v>1216</v>
      </c>
      <c r="V361" t="s">
        <v>2434</v>
      </c>
      <c r="Z361">
        <v>116.35284204035899</v>
      </c>
      <c r="AA361">
        <v>-8.7613090433028802</v>
      </c>
      <c r="AB361" t="s">
        <v>2435</v>
      </c>
      <c r="AC361" t="s">
        <v>217</v>
      </c>
      <c r="AL361" t="s">
        <v>218</v>
      </c>
      <c r="AM361" t="s">
        <v>2436</v>
      </c>
      <c r="AN361" t="s">
        <v>6</v>
      </c>
      <c r="AO361" s="57">
        <v>46061.434189814812</v>
      </c>
      <c r="AP361" s="57">
        <v>46237.333333333336</v>
      </c>
      <c r="AQ361" t="s">
        <v>929</v>
      </c>
      <c r="AR361" t="s">
        <v>14</v>
      </c>
      <c r="AS361" t="s">
        <v>588</v>
      </c>
      <c r="AT361" t="s">
        <v>231</v>
      </c>
      <c r="AV361" t="s">
        <v>2437</v>
      </c>
      <c r="AW361" t="s">
        <v>1066</v>
      </c>
      <c r="AX361" t="s">
        <v>223</v>
      </c>
      <c r="BA361" s="57">
        <v>46237.333333333336</v>
      </c>
      <c r="BB361" t="s">
        <v>2436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SELONG</v>
      </c>
    </row>
    <row r="362" spans="1:61">
      <c r="A362">
        <v>361</v>
      </c>
      <c r="B362">
        <v>1002517277</v>
      </c>
      <c r="C362">
        <v>3</v>
      </c>
      <c r="D362" t="s">
        <v>42</v>
      </c>
      <c r="E362">
        <v>5</v>
      </c>
      <c r="F362" t="s">
        <v>106</v>
      </c>
      <c r="G362" t="s">
        <v>106</v>
      </c>
      <c r="H362" t="s">
        <v>347</v>
      </c>
      <c r="I362" t="s">
        <v>213</v>
      </c>
      <c r="J362" t="s">
        <v>214</v>
      </c>
      <c r="K362" t="s">
        <v>149</v>
      </c>
      <c r="M362" t="s">
        <v>76</v>
      </c>
      <c r="N362" t="s">
        <v>216</v>
      </c>
      <c r="O362" s="57">
        <v>46244.445706018516</v>
      </c>
      <c r="P362" s="57">
        <v>46245.734270833331</v>
      </c>
      <c r="Q362">
        <v>69362213</v>
      </c>
      <c r="S362">
        <v>152729256722</v>
      </c>
      <c r="T362" t="s">
        <v>6491</v>
      </c>
      <c r="U362" t="s">
        <v>6492</v>
      </c>
      <c r="V362" t="s">
        <v>6493</v>
      </c>
      <c r="Z362">
        <v>112.84340419999999</v>
      </c>
      <c r="AA362">
        <v>-7.6977966999999996</v>
      </c>
      <c r="AB362" t="s">
        <v>6494</v>
      </c>
      <c r="AC362" t="s">
        <v>230</v>
      </c>
      <c r="AL362" t="s">
        <v>218</v>
      </c>
      <c r="AM362" t="s">
        <v>6424</v>
      </c>
      <c r="AN362" t="s">
        <v>6</v>
      </c>
      <c r="AO362" s="57">
        <v>46303.454837962963</v>
      </c>
      <c r="AP362" s="57">
        <v>46245.333333333336</v>
      </c>
      <c r="AR362" t="s">
        <v>219</v>
      </c>
      <c r="AS362" t="s">
        <v>106</v>
      </c>
      <c r="AT362" t="s">
        <v>231</v>
      </c>
      <c r="AU362">
        <v>20260811</v>
      </c>
      <c r="AV362" t="s">
        <v>222</v>
      </c>
      <c r="AW362" t="s">
        <v>566</v>
      </c>
      <c r="AX362" t="s">
        <v>223</v>
      </c>
      <c r="BA362" s="57">
        <v>46245.333333333336</v>
      </c>
      <c r="BB362" t="s">
        <v>6424</v>
      </c>
      <c r="BC362">
        <v>2026</v>
      </c>
      <c r="BD362">
        <v>8</v>
      </c>
      <c r="BE362">
        <v>11</v>
      </c>
      <c r="BF362" s="6">
        <f t="shared" si="15"/>
        <v>46245</v>
      </c>
      <c r="BG362">
        <f t="shared" si="16"/>
        <v>-0.33333333333575865</v>
      </c>
      <c r="BH362" t="str">
        <f t="shared" si="17"/>
        <v>COMPLY</v>
      </c>
      <c r="BI362" t="str">
        <f>VLOOKUP(H362,Sheet2!$A$1:$B$270,2,FALSE)</f>
        <v>PASURUAN</v>
      </c>
    </row>
    <row r="363" spans="1:61">
      <c r="A363">
        <v>362</v>
      </c>
      <c r="B363">
        <v>1002512150</v>
      </c>
      <c r="C363">
        <v>3</v>
      </c>
      <c r="D363" t="s">
        <v>59</v>
      </c>
      <c r="E363">
        <v>4</v>
      </c>
      <c r="F363" t="s">
        <v>573</v>
      </c>
      <c r="G363" t="s">
        <v>623</v>
      </c>
      <c r="H363" t="s">
        <v>973</v>
      </c>
      <c r="I363" t="s">
        <v>213</v>
      </c>
      <c r="J363" t="s">
        <v>214</v>
      </c>
      <c r="K363" t="s">
        <v>149</v>
      </c>
      <c r="L363" t="s">
        <v>215</v>
      </c>
      <c r="M363" t="s">
        <v>76</v>
      </c>
      <c r="N363" t="s">
        <v>216</v>
      </c>
      <c r="O363" s="57">
        <v>46240.493020833332</v>
      </c>
      <c r="P363" s="57">
        <v>46242.756851851853</v>
      </c>
      <c r="Q363">
        <v>69359856</v>
      </c>
      <c r="S363">
        <v>146113146439</v>
      </c>
      <c r="T363" t="s">
        <v>2452</v>
      </c>
      <c r="U363" t="s">
        <v>2453</v>
      </c>
      <c r="V363" t="s">
        <v>2454</v>
      </c>
      <c r="Z363">
        <v>110.330237</v>
      </c>
      <c r="AA363">
        <v>-7.7973590000000002</v>
      </c>
      <c r="AB363" t="s">
        <v>2455</v>
      </c>
      <c r="AC363" t="s">
        <v>237</v>
      </c>
      <c r="AL363" t="s">
        <v>218</v>
      </c>
      <c r="AM363" t="s">
        <v>2456</v>
      </c>
      <c r="AN363" t="s">
        <v>6</v>
      </c>
      <c r="AO363" s="57">
        <v>46181.496516203704</v>
      </c>
      <c r="AP363" s="57">
        <v>46242.541666666664</v>
      </c>
      <c r="AR363" t="s">
        <v>219</v>
      </c>
      <c r="AS363" t="s">
        <v>220</v>
      </c>
      <c r="AT363" t="s">
        <v>231</v>
      </c>
      <c r="AU363">
        <v>20260808</v>
      </c>
      <c r="AV363" t="s">
        <v>222</v>
      </c>
      <c r="AW363" t="s">
        <v>554</v>
      </c>
      <c r="AX363" t="s">
        <v>223</v>
      </c>
      <c r="BA363" s="57">
        <v>46242.541666666664</v>
      </c>
      <c r="BB363" t="s">
        <v>2456</v>
      </c>
      <c r="BC363">
        <v>2026</v>
      </c>
      <c r="BD363">
        <v>8</v>
      </c>
      <c r="BE363">
        <v>8</v>
      </c>
      <c r="BF363" s="6">
        <f t="shared" si="15"/>
        <v>46242</v>
      </c>
      <c r="BG363">
        <f t="shared" si="16"/>
        <v>-0.54166666666424135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1002522008</v>
      </c>
      <c r="C364">
        <v>3</v>
      </c>
      <c r="D364" t="s">
        <v>55</v>
      </c>
      <c r="E364">
        <v>5</v>
      </c>
      <c r="F364" t="s">
        <v>267</v>
      </c>
      <c r="G364" t="s">
        <v>125</v>
      </c>
      <c r="H364" t="s">
        <v>334</v>
      </c>
      <c r="I364" t="s">
        <v>213</v>
      </c>
      <c r="J364" t="s">
        <v>214</v>
      </c>
      <c r="K364" t="s">
        <v>149</v>
      </c>
      <c r="L364" t="s">
        <v>215</v>
      </c>
      <c r="M364" t="s">
        <v>76</v>
      </c>
      <c r="N364" t="s">
        <v>216</v>
      </c>
      <c r="O364" s="57">
        <v>46246.524965277778</v>
      </c>
      <c r="P364" s="57">
        <v>46247.505266203705</v>
      </c>
      <c r="Q364">
        <v>69364185</v>
      </c>
      <c r="S364">
        <v>152441211301</v>
      </c>
      <c r="T364" t="s">
        <v>8144</v>
      </c>
      <c r="U364" t="s">
        <v>8145</v>
      </c>
      <c r="V364" t="s">
        <v>8146</v>
      </c>
      <c r="Z364">
        <v>112.194653</v>
      </c>
      <c r="AA364">
        <v>-7.1881589999999997</v>
      </c>
      <c r="AB364" t="s">
        <v>8147</v>
      </c>
      <c r="AC364" t="s">
        <v>237</v>
      </c>
      <c r="AL364" t="s">
        <v>218</v>
      </c>
      <c r="AM364" t="s">
        <v>8148</v>
      </c>
      <c r="AN364" t="s">
        <v>6</v>
      </c>
      <c r="AO364" s="57">
        <v>46364.527696759258</v>
      </c>
      <c r="AP364" s="57">
        <v>46247.416666666664</v>
      </c>
      <c r="AR364" t="s">
        <v>219</v>
      </c>
      <c r="AS364" t="s">
        <v>220</v>
      </c>
      <c r="AT364" t="s">
        <v>231</v>
      </c>
      <c r="AU364">
        <v>20260813</v>
      </c>
      <c r="AV364" t="s">
        <v>222</v>
      </c>
      <c r="AW364" t="s">
        <v>1069</v>
      </c>
      <c r="AX364" t="s">
        <v>223</v>
      </c>
      <c r="BA364" s="57">
        <v>46247.416666666664</v>
      </c>
      <c r="BB364" t="s">
        <v>8148</v>
      </c>
      <c r="BC364">
        <v>2026</v>
      </c>
      <c r="BD364">
        <v>8</v>
      </c>
      <c r="BE364">
        <v>13</v>
      </c>
      <c r="BF364" s="6">
        <f t="shared" si="15"/>
        <v>46247</v>
      </c>
      <c r="BG364">
        <f t="shared" si="16"/>
        <v>-0.41666666666424135</v>
      </c>
      <c r="BH364" t="str">
        <f t="shared" si="17"/>
        <v>COMPLY</v>
      </c>
      <c r="BI364" t="str">
        <f>VLOOKUP(H364,Sheet2!$A$1:$B$270,2,FALSE)</f>
        <v>GRESIK</v>
      </c>
    </row>
    <row r="365" spans="1:61">
      <c r="A365">
        <v>364</v>
      </c>
      <c r="B365">
        <v>1002512828</v>
      </c>
      <c r="C365">
        <v>3</v>
      </c>
      <c r="D365" t="s">
        <v>59</v>
      </c>
      <c r="E365">
        <v>4</v>
      </c>
      <c r="F365" t="s">
        <v>573</v>
      </c>
      <c r="G365" t="s">
        <v>934</v>
      </c>
      <c r="H365" t="s">
        <v>953</v>
      </c>
      <c r="I365" t="s">
        <v>213</v>
      </c>
      <c r="J365" t="s">
        <v>214</v>
      </c>
      <c r="K365" t="s">
        <v>149</v>
      </c>
      <c r="M365" t="s">
        <v>1084</v>
      </c>
      <c r="N365" t="s">
        <v>216</v>
      </c>
      <c r="O365" s="57">
        <v>46240.631041666667</v>
      </c>
      <c r="P365" s="57">
        <v>46241.589606481481</v>
      </c>
      <c r="Q365">
        <v>69360136</v>
      </c>
      <c r="S365">
        <v>146136130072</v>
      </c>
      <c r="T365" t="s">
        <v>1542</v>
      </c>
      <c r="Z365">
        <v>110.198357732925</v>
      </c>
      <c r="AA365">
        <v>-7.6770766758013904</v>
      </c>
      <c r="AB365" t="s">
        <v>1545</v>
      </c>
      <c r="AC365" t="s">
        <v>293</v>
      </c>
      <c r="AO365" s="57">
        <v>46181.642870370371</v>
      </c>
      <c r="AS365" t="s">
        <v>220</v>
      </c>
      <c r="AT365" t="s">
        <v>231</v>
      </c>
      <c r="AV365" t="s">
        <v>1084</v>
      </c>
      <c r="AW365" t="s">
        <v>592</v>
      </c>
      <c r="AX365" t="s">
        <v>223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:61">
      <c r="A366">
        <v>365</v>
      </c>
      <c r="B366">
        <v>1002508433</v>
      </c>
      <c r="C366">
        <v>3</v>
      </c>
      <c r="D366" t="s">
        <v>38</v>
      </c>
      <c r="E366">
        <v>5</v>
      </c>
      <c r="F366" t="s">
        <v>251</v>
      </c>
      <c r="G366" t="s">
        <v>91</v>
      </c>
      <c r="H366" t="s">
        <v>410</v>
      </c>
      <c r="I366" t="s">
        <v>213</v>
      </c>
      <c r="J366" t="s">
        <v>214</v>
      </c>
      <c r="K366" t="s">
        <v>149</v>
      </c>
      <c r="M366" t="s">
        <v>76</v>
      </c>
      <c r="N366" t="s">
        <v>622</v>
      </c>
      <c r="O366" s="57">
        <v>46238.587361111109</v>
      </c>
      <c r="P366" s="57">
        <v>46239.848032407404</v>
      </c>
      <c r="Q366">
        <v>69358337</v>
      </c>
      <c r="S366">
        <v>152718219088</v>
      </c>
      <c r="T366" t="s">
        <v>1728</v>
      </c>
      <c r="U366" t="s">
        <v>1729</v>
      </c>
      <c r="V366" t="s">
        <v>2461</v>
      </c>
      <c r="Z366">
        <v>112.5413346</v>
      </c>
      <c r="AA366">
        <v>-8.1912453000000003</v>
      </c>
      <c r="AB366" t="s">
        <v>2462</v>
      </c>
      <c r="AC366" t="s">
        <v>293</v>
      </c>
      <c r="AL366" t="s">
        <v>218</v>
      </c>
      <c r="AM366" t="s">
        <v>2463</v>
      </c>
      <c r="AN366" t="s">
        <v>6</v>
      </c>
      <c r="AO366" s="57">
        <v>46120.590613425928</v>
      </c>
      <c r="AP366" s="57">
        <v>46239.541666666664</v>
      </c>
      <c r="AR366" t="s">
        <v>219</v>
      </c>
      <c r="AS366" t="s">
        <v>91</v>
      </c>
      <c r="AT366" t="s">
        <v>231</v>
      </c>
      <c r="AU366">
        <v>20260805</v>
      </c>
      <c r="AV366" t="s">
        <v>222</v>
      </c>
      <c r="AW366" t="s">
        <v>566</v>
      </c>
      <c r="AX366" t="s">
        <v>223</v>
      </c>
      <c r="BA366" s="57">
        <v>46239.541666666664</v>
      </c>
      <c r="BB366" t="s">
        <v>2463</v>
      </c>
      <c r="BC366">
        <v>2026</v>
      </c>
      <c r="BD366">
        <v>8</v>
      </c>
      <c r="BE366">
        <v>5</v>
      </c>
      <c r="BF366" s="6">
        <f t="shared" si="15"/>
        <v>46239</v>
      </c>
      <c r="BG366">
        <f t="shared" si="16"/>
        <v>-0.54166666666424135</v>
      </c>
      <c r="BH366" t="str">
        <f t="shared" si="17"/>
        <v>COMPLY</v>
      </c>
      <c r="BI366" t="str">
        <f>VLOOKUP(H366,Sheet2!$A$1:$B$270,2,FALSE)</f>
        <v>MALANG</v>
      </c>
    </row>
    <row r="367" spans="1:61">
      <c r="A367">
        <v>366</v>
      </c>
      <c r="B367">
        <v>1002521342</v>
      </c>
      <c r="C367">
        <v>3</v>
      </c>
      <c r="D367" t="s">
        <v>38</v>
      </c>
      <c r="E367">
        <v>5</v>
      </c>
      <c r="F367" t="s">
        <v>90</v>
      </c>
      <c r="G367" t="s">
        <v>90</v>
      </c>
      <c r="H367" t="s">
        <v>356</v>
      </c>
      <c r="I367" t="s">
        <v>213</v>
      </c>
      <c r="J367" t="s">
        <v>214</v>
      </c>
      <c r="K367" t="s">
        <v>149</v>
      </c>
      <c r="M367" t="s">
        <v>225</v>
      </c>
      <c r="N367" t="s">
        <v>216</v>
      </c>
      <c r="O367" s="57">
        <v>46246.383750000001</v>
      </c>
      <c r="P367" s="57">
        <v>46248.338460648149</v>
      </c>
      <c r="Q367">
        <v>69363842</v>
      </c>
      <c r="S367">
        <v>152639219488</v>
      </c>
      <c r="T367" t="s">
        <v>8149</v>
      </c>
      <c r="U367" t="s">
        <v>8150</v>
      </c>
      <c r="V367" t="s">
        <v>9077</v>
      </c>
      <c r="Z367">
        <v>112.1815283</v>
      </c>
      <c r="AA367">
        <v>-7.7552979999999998</v>
      </c>
      <c r="AB367" t="s">
        <v>8151</v>
      </c>
      <c r="AC367" t="s">
        <v>230</v>
      </c>
      <c r="AL367" t="s">
        <v>218</v>
      </c>
      <c r="AM367" t="s">
        <v>9078</v>
      </c>
      <c r="AN367" t="s">
        <v>6</v>
      </c>
      <c r="AO367" s="57">
        <v>46364.403136574074</v>
      </c>
      <c r="AP367" s="57">
        <v>46248.333333333336</v>
      </c>
      <c r="AR367" t="s">
        <v>18</v>
      </c>
      <c r="AS367" t="s">
        <v>312</v>
      </c>
      <c r="AT367" t="s">
        <v>231</v>
      </c>
      <c r="AV367" t="s">
        <v>227</v>
      </c>
      <c r="AW367" t="s">
        <v>567</v>
      </c>
      <c r="AX367" t="s">
        <v>223</v>
      </c>
      <c r="BA367" s="57">
        <v>46248.333333333336</v>
      </c>
      <c r="BB367" t="s">
        <v>9078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KEDIRI</v>
      </c>
    </row>
    <row r="368" spans="1:61">
      <c r="A368">
        <v>367</v>
      </c>
      <c r="B368">
        <v>1002509832</v>
      </c>
      <c r="C368">
        <v>3</v>
      </c>
      <c r="D368" t="s">
        <v>51</v>
      </c>
      <c r="E368">
        <v>4</v>
      </c>
      <c r="F368" t="s">
        <v>235</v>
      </c>
      <c r="G368" t="s">
        <v>993</v>
      </c>
      <c r="H368" t="s">
        <v>994</v>
      </c>
      <c r="I368" t="s">
        <v>213</v>
      </c>
      <c r="J368" t="s">
        <v>214</v>
      </c>
      <c r="K368" t="s">
        <v>149</v>
      </c>
      <c r="L368" t="s">
        <v>620</v>
      </c>
      <c r="M368" t="s">
        <v>590</v>
      </c>
      <c r="N368" t="s">
        <v>216</v>
      </c>
      <c r="O368" s="57">
        <v>46239.408993055556</v>
      </c>
      <c r="P368" s="57">
        <v>46239.468773148146</v>
      </c>
      <c r="Q368">
        <v>69356637</v>
      </c>
      <c r="T368" t="s">
        <v>2464</v>
      </c>
      <c r="V368" t="s">
        <v>2465</v>
      </c>
      <c r="Z368">
        <v>110.60401</v>
      </c>
      <c r="AA368">
        <v>-7.4904099999999998</v>
      </c>
      <c r="AB368" t="s">
        <v>2466</v>
      </c>
      <c r="AC368" t="s">
        <v>237</v>
      </c>
      <c r="AL368" t="s">
        <v>218</v>
      </c>
      <c r="AM368" t="s">
        <v>2467</v>
      </c>
      <c r="AN368" t="s">
        <v>6</v>
      </c>
      <c r="AO368" s="57">
        <v>46150.413344907407</v>
      </c>
      <c r="AP368" s="57">
        <v>46236</v>
      </c>
      <c r="AR368" t="s">
        <v>572</v>
      </c>
      <c r="AS368" t="s">
        <v>993</v>
      </c>
      <c r="AT368" t="s">
        <v>231</v>
      </c>
      <c r="AV368" t="s">
        <v>1033</v>
      </c>
      <c r="AW368" t="s">
        <v>1039</v>
      </c>
      <c r="AX368" t="s">
        <v>223</v>
      </c>
      <c r="BA368" s="57">
        <v>46236.333333333336</v>
      </c>
      <c r="BB368" t="s">
        <v>2467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:61">
      <c r="A369">
        <v>368</v>
      </c>
      <c r="B369">
        <v>1002509301</v>
      </c>
      <c r="C369">
        <v>3</v>
      </c>
      <c r="D369" t="s">
        <v>51</v>
      </c>
      <c r="E369">
        <v>4</v>
      </c>
      <c r="F369" t="s">
        <v>275</v>
      </c>
      <c r="G369" t="s">
        <v>275</v>
      </c>
      <c r="H369" t="s">
        <v>986</v>
      </c>
      <c r="I369" t="s">
        <v>213</v>
      </c>
      <c r="J369" t="s">
        <v>214</v>
      </c>
      <c r="K369" t="s">
        <v>149</v>
      </c>
      <c r="L369" t="s">
        <v>215</v>
      </c>
      <c r="M369" t="s">
        <v>76</v>
      </c>
      <c r="N369" t="s">
        <v>216</v>
      </c>
      <c r="O369" s="57">
        <v>46238.707592592589</v>
      </c>
      <c r="P369" s="57">
        <v>46240.532881944448</v>
      </c>
      <c r="Q369">
        <v>69358606</v>
      </c>
      <c r="S369">
        <v>142401145967</v>
      </c>
      <c r="T369" t="s">
        <v>2473</v>
      </c>
      <c r="U369" t="s">
        <v>2474</v>
      </c>
      <c r="V369" t="s">
        <v>2475</v>
      </c>
      <c r="Z369">
        <v>110.784807</v>
      </c>
      <c r="AA369">
        <v>-6.8597159999999997</v>
      </c>
      <c r="AB369" t="s">
        <v>2476</v>
      </c>
      <c r="AC369" t="s">
        <v>237</v>
      </c>
      <c r="AL369" t="s">
        <v>218</v>
      </c>
      <c r="AM369" t="s">
        <v>2477</v>
      </c>
      <c r="AN369" t="s">
        <v>6</v>
      </c>
      <c r="AO369" s="57">
        <v>46120.71539351852</v>
      </c>
      <c r="AP369" s="57">
        <v>46239.541666666664</v>
      </c>
      <c r="AR369" t="s">
        <v>219</v>
      </c>
      <c r="AS369" t="s">
        <v>220</v>
      </c>
      <c r="AT369" t="s">
        <v>231</v>
      </c>
      <c r="AU369">
        <v>20260806</v>
      </c>
      <c r="AV369" t="s">
        <v>222</v>
      </c>
      <c r="AW369" t="s">
        <v>1069</v>
      </c>
      <c r="AX369" t="s">
        <v>223</v>
      </c>
      <c r="BA369" s="57">
        <v>46239.541666666664</v>
      </c>
      <c r="BB369" t="s">
        <v>2477</v>
      </c>
      <c r="BC369">
        <v>2026</v>
      </c>
      <c r="BD369">
        <v>8</v>
      </c>
      <c r="BE369">
        <v>6</v>
      </c>
      <c r="BF369" s="6">
        <f t="shared" si="15"/>
        <v>46240</v>
      </c>
      <c r="BG369">
        <f t="shared" si="16"/>
        <v>0.45833333333575865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1002521227</v>
      </c>
      <c r="C370">
        <v>3</v>
      </c>
      <c r="D370" t="s">
        <v>45</v>
      </c>
      <c r="E370">
        <v>5</v>
      </c>
      <c r="F370" t="s">
        <v>113</v>
      </c>
      <c r="G370" t="s">
        <v>117</v>
      </c>
      <c r="H370" t="s">
        <v>423</v>
      </c>
      <c r="I370" t="s">
        <v>213</v>
      </c>
      <c r="J370" t="s">
        <v>214</v>
      </c>
      <c r="K370" t="s">
        <v>149</v>
      </c>
      <c r="M370" t="s">
        <v>240</v>
      </c>
      <c r="N370" t="s">
        <v>216</v>
      </c>
      <c r="O370" s="57">
        <v>46246.356435185182</v>
      </c>
      <c r="P370" s="57">
        <v>46247.54446759259</v>
      </c>
      <c r="Q370">
        <v>69363796</v>
      </c>
      <c r="S370">
        <v>172509796493</v>
      </c>
      <c r="T370" t="s">
        <v>8152</v>
      </c>
      <c r="U370" t="s">
        <v>8153</v>
      </c>
      <c r="V370" t="s">
        <v>9079</v>
      </c>
      <c r="Z370">
        <v>123.1819898</v>
      </c>
      <c r="AA370">
        <v>-8.3742459</v>
      </c>
      <c r="AB370" t="s">
        <v>8154</v>
      </c>
      <c r="AC370" t="s">
        <v>230</v>
      </c>
      <c r="AL370" t="s">
        <v>218</v>
      </c>
      <c r="AM370" t="s">
        <v>9080</v>
      </c>
      <c r="AN370" t="s">
        <v>6</v>
      </c>
      <c r="AO370" s="57">
        <v>46364.361018518517</v>
      </c>
      <c r="AP370" s="57">
        <v>46248.541666666664</v>
      </c>
      <c r="AR370" t="s">
        <v>241</v>
      </c>
      <c r="AS370" t="s">
        <v>220</v>
      </c>
      <c r="AT370" t="s">
        <v>231</v>
      </c>
      <c r="AV370" t="s">
        <v>240</v>
      </c>
      <c r="AW370" t="s">
        <v>566</v>
      </c>
      <c r="AX370" t="s">
        <v>223</v>
      </c>
      <c r="BA370" s="57">
        <v>46248.541666666664</v>
      </c>
      <c r="BB370" t="s">
        <v>9080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MAUMERE</v>
      </c>
    </row>
    <row r="371" spans="1:61">
      <c r="A371">
        <v>370</v>
      </c>
      <c r="B371">
        <v>1002504762</v>
      </c>
      <c r="C371">
        <v>3</v>
      </c>
      <c r="D371" t="s">
        <v>42</v>
      </c>
      <c r="E371">
        <v>5</v>
      </c>
      <c r="F371" t="s">
        <v>102</v>
      </c>
      <c r="G371" t="s">
        <v>102</v>
      </c>
      <c r="H371" t="s">
        <v>378</v>
      </c>
      <c r="I371" t="s">
        <v>213</v>
      </c>
      <c r="J371" t="s">
        <v>214</v>
      </c>
      <c r="K371" t="s">
        <v>149</v>
      </c>
      <c r="L371" t="s">
        <v>215</v>
      </c>
      <c r="M371" t="s">
        <v>76</v>
      </c>
      <c r="N371" t="s">
        <v>216</v>
      </c>
      <c r="O371" s="57">
        <v>46235.655509259261</v>
      </c>
      <c r="P371" s="57">
        <v>46236.570717592593</v>
      </c>
      <c r="Q371">
        <v>69356803</v>
      </c>
      <c r="S371">
        <v>152513202662</v>
      </c>
      <c r="T371" t="s">
        <v>2488</v>
      </c>
      <c r="U371" t="s">
        <v>2489</v>
      </c>
      <c r="V371" t="s">
        <v>2490</v>
      </c>
      <c r="Z371">
        <v>113.44331916421601</v>
      </c>
      <c r="AA371">
        <v>-8.2481150011989008</v>
      </c>
      <c r="AB371" t="s">
        <v>2491</v>
      </c>
      <c r="AC371" t="s">
        <v>217</v>
      </c>
      <c r="AL371" t="s">
        <v>218</v>
      </c>
      <c r="AM371" t="s">
        <v>2492</v>
      </c>
      <c r="AN371" t="s">
        <v>6</v>
      </c>
      <c r="AO371" s="57">
        <v>46030.663298611114</v>
      </c>
      <c r="AP371" s="57">
        <v>46236.541666666664</v>
      </c>
      <c r="AR371" t="s">
        <v>219</v>
      </c>
      <c r="AS371" t="s">
        <v>960</v>
      </c>
      <c r="AT371" t="s">
        <v>231</v>
      </c>
      <c r="AU371">
        <v>20260802</v>
      </c>
      <c r="AV371" t="s">
        <v>222</v>
      </c>
      <c r="AW371" t="s">
        <v>1024</v>
      </c>
      <c r="AX371" t="s">
        <v>223</v>
      </c>
      <c r="BA371" s="57">
        <v>46236.541666666664</v>
      </c>
      <c r="BB371" t="s">
        <v>2492</v>
      </c>
      <c r="BC371">
        <v>2026</v>
      </c>
      <c r="BD371">
        <v>8</v>
      </c>
      <c r="BE371">
        <v>2</v>
      </c>
      <c r="BF371" s="6">
        <f t="shared" si="15"/>
        <v>46236</v>
      </c>
      <c r="BG371">
        <f t="shared" si="16"/>
        <v>-0.54166666666424135</v>
      </c>
      <c r="BH371" t="str">
        <f t="shared" si="17"/>
        <v>COMPLY</v>
      </c>
      <c r="BI371" t="str">
        <f>VLOOKUP(H371,Sheet2!$A$1:$B$270,2,FALSE)</f>
        <v>JEMBER</v>
      </c>
    </row>
    <row r="372" spans="1:61">
      <c r="A372">
        <v>371</v>
      </c>
      <c r="B372">
        <v>1002516129</v>
      </c>
      <c r="C372">
        <v>3</v>
      </c>
      <c r="D372" t="s">
        <v>38</v>
      </c>
      <c r="E372">
        <v>5</v>
      </c>
      <c r="F372" t="s">
        <v>251</v>
      </c>
      <c r="G372" t="s">
        <v>87</v>
      </c>
      <c r="H372" t="s">
        <v>252</v>
      </c>
      <c r="I372" t="s">
        <v>213</v>
      </c>
      <c r="J372" t="s">
        <v>214</v>
      </c>
      <c r="K372" t="s">
        <v>149</v>
      </c>
      <c r="L372" t="s">
        <v>215</v>
      </c>
      <c r="M372" t="s">
        <v>76</v>
      </c>
      <c r="N372" t="s">
        <v>216</v>
      </c>
      <c r="O372" s="57">
        <v>46242.666643518518</v>
      </c>
      <c r="P372" s="57">
        <v>46243.821377314816</v>
      </c>
      <c r="Q372">
        <v>69361583</v>
      </c>
      <c r="S372">
        <v>152702231257</v>
      </c>
      <c r="T372" t="s">
        <v>5162</v>
      </c>
      <c r="U372" t="s">
        <v>5163</v>
      </c>
      <c r="V372" t="s">
        <v>5164</v>
      </c>
      <c r="Z372">
        <v>112.64988719999999</v>
      </c>
      <c r="AA372">
        <v>-7.9352736999999998</v>
      </c>
      <c r="AB372" t="s">
        <v>5165</v>
      </c>
      <c r="AC372" t="s">
        <v>237</v>
      </c>
      <c r="AL372" t="s">
        <v>218</v>
      </c>
      <c r="AM372" t="s">
        <v>5166</v>
      </c>
      <c r="AN372" t="s">
        <v>6</v>
      </c>
      <c r="AO372" s="57">
        <v>46242.673530092594</v>
      </c>
      <c r="AP372" s="57">
        <v>46244.333333333336</v>
      </c>
      <c r="AR372" t="s">
        <v>219</v>
      </c>
      <c r="AS372" t="s">
        <v>557</v>
      </c>
      <c r="AT372" t="s">
        <v>231</v>
      </c>
      <c r="AU372">
        <v>20260809</v>
      </c>
      <c r="AV372" t="s">
        <v>222</v>
      </c>
      <c r="AW372" t="s">
        <v>1055</v>
      </c>
      <c r="AX372" t="s">
        <v>223</v>
      </c>
      <c r="BA372" s="57">
        <v>46244.333333333336</v>
      </c>
      <c r="BB372" t="s">
        <v>5166</v>
      </c>
      <c r="BC372">
        <v>2026</v>
      </c>
      <c r="BD372">
        <v>8</v>
      </c>
      <c r="BE372">
        <v>9</v>
      </c>
      <c r="BF372" s="6">
        <f t="shared" si="15"/>
        <v>46243</v>
      </c>
      <c r="BG372">
        <f t="shared" si="16"/>
        <v>-1.3333333333357587</v>
      </c>
      <c r="BH372" t="str">
        <f t="shared" si="17"/>
        <v>COMPLY</v>
      </c>
      <c r="BI372" t="str">
        <f>VLOOKUP(H372,Sheet2!$A$1:$B$270,2,FALSE)</f>
        <v>BATU</v>
      </c>
    </row>
    <row r="373" spans="1:61">
      <c r="A373">
        <v>372</v>
      </c>
      <c r="B373">
        <v>1002506602</v>
      </c>
      <c r="C373">
        <v>3</v>
      </c>
      <c r="D373" t="s">
        <v>45</v>
      </c>
      <c r="E373">
        <v>5</v>
      </c>
      <c r="F373" t="s">
        <v>211</v>
      </c>
      <c r="G373" t="s">
        <v>118</v>
      </c>
      <c r="H373" t="s">
        <v>212</v>
      </c>
      <c r="I373" t="s">
        <v>213</v>
      </c>
      <c r="J373" t="s">
        <v>214</v>
      </c>
      <c r="K373" t="s">
        <v>149</v>
      </c>
      <c r="M373" t="s">
        <v>76</v>
      </c>
      <c r="N373" t="s">
        <v>216</v>
      </c>
      <c r="O373" s="57">
        <v>46237.752569444441</v>
      </c>
      <c r="P373" s="57">
        <v>46238.812106481484</v>
      </c>
      <c r="Q373">
        <v>69356609</v>
      </c>
      <c r="S373">
        <v>172606792080</v>
      </c>
      <c r="T373" t="s">
        <v>1261</v>
      </c>
      <c r="U373" t="s">
        <v>1858</v>
      </c>
      <c r="V373" t="s">
        <v>2493</v>
      </c>
      <c r="Z373">
        <v>117.4524673</v>
      </c>
      <c r="AA373">
        <v>-8.5887779000000002</v>
      </c>
      <c r="AB373" t="s">
        <v>2494</v>
      </c>
      <c r="AC373" t="s">
        <v>292</v>
      </c>
      <c r="AL373" t="s">
        <v>218</v>
      </c>
      <c r="AM373" t="s">
        <v>2495</v>
      </c>
      <c r="AN373" t="s">
        <v>6</v>
      </c>
      <c r="AO373" s="57">
        <v>46089.757118055553</v>
      </c>
      <c r="AR373" t="s">
        <v>219</v>
      </c>
      <c r="AS373" t="s">
        <v>220</v>
      </c>
      <c r="AT373" t="s">
        <v>231</v>
      </c>
      <c r="AU373">
        <v>20260804</v>
      </c>
      <c r="AV373" t="s">
        <v>222</v>
      </c>
      <c r="AW373" t="s">
        <v>567</v>
      </c>
      <c r="AX373" t="s">
        <v>223</v>
      </c>
      <c r="BA373" s="57">
        <v>46237.291666666664</v>
      </c>
      <c r="BB373" t="s">
        <v>2495</v>
      </c>
      <c r="BC373">
        <v>2026</v>
      </c>
      <c r="BD373">
        <v>8</v>
      </c>
      <c r="BE373">
        <v>4</v>
      </c>
      <c r="BF373" s="6">
        <f t="shared" si="15"/>
        <v>46238</v>
      </c>
      <c r="BG373">
        <f t="shared" si="16"/>
        <v>0.70833333333575865</v>
      </c>
      <c r="BH373" t="str">
        <f t="shared" si="17"/>
        <v>COMPLY</v>
      </c>
      <c r="BI373" t="str">
        <f>VLOOKUP(H373,Sheet2!$A$1:$B$270,2,FALSE)</f>
        <v>SUMBAWA</v>
      </c>
    </row>
    <row r="374" spans="1:61">
      <c r="A374">
        <v>373</v>
      </c>
      <c r="B374">
        <v>1002518994</v>
      </c>
      <c r="C374">
        <v>3</v>
      </c>
      <c r="D374" t="s">
        <v>59</v>
      </c>
      <c r="E374">
        <v>4</v>
      </c>
      <c r="F374" t="s">
        <v>224</v>
      </c>
      <c r="G374" t="s">
        <v>591</v>
      </c>
      <c r="H374" t="s">
        <v>671</v>
      </c>
      <c r="I374" t="s">
        <v>213</v>
      </c>
      <c r="J374" t="s">
        <v>214</v>
      </c>
      <c r="K374" t="s">
        <v>149</v>
      </c>
      <c r="L374" t="s">
        <v>215</v>
      </c>
      <c r="M374" t="s">
        <v>76</v>
      </c>
      <c r="N374" t="s">
        <v>216</v>
      </c>
      <c r="O374" s="57">
        <v>46245.39162037037</v>
      </c>
      <c r="P374" s="57">
        <v>46246.467719907407</v>
      </c>
      <c r="Q374">
        <v>69362923</v>
      </c>
      <c r="S374">
        <v>143363112634</v>
      </c>
      <c r="T374" t="s">
        <v>7228</v>
      </c>
      <c r="U374" t="s">
        <v>7229</v>
      </c>
      <c r="V374" t="s">
        <v>7230</v>
      </c>
      <c r="Z374">
        <v>109.35531279999999</v>
      </c>
      <c r="AA374">
        <v>-7.3943047999999898</v>
      </c>
      <c r="AB374" t="s">
        <v>7231</v>
      </c>
      <c r="AC374" t="s">
        <v>237</v>
      </c>
      <c r="AL374" t="s">
        <v>218</v>
      </c>
      <c r="AM374" t="s">
        <v>7232</v>
      </c>
      <c r="AN374" t="s">
        <v>6</v>
      </c>
      <c r="AO374" s="57">
        <v>46334.402962962966</v>
      </c>
      <c r="AP374" s="57">
        <v>46247.458333333336</v>
      </c>
      <c r="AR374" t="s">
        <v>219</v>
      </c>
      <c r="AS374" t="s">
        <v>220</v>
      </c>
      <c r="AT374" t="s">
        <v>231</v>
      </c>
      <c r="AU374">
        <v>20260812</v>
      </c>
      <c r="AV374" t="s">
        <v>222</v>
      </c>
      <c r="AW374" t="s">
        <v>1066</v>
      </c>
      <c r="AX374" t="s">
        <v>223</v>
      </c>
      <c r="BA374" s="57">
        <v>46247.458333333336</v>
      </c>
      <c r="BB374" t="s">
        <v>7232</v>
      </c>
      <c r="BC374">
        <v>2026</v>
      </c>
      <c r="BD374">
        <v>8</v>
      </c>
      <c r="BE374">
        <v>12</v>
      </c>
      <c r="BF374" s="6">
        <f t="shared" si="15"/>
        <v>46246</v>
      </c>
      <c r="BG374">
        <f t="shared" si="16"/>
        <v>-1.4583333333357587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1002510406</v>
      </c>
      <c r="C375">
        <v>3</v>
      </c>
      <c r="D375" t="s">
        <v>34</v>
      </c>
      <c r="E375">
        <v>5</v>
      </c>
      <c r="F375" t="s">
        <v>580</v>
      </c>
      <c r="G375" t="s">
        <v>84</v>
      </c>
      <c r="H375" t="s">
        <v>254</v>
      </c>
      <c r="I375" t="s">
        <v>213</v>
      </c>
      <c r="J375" t="s">
        <v>214</v>
      </c>
      <c r="K375" t="s">
        <v>149</v>
      </c>
      <c r="L375" t="s">
        <v>215</v>
      </c>
      <c r="M375" t="s">
        <v>76</v>
      </c>
      <c r="N375" t="s">
        <v>216</v>
      </c>
      <c r="O375" s="57">
        <v>46239.526354166665</v>
      </c>
      <c r="P375" s="57">
        <v>46240.642280092594</v>
      </c>
      <c r="Q375">
        <v>69359104</v>
      </c>
      <c r="S375">
        <v>172425707865</v>
      </c>
      <c r="T375" t="s">
        <v>2501</v>
      </c>
      <c r="U375" t="s">
        <v>2502</v>
      </c>
      <c r="V375" t="s">
        <v>2503</v>
      </c>
      <c r="Z375">
        <v>114.7615686</v>
      </c>
      <c r="AA375">
        <v>-8.1823882999999995</v>
      </c>
      <c r="AB375" t="s">
        <v>2504</v>
      </c>
      <c r="AC375" t="s">
        <v>217</v>
      </c>
      <c r="AL375" t="s">
        <v>218</v>
      </c>
      <c r="AM375" t="s">
        <v>2505</v>
      </c>
      <c r="AN375" t="s">
        <v>6</v>
      </c>
      <c r="AO375" s="57">
        <v>46150.528032407405</v>
      </c>
      <c r="AP375" s="57">
        <v>46240.541666666664</v>
      </c>
      <c r="AR375" t="s">
        <v>219</v>
      </c>
      <c r="AS375" t="s">
        <v>220</v>
      </c>
      <c r="AT375" t="s">
        <v>231</v>
      </c>
      <c r="AU375">
        <v>20260806</v>
      </c>
      <c r="AV375" t="s">
        <v>222</v>
      </c>
      <c r="AW375" t="s">
        <v>1060</v>
      </c>
      <c r="AX375" t="s">
        <v>223</v>
      </c>
      <c r="BA375" s="57">
        <v>46240.541666666664</v>
      </c>
      <c r="BB375" t="s">
        <v>2505</v>
      </c>
      <c r="BC375">
        <v>2026</v>
      </c>
      <c r="BD375">
        <v>8</v>
      </c>
      <c r="BE375">
        <v>6</v>
      </c>
      <c r="BF375" s="6">
        <f t="shared" si="15"/>
        <v>46240</v>
      </c>
      <c r="BG375">
        <f t="shared" si="16"/>
        <v>-0.54166666666424135</v>
      </c>
      <c r="BH375" t="str">
        <f t="shared" si="17"/>
        <v>COMPLY</v>
      </c>
      <c r="BI375" t="str">
        <f>VLOOKUP(H375,Sheet2!$A$1:$B$270,2,FALSE)</f>
        <v>SINGARAJA</v>
      </c>
    </row>
    <row r="376" spans="1:61">
      <c r="A376">
        <v>375</v>
      </c>
      <c r="B376">
        <v>1002510550</v>
      </c>
      <c r="C376">
        <v>3</v>
      </c>
      <c r="D376" t="s">
        <v>51</v>
      </c>
      <c r="E376">
        <v>4</v>
      </c>
      <c r="F376" t="s">
        <v>235</v>
      </c>
      <c r="G376" t="s">
        <v>594</v>
      </c>
      <c r="H376" t="s">
        <v>636</v>
      </c>
      <c r="I376" t="s">
        <v>213</v>
      </c>
      <c r="J376" t="s">
        <v>214</v>
      </c>
      <c r="K376" t="s">
        <v>149</v>
      </c>
      <c r="M376" t="s">
        <v>76</v>
      </c>
      <c r="N376" t="s">
        <v>216</v>
      </c>
      <c r="O376" s="57">
        <v>46239.562777777777</v>
      </c>
      <c r="P376" s="57">
        <v>46240.827974537038</v>
      </c>
      <c r="Q376">
        <v>69359192</v>
      </c>
      <c r="S376">
        <v>142505404112</v>
      </c>
      <c r="T376" t="s">
        <v>2506</v>
      </c>
      <c r="U376" t="s">
        <v>2507</v>
      </c>
      <c r="V376" t="s">
        <v>2508</v>
      </c>
      <c r="Z376">
        <v>110.8029356</v>
      </c>
      <c r="AA376">
        <v>-7.5875968</v>
      </c>
      <c r="AB376" t="s">
        <v>2509</v>
      </c>
      <c r="AC376" t="s">
        <v>292</v>
      </c>
      <c r="AL376" t="s">
        <v>218</v>
      </c>
      <c r="AM376" t="s">
        <v>2510</v>
      </c>
      <c r="AN376" t="s">
        <v>6</v>
      </c>
      <c r="AO376" s="57">
        <v>46150.56925925926</v>
      </c>
      <c r="AP376" s="57">
        <v>46240.625</v>
      </c>
      <c r="AR376" t="s">
        <v>219</v>
      </c>
      <c r="AS376" t="s">
        <v>220</v>
      </c>
      <c r="AT376" t="s">
        <v>231</v>
      </c>
      <c r="AU376">
        <v>20260806</v>
      </c>
      <c r="AV376" t="s">
        <v>222</v>
      </c>
      <c r="AW376" t="s">
        <v>566</v>
      </c>
      <c r="AX376" t="s">
        <v>223</v>
      </c>
      <c r="BA376" s="57">
        <v>46240.625</v>
      </c>
      <c r="BB376" t="s">
        <v>2510</v>
      </c>
      <c r="BC376">
        <v>2026</v>
      </c>
      <c r="BD376">
        <v>8</v>
      </c>
      <c r="BE376">
        <v>6</v>
      </c>
      <c r="BF376" s="6">
        <f t="shared" si="15"/>
        <v>46240</v>
      </c>
      <c r="BG376">
        <f t="shared" si="16"/>
        <v>-0.625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1002508370</v>
      </c>
      <c r="C377">
        <v>3</v>
      </c>
      <c r="D377" t="s">
        <v>49</v>
      </c>
      <c r="E377">
        <v>4</v>
      </c>
      <c r="F377" t="s">
        <v>253</v>
      </c>
      <c r="G377" t="s">
        <v>253</v>
      </c>
      <c r="H377" t="s">
        <v>1108</v>
      </c>
      <c r="I377" t="s">
        <v>213</v>
      </c>
      <c r="J377" t="s">
        <v>214</v>
      </c>
      <c r="K377" t="s">
        <v>149</v>
      </c>
      <c r="L377" t="s">
        <v>215</v>
      </c>
      <c r="M377" t="s">
        <v>582</v>
      </c>
      <c r="N377" t="s">
        <v>216</v>
      </c>
      <c r="O377" s="57">
        <v>46238.578425925924</v>
      </c>
      <c r="P377" s="57">
        <v>46240.535358796296</v>
      </c>
      <c r="Q377">
        <v>69358326</v>
      </c>
      <c r="S377">
        <v>146219104074</v>
      </c>
      <c r="T377" t="s">
        <v>2511</v>
      </c>
      <c r="U377" t="s">
        <v>2512</v>
      </c>
      <c r="V377" t="s">
        <v>2513</v>
      </c>
      <c r="Z377">
        <v>109.6390347</v>
      </c>
      <c r="AA377">
        <v>-7.2211794999999999</v>
      </c>
      <c r="AB377" t="s">
        <v>2514</v>
      </c>
      <c r="AC377" t="s">
        <v>237</v>
      </c>
      <c r="AL377" t="s">
        <v>218</v>
      </c>
      <c r="AM377" t="s">
        <v>2515</v>
      </c>
      <c r="AN377" t="s">
        <v>6</v>
      </c>
      <c r="AO377" s="57">
        <v>46120.579826388886</v>
      </c>
      <c r="AP377" s="57">
        <v>46239.541666666664</v>
      </c>
      <c r="AQ377" t="s">
        <v>929</v>
      </c>
      <c r="AR377" t="s">
        <v>14</v>
      </c>
      <c r="AS377" t="s">
        <v>583</v>
      </c>
      <c r="AT377" t="s">
        <v>231</v>
      </c>
      <c r="AV377" t="s">
        <v>2516</v>
      </c>
      <c r="AW377" t="s">
        <v>1067</v>
      </c>
      <c r="AX377" t="s">
        <v>223</v>
      </c>
      <c r="BA377" s="57">
        <v>46239.541666666664</v>
      </c>
      <c r="BB377" t="s">
        <v>2515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:61">
      <c r="A378">
        <v>377</v>
      </c>
      <c r="B378">
        <v>1002513416</v>
      </c>
      <c r="C378">
        <v>3</v>
      </c>
      <c r="D378" t="s">
        <v>42</v>
      </c>
      <c r="E378">
        <v>5</v>
      </c>
      <c r="F378" t="s">
        <v>102</v>
      </c>
      <c r="G378" t="s">
        <v>102</v>
      </c>
      <c r="H378" t="s">
        <v>507</v>
      </c>
      <c r="I378" t="s">
        <v>213</v>
      </c>
      <c r="J378" t="s">
        <v>214</v>
      </c>
      <c r="K378" t="s">
        <v>149</v>
      </c>
      <c r="L378" t="s">
        <v>215</v>
      </c>
      <c r="M378" t="s">
        <v>76</v>
      </c>
      <c r="N378" t="s">
        <v>216</v>
      </c>
      <c r="O378" s="57">
        <v>46240.753425925926</v>
      </c>
      <c r="P378" s="57">
        <v>46241.600624999999</v>
      </c>
      <c r="Q378">
        <v>69360326</v>
      </c>
      <c r="S378">
        <v>152544205231</v>
      </c>
      <c r="T378" t="s">
        <v>2517</v>
      </c>
      <c r="U378" t="s">
        <v>2518</v>
      </c>
      <c r="V378" t="s">
        <v>2519</v>
      </c>
      <c r="Z378">
        <v>113.3383288</v>
      </c>
      <c r="AA378">
        <v>-8.2561979999999995</v>
      </c>
      <c r="AB378" t="s">
        <v>2520</v>
      </c>
      <c r="AC378" t="s">
        <v>237</v>
      </c>
      <c r="AL378" t="s">
        <v>218</v>
      </c>
      <c r="AM378" t="s">
        <v>1318</v>
      </c>
      <c r="AN378" t="s">
        <v>6</v>
      </c>
      <c r="AO378" s="57">
        <v>46181.756782407407</v>
      </c>
      <c r="AP378" s="57">
        <v>46241.625</v>
      </c>
      <c r="AR378" t="s">
        <v>219</v>
      </c>
      <c r="AS378" t="s">
        <v>960</v>
      </c>
      <c r="AT378" t="s">
        <v>231</v>
      </c>
      <c r="AU378">
        <v>20260807</v>
      </c>
      <c r="AV378" t="s">
        <v>222</v>
      </c>
      <c r="AW378" t="s">
        <v>1068</v>
      </c>
      <c r="AX378" t="s">
        <v>223</v>
      </c>
      <c r="BA378" s="57">
        <v>46241.625</v>
      </c>
      <c r="BB378" t="s">
        <v>1318</v>
      </c>
      <c r="BC378">
        <v>2026</v>
      </c>
      <c r="BD378">
        <v>8</v>
      </c>
      <c r="BE378">
        <v>7</v>
      </c>
      <c r="BF378" s="6">
        <f t="shared" si="15"/>
        <v>46241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JEMBER</v>
      </c>
    </row>
    <row r="379" spans="1:61">
      <c r="A379">
        <v>378</v>
      </c>
      <c r="B379">
        <v>1002506658</v>
      </c>
      <c r="C379">
        <v>3</v>
      </c>
      <c r="D379" t="s">
        <v>55</v>
      </c>
      <c r="E379">
        <v>5</v>
      </c>
      <c r="F379" t="s">
        <v>228</v>
      </c>
      <c r="G379" t="s">
        <v>121</v>
      </c>
      <c r="H379" t="s">
        <v>389</v>
      </c>
      <c r="I379" t="s">
        <v>213</v>
      </c>
      <c r="J379" t="s">
        <v>214</v>
      </c>
      <c r="K379" t="s">
        <v>149</v>
      </c>
      <c r="M379" t="s">
        <v>76</v>
      </c>
      <c r="N379" t="s">
        <v>216</v>
      </c>
      <c r="O379" s="57">
        <v>46237.885833333334</v>
      </c>
      <c r="P379" s="57">
        <v>46240.736701388887</v>
      </c>
      <c r="Q379">
        <v>69357867</v>
      </c>
      <c r="S379">
        <v>152435221684</v>
      </c>
      <c r="T379" t="s">
        <v>2521</v>
      </c>
      <c r="U379" t="s">
        <v>2522</v>
      </c>
      <c r="V379" t="s">
        <v>2523</v>
      </c>
      <c r="Z379">
        <v>112.74365570000001</v>
      </c>
      <c r="AA379">
        <v>-7.0345336999999999</v>
      </c>
      <c r="AB379" t="s">
        <v>2524</v>
      </c>
      <c r="AC379" t="s">
        <v>230</v>
      </c>
      <c r="AL379" t="s">
        <v>218</v>
      </c>
      <c r="AM379" t="s">
        <v>2525</v>
      </c>
      <c r="AN379" t="s">
        <v>6</v>
      </c>
      <c r="AO379" s="57">
        <v>46089.89261574074</v>
      </c>
      <c r="AP379" s="57">
        <v>46239.541666666664</v>
      </c>
      <c r="AR379" t="s">
        <v>219</v>
      </c>
      <c r="AS379" t="s">
        <v>220</v>
      </c>
      <c r="AT379" t="s">
        <v>231</v>
      </c>
      <c r="AU379">
        <v>20260806</v>
      </c>
      <c r="AV379" t="s">
        <v>222</v>
      </c>
      <c r="AW379" t="s">
        <v>567</v>
      </c>
      <c r="AX379" t="s">
        <v>223</v>
      </c>
      <c r="BA379" s="57">
        <v>46239.541666666664</v>
      </c>
      <c r="BB379" t="s">
        <v>2525</v>
      </c>
      <c r="BC379">
        <v>2026</v>
      </c>
      <c r="BD379">
        <v>8</v>
      </c>
      <c r="BE379">
        <v>6</v>
      </c>
      <c r="BF379" s="6">
        <f t="shared" si="15"/>
        <v>46240</v>
      </c>
      <c r="BG379">
        <f t="shared" si="16"/>
        <v>0.45833333333575865</v>
      </c>
      <c r="BH379" t="str">
        <f t="shared" si="17"/>
        <v>COMPLY</v>
      </c>
      <c r="BI379" t="str">
        <f>VLOOKUP(H379,Sheet2!$A$1:$B$270,2,FALSE)</f>
        <v>MADURA</v>
      </c>
    </row>
    <row r="380" spans="1:61">
      <c r="A380">
        <v>379</v>
      </c>
      <c r="B380">
        <v>1002515497</v>
      </c>
      <c r="C380">
        <v>3</v>
      </c>
      <c r="D380" t="s">
        <v>42</v>
      </c>
      <c r="E380">
        <v>5</v>
      </c>
      <c r="F380" t="s">
        <v>233</v>
      </c>
      <c r="G380" t="s">
        <v>105</v>
      </c>
      <c r="H380" t="s">
        <v>301</v>
      </c>
      <c r="I380" t="s">
        <v>213</v>
      </c>
      <c r="J380" t="s">
        <v>214</v>
      </c>
      <c r="K380" t="s">
        <v>149</v>
      </c>
      <c r="M380" t="s">
        <v>970</v>
      </c>
      <c r="N380" t="s">
        <v>216</v>
      </c>
      <c r="O380" s="57">
        <v>46241.801550925928</v>
      </c>
      <c r="P380" s="57">
        <v>46242.334305555552</v>
      </c>
      <c r="Q380">
        <v>69359412</v>
      </c>
      <c r="S380">
        <v>152313204575</v>
      </c>
      <c r="T380" t="s">
        <v>1151</v>
      </c>
      <c r="U380" t="s">
        <v>1127</v>
      </c>
      <c r="V380" t="s">
        <v>5167</v>
      </c>
      <c r="Z380">
        <v>112.40224432540801</v>
      </c>
      <c r="AA380">
        <v>-7.4252288884003903</v>
      </c>
      <c r="AB380" t="s">
        <v>2874</v>
      </c>
      <c r="AC380" t="s">
        <v>230</v>
      </c>
      <c r="AL380" t="s">
        <v>218</v>
      </c>
      <c r="AM380" t="s">
        <v>5168</v>
      </c>
      <c r="AN380" t="s">
        <v>6</v>
      </c>
      <c r="AO380" s="57">
        <v>46211.809363425928</v>
      </c>
      <c r="AQ380" t="s">
        <v>570</v>
      </c>
      <c r="AR380" t="s">
        <v>12</v>
      </c>
      <c r="AS380" t="s">
        <v>105</v>
      </c>
      <c r="AT380" t="s">
        <v>354</v>
      </c>
      <c r="AV380" t="s">
        <v>949</v>
      </c>
      <c r="AW380" t="s">
        <v>600</v>
      </c>
      <c r="AX380" t="s">
        <v>223</v>
      </c>
      <c r="BA380" s="57">
        <v>46241.291666666664</v>
      </c>
      <c r="BB380" t="s">
        <v>5168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str">
        <f>VLOOKUP(H380,Sheet2!$A$1:$B$270,2,FALSE)</f>
        <v>MOJOKERTO</v>
      </c>
    </row>
    <row r="381" spans="1:61">
      <c r="A381">
        <v>380</v>
      </c>
      <c r="B381">
        <v>1002519501</v>
      </c>
      <c r="C381">
        <v>3</v>
      </c>
      <c r="D381" t="s">
        <v>49</v>
      </c>
      <c r="E381">
        <v>4</v>
      </c>
      <c r="F381" t="s">
        <v>253</v>
      </c>
      <c r="G381" t="s">
        <v>556</v>
      </c>
      <c r="H381" t="s">
        <v>563</v>
      </c>
      <c r="I381" t="s">
        <v>213</v>
      </c>
      <c r="J381" t="s">
        <v>214</v>
      </c>
      <c r="K381" t="s">
        <v>149</v>
      </c>
      <c r="L381" t="s">
        <v>215</v>
      </c>
      <c r="M381" t="s">
        <v>76</v>
      </c>
      <c r="N381" t="s">
        <v>216</v>
      </c>
      <c r="O381" s="57">
        <v>46245.472881944443</v>
      </c>
      <c r="P381" s="57">
        <v>46246.616828703707</v>
      </c>
      <c r="Q381">
        <v>69363150</v>
      </c>
      <c r="S381">
        <v>146281108013</v>
      </c>
      <c r="T381" t="s">
        <v>7233</v>
      </c>
      <c r="U381" t="s">
        <v>7234</v>
      </c>
      <c r="V381" t="s">
        <v>7235</v>
      </c>
      <c r="Z381">
        <v>108.997394</v>
      </c>
      <c r="AA381">
        <v>-7.22478</v>
      </c>
      <c r="AB381" t="s">
        <v>7236</v>
      </c>
      <c r="AC381" t="s">
        <v>237</v>
      </c>
      <c r="AL381" t="s">
        <v>218</v>
      </c>
      <c r="AM381" t="s">
        <v>6419</v>
      </c>
      <c r="AN381" t="s">
        <v>6</v>
      </c>
      <c r="AO381" s="57">
        <v>46334.486145833333</v>
      </c>
      <c r="AP381" s="57">
        <v>46246.333333333336</v>
      </c>
      <c r="AR381" t="s">
        <v>219</v>
      </c>
      <c r="AS381" t="s">
        <v>564</v>
      </c>
      <c r="AT381" t="s">
        <v>231</v>
      </c>
      <c r="AU381">
        <v>20260812</v>
      </c>
      <c r="AV381" t="s">
        <v>222</v>
      </c>
      <c r="AW381" t="s">
        <v>1055</v>
      </c>
      <c r="AX381" t="s">
        <v>223</v>
      </c>
      <c r="BA381" s="57">
        <v>46246.333333333336</v>
      </c>
      <c r="BB381" t="s">
        <v>6419</v>
      </c>
      <c r="BC381">
        <v>2026</v>
      </c>
      <c r="BD381">
        <v>8</v>
      </c>
      <c r="BE381">
        <v>12</v>
      </c>
      <c r="BF381" s="6">
        <f t="shared" si="15"/>
        <v>46246</v>
      </c>
      <c r="BG381">
        <f t="shared" si="16"/>
        <v>-0.33333333333575865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1002511444</v>
      </c>
      <c r="C382">
        <v>3</v>
      </c>
      <c r="D382" t="s">
        <v>55</v>
      </c>
      <c r="E382">
        <v>5</v>
      </c>
      <c r="F382" t="s">
        <v>228</v>
      </c>
      <c r="G382" t="s">
        <v>127</v>
      </c>
      <c r="H382" t="s">
        <v>229</v>
      </c>
      <c r="I382" t="s">
        <v>213</v>
      </c>
      <c r="J382" t="s">
        <v>214</v>
      </c>
      <c r="K382" t="s">
        <v>149</v>
      </c>
      <c r="M382" t="s">
        <v>236</v>
      </c>
      <c r="N382" t="s">
        <v>216</v>
      </c>
      <c r="O382" s="57">
        <v>46240.35365740741</v>
      </c>
      <c r="P382" s="57">
        <v>46240.826481481483</v>
      </c>
      <c r="Q382">
        <v>69359542</v>
      </c>
      <c r="S382">
        <v>152426928006</v>
      </c>
      <c r="T382" t="s">
        <v>2526</v>
      </c>
      <c r="U382" t="s">
        <v>2527</v>
      </c>
      <c r="Z382">
        <v>113.54713940000001</v>
      </c>
      <c r="AA382">
        <v>-7.0915764000000001</v>
      </c>
      <c r="AB382" t="s">
        <v>2528</v>
      </c>
      <c r="AC382" t="s">
        <v>230</v>
      </c>
      <c r="AO382" s="57">
        <v>46181.361018518517</v>
      </c>
      <c r="AR382" t="s">
        <v>314</v>
      </c>
      <c r="AS382" t="s">
        <v>127</v>
      </c>
      <c r="AT382" t="s">
        <v>221</v>
      </c>
      <c r="AV382" t="s">
        <v>1136</v>
      </c>
      <c r="AW382" t="s">
        <v>567</v>
      </c>
      <c r="AX382" t="s">
        <v>223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MADURA</v>
      </c>
    </row>
    <row r="383" spans="1:61">
      <c r="A383">
        <v>382</v>
      </c>
      <c r="B383">
        <v>1002525174</v>
      </c>
      <c r="C383">
        <v>3</v>
      </c>
      <c r="D383" t="s">
        <v>45</v>
      </c>
      <c r="E383">
        <v>5</v>
      </c>
      <c r="F383" t="s">
        <v>211</v>
      </c>
      <c r="G383" t="s">
        <v>116</v>
      </c>
      <c r="H383" t="s">
        <v>274</v>
      </c>
      <c r="I383" t="s">
        <v>213</v>
      </c>
      <c r="J383" t="s">
        <v>214</v>
      </c>
      <c r="K383" t="s">
        <v>149</v>
      </c>
      <c r="L383" t="s">
        <v>215</v>
      </c>
      <c r="M383" t="s">
        <v>240</v>
      </c>
      <c r="N383" t="s">
        <v>216</v>
      </c>
      <c r="O383" s="57">
        <v>46247.753437500003</v>
      </c>
      <c r="P383" s="57">
        <v>46247.754201388889</v>
      </c>
      <c r="Q383">
        <v>69365514</v>
      </c>
      <c r="S383">
        <v>172604213978</v>
      </c>
      <c r="T383" t="s">
        <v>9081</v>
      </c>
      <c r="U383" t="s">
        <v>9082</v>
      </c>
      <c r="V383" t="s">
        <v>9083</v>
      </c>
      <c r="Z383">
        <v>116.285367049276</v>
      </c>
      <c r="AA383">
        <v>-8.2673829574108098</v>
      </c>
      <c r="AB383" t="s">
        <v>9084</v>
      </c>
      <c r="AC383" t="s">
        <v>217</v>
      </c>
      <c r="AL383" t="s">
        <v>218</v>
      </c>
      <c r="AM383" t="s">
        <v>9085</v>
      </c>
      <c r="AN383" t="s">
        <v>6</v>
      </c>
      <c r="AO383" t="s">
        <v>9086</v>
      </c>
      <c r="AP383" s="57">
        <v>46249.541666666664</v>
      </c>
      <c r="AR383" t="s">
        <v>241</v>
      </c>
      <c r="AS383" t="s">
        <v>956</v>
      </c>
      <c r="AT383" t="s">
        <v>231</v>
      </c>
      <c r="AV383" t="s">
        <v>240</v>
      </c>
      <c r="AW383" t="s">
        <v>1063</v>
      </c>
      <c r="AX383" t="s">
        <v>223</v>
      </c>
      <c r="BA383" s="57">
        <v>46249.541666666664</v>
      </c>
      <c r="BB383" t="s">
        <v>9085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SELONG</v>
      </c>
    </row>
    <row r="384" spans="1:61">
      <c r="A384">
        <v>383</v>
      </c>
      <c r="B384">
        <v>1002518822</v>
      </c>
      <c r="C384">
        <v>3</v>
      </c>
      <c r="D384" t="s">
        <v>49</v>
      </c>
      <c r="E384">
        <v>4</v>
      </c>
      <c r="F384" t="s">
        <v>247</v>
      </c>
      <c r="G384" t="s">
        <v>248</v>
      </c>
      <c r="H384" t="s">
        <v>645</v>
      </c>
      <c r="I384" t="s">
        <v>213</v>
      </c>
      <c r="J384" t="s">
        <v>214</v>
      </c>
      <c r="K384" t="s">
        <v>149</v>
      </c>
      <c r="L384" t="s">
        <v>215</v>
      </c>
      <c r="M384" t="s">
        <v>76</v>
      </c>
      <c r="N384" t="s">
        <v>216</v>
      </c>
      <c r="O384" s="57">
        <v>46245.34579861111</v>
      </c>
      <c r="P384" s="57">
        <v>46245.569386574076</v>
      </c>
      <c r="Q384">
        <v>69362851</v>
      </c>
      <c r="S384">
        <v>143424113551</v>
      </c>
      <c r="T384" t="s">
        <v>7237</v>
      </c>
      <c r="U384" t="s">
        <v>7238</v>
      </c>
      <c r="V384" t="s">
        <v>7239</v>
      </c>
      <c r="Z384">
        <v>110.49829188734201</v>
      </c>
      <c r="AA384">
        <v>-6.9695528819055301</v>
      </c>
      <c r="AB384" t="s">
        <v>7240</v>
      </c>
      <c r="AC384" t="s">
        <v>217</v>
      </c>
      <c r="AL384" t="s">
        <v>218</v>
      </c>
      <c r="AM384" t="s">
        <v>7163</v>
      </c>
      <c r="AN384" t="s">
        <v>6</v>
      </c>
      <c r="AO384" s="57">
        <v>46334.361238425925</v>
      </c>
      <c r="AP384" s="57">
        <v>46246.333333333336</v>
      </c>
      <c r="AR384" t="s">
        <v>219</v>
      </c>
      <c r="AS384" t="s">
        <v>634</v>
      </c>
      <c r="AT384" t="s">
        <v>231</v>
      </c>
      <c r="AU384">
        <v>20260811</v>
      </c>
      <c r="AV384" t="s">
        <v>222</v>
      </c>
      <c r="AW384" t="s">
        <v>1057</v>
      </c>
      <c r="AX384" t="s">
        <v>223</v>
      </c>
      <c r="BA384" s="57">
        <v>46246.333333333336</v>
      </c>
      <c r="BB384" t="s">
        <v>7163</v>
      </c>
      <c r="BC384">
        <v>2026</v>
      </c>
      <c r="BD384">
        <v>8</v>
      </c>
      <c r="BE384">
        <v>11</v>
      </c>
      <c r="BF384" s="6">
        <f t="shared" si="15"/>
        <v>46245</v>
      </c>
      <c r="BG384">
        <f t="shared" si="16"/>
        <v>-1.3333333333357587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1002510414</v>
      </c>
      <c r="C385">
        <v>3</v>
      </c>
      <c r="D385" t="s">
        <v>55</v>
      </c>
      <c r="E385">
        <v>5</v>
      </c>
      <c r="F385" t="s">
        <v>228</v>
      </c>
      <c r="G385" t="s">
        <v>127</v>
      </c>
      <c r="H385" t="s">
        <v>229</v>
      </c>
      <c r="I385" t="s">
        <v>213</v>
      </c>
      <c r="J385" t="s">
        <v>214</v>
      </c>
      <c r="K385" t="s">
        <v>149</v>
      </c>
      <c r="L385" t="s">
        <v>215</v>
      </c>
      <c r="M385" t="s">
        <v>76</v>
      </c>
      <c r="N385" t="s">
        <v>216</v>
      </c>
      <c r="O385" s="57">
        <v>46239.53052083333</v>
      </c>
      <c r="P385" s="57">
        <v>46240.714548611111</v>
      </c>
      <c r="Q385">
        <v>69359084</v>
      </c>
      <c r="S385">
        <v>152426927995</v>
      </c>
      <c r="T385" t="s">
        <v>2529</v>
      </c>
      <c r="U385" t="s">
        <v>2530</v>
      </c>
      <c r="V385" t="s">
        <v>2531</v>
      </c>
      <c r="Z385">
        <v>113.53012</v>
      </c>
      <c r="AA385">
        <v>-7.19580999999999</v>
      </c>
      <c r="AB385" t="s">
        <v>2532</v>
      </c>
      <c r="AC385" t="s">
        <v>217</v>
      </c>
      <c r="AL385" t="s">
        <v>218</v>
      </c>
      <c r="AM385" t="s">
        <v>2205</v>
      </c>
      <c r="AN385" t="s">
        <v>6</v>
      </c>
      <c r="AO385" s="57">
        <v>46150.538576388892</v>
      </c>
      <c r="AP385" s="57">
        <v>46240.541666666664</v>
      </c>
      <c r="AR385" t="s">
        <v>219</v>
      </c>
      <c r="AS385" t="s">
        <v>127</v>
      </c>
      <c r="AT385" t="s">
        <v>231</v>
      </c>
      <c r="AU385">
        <v>20260806</v>
      </c>
      <c r="AV385" t="s">
        <v>222</v>
      </c>
      <c r="AW385" t="s">
        <v>1068</v>
      </c>
      <c r="AX385" t="s">
        <v>223</v>
      </c>
      <c r="BA385" s="57">
        <v>46240.541666666664</v>
      </c>
      <c r="BB385" t="s">
        <v>2205</v>
      </c>
      <c r="BC385">
        <v>2026</v>
      </c>
      <c r="BD385">
        <v>8</v>
      </c>
      <c r="BE385">
        <v>6</v>
      </c>
      <c r="BF385" s="6">
        <f t="shared" si="15"/>
        <v>46240</v>
      </c>
      <c r="BG385">
        <f t="shared" si="16"/>
        <v>-0.54166666666424135</v>
      </c>
      <c r="BH385" t="str">
        <f t="shared" si="17"/>
        <v>COMPLY</v>
      </c>
      <c r="BI385" t="str">
        <f>VLOOKUP(H385,Sheet2!$A$1:$B$270,2,FALSE)</f>
        <v>MADURA</v>
      </c>
    </row>
    <row r="386" spans="1:61">
      <c r="A386">
        <v>385</v>
      </c>
      <c r="B386">
        <v>1002519269</v>
      </c>
      <c r="C386">
        <v>3</v>
      </c>
      <c r="D386" t="s">
        <v>59</v>
      </c>
      <c r="E386">
        <v>4</v>
      </c>
      <c r="F386" t="s">
        <v>573</v>
      </c>
      <c r="G386" t="s">
        <v>934</v>
      </c>
      <c r="H386" t="s">
        <v>7241</v>
      </c>
      <c r="I386" t="s">
        <v>213</v>
      </c>
      <c r="J386" t="s">
        <v>214</v>
      </c>
      <c r="K386" t="s">
        <v>149</v>
      </c>
      <c r="M386" t="s">
        <v>76</v>
      </c>
      <c r="N386" t="s">
        <v>216</v>
      </c>
      <c r="O386" s="57">
        <v>46245.437071759261</v>
      </c>
      <c r="P386" s="57">
        <v>46247.448611111111</v>
      </c>
      <c r="Q386">
        <v>69363032</v>
      </c>
      <c r="S386">
        <v>146145120867</v>
      </c>
      <c r="T386" t="s">
        <v>7242</v>
      </c>
      <c r="U386" t="s">
        <v>7243</v>
      </c>
      <c r="V386" t="s">
        <v>7244</v>
      </c>
      <c r="Z386">
        <v>110.48525359999999</v>
      </c>
      <c r="AA386">
        <v>-7.7694368000000003</v>
      </c>
      <c r="AB386" t="s">
        <v>7245</v>
      </c>
      <c r="AC386" t="s">
        <v>292</v>
      </c>
      <c r="AL386" t="s">
        <v>218</v>
      </c>
      <c r="AM386" t="s">
        <v>7246</v>
      </c>
      <c r="AN386" t="s">
        <v>6</v>
      </c>
      <c r="AO386" s="57">
        <v>46334.444328703707</v>
      </c>
      <c r="AP386" s="57">
        <v>46246.625</v>
      </c>
      <c r="AR386" t="s">
        <v>219</v>
      </c>
      <c r="AS386" t="s">
        <v>7247</v>
      </c>
      <c r="AT386" t="s">
        <v>231</v>
      </c>
      <c r="AU386">
        <v>20260813</v>
      </c>
      <c r="AV386" t="s">
        <v>222</v>
      </c>
      <c r="AW386" t="s">
        <v>566</v>
      </c>
      <c r="AX386" t="s">
        <v>223</v>
      </c>
      <c r="BA386" s="57">
        <v>46246.625</v>
      </c>
      <c r="BB386" t="s">
        <v>7246</v>
      </c>
      <c r="BC386">
        <v>2026</v>
      </c>
      <c r="BD386">
        <v>8</v>
      </c>
      <c r="BE386">
        <v>13</v>
      </c>
      <c r="BF386" s="6">
        <f t="shared" si="15"/>
        <v>46247</v>
      </c>
      <c r="BG386">
        <f t="shared" si="16"/>
        <v>0.375</v>
      </c>
      <c r="BH386" t="str">
        <f t="shared" si="17"/>
        <v>COMPLY</v>
      </c>
      <c r="BI386" t="e">
        <f>VLOOKUP(H386,Sheet2!$A$1:$B$270,2,FALSE)</f>
        <v>#N/A</v>
      </c>
    </row>
    <row r="387" spans="1:61">
      <c r="A387">
        <v>386</v>
      </c>
      <c r="B387">
        <v>1002506438</v>
      </c>
      <c r="C387">
        <v>3</v>
      </c>
      <c r="D387" t="s">
        <v>38</v>
      </c>
      <c r="E387">
        <v>5</v>
      </c>
      <c r="F387" t="s">
        <v>90</v>
      </c>
      <c r="G387" t="s">
        <v>93</v>
      </c>
      <c r="H387" t="s">
        <v>393</v>
      </c>
      <c r="I387" t="s">
        <v>213</v>
      </c>
      <c r="J387" t="s">
        <v>214</v>
      </c>
      <c r="K387" t="s">
        <v>149</v>
      </c>
      <c r="M387" t="s">
        <v>76</v>
      </c>
      <c r="N387" t="s">
        <v>216</v>
      </c>
      <c r="O387" s="57">
        <v>46237.660069444442</v>
      </c>
      <c r="P387" s="57">
        <v>46238.769432870373</v>
      </c>
      <c r="Q387">
        <v>69345409</v>
      </c>
      <c r="S387">
        <v>152615203023</v>
      </c>
      <c r="T387" t="s">
        <v>1119</v>
      </c>
      <c r="U387" t="s">
        <v>1180</v>
      </c>
      <c r="V387" t="s">
        <v>2533</v>
      </c>
      <c r="Z387">
        <v>112.110415</v>
      </c>
      <c r="AA387">
        <v>-7.5831299999999997</v>
      </c>
      <c r="AB387" t="s">
        <v>1120</v>
      </c>
      <c r="AC387" t="s">
        <v>217</v>
      </c>
      <c r="AL387" t="s">
        <v>218</v>
      </c>
      <c r="AM387" t="s">
        <v>1195</v>
      </c>
      <c r="AN387" t="s">
        <v>6</v>
      </c>
      <c r="AO387" s="57">
        <v>46089.674050925925</v>
      </c>
      <c r="AR387" t="s">
        <v>219</v>
      </c>
      <c r="AS387" t="s">
        <v>637</v>
      </c>
      <c r="AT387" t="s">
        <v>231</v>
      </c>
      <c r="AU387">
        <v>20260804</v>
      </c>
      <c r="AV387" t="s">
        <v>222</v>
      </c>
      <c r="AW387" t="s">
        <v>566</v>
      </c>
      <c r="AX387" t="s">
        <v>223</v>
      </c>
      <c r="BA387" s="57">
        <v>46237.291666666664</v>
      </c>
      <c r="BB387" t="s">
        <v>1195</v>
      </c>
      <c r="BC387">
        <v>2026</v>
      </c>
      <c r="BD387">
        <v>8</v>
      </c>
      <c r="BE387">
        <v>4</v>
      </c>
      <c r="BF387" s="6">
        <f t="shared" ref="BF387:BF450" si="18">DATE(BC387,BD387,BE387)</f>
        <v>46238</v>
      </c>
      <c r="BG387">
        <f t="shared" ref="BG387:BG450" si="19">BF387-BA387</f>
        <v>0.70833333333575865</v>
      </c>
      <c r="BH387" t="str">
        <f t="shared" ref="BH387:BH450" si="20">IF(BG387=1,"COMPLY",IF(BG387&lt;1,"COMPLY","NOT COMPLY"))</f>
        <v>COMPLY</v>
      </c>
      <c r="BI387" t="str">
        <f>VLOOKUP(H387,Sheet2!$A$1:$B$270,2,FALSE)</f>
        <v>NGANJUK</v>
      </c>
    </row>
    <row r="388" spans="1:61">
      <c r="A388">
        <v>387</v>
      </c>
      <c r="B388">
        <v>1002519803</v>
      </c>
      <c r="C388">
        <v>3</v>
      </c>
      <c r="D388" t="s">
        <v>49</v>
      </c>
      <c r="E388">
        <v>4</v>
      </c>
      <c r="F388" t="s">
        <v>253</v>
      </c>
      <c r="G388" t="s">
        <v>556</v>
      </c>
      <c r="H388" t="s">
        <v>563</v>
      </c>
      <c r="I388" t="s">
        <v>213</v>
      </c>
      <c r="J388" t="s">
        <v>214</v>
      </c>
      <c r="K388" t="s">
        <v>149</v>
      </c>
      <c r="L388" t="s">
        <v>215</v>
      </c>
      <c r="M388" t="s">
        <v>76</v>
      </c>
      <c r="N388" t="s">
        <v>216</v>
      </c>
      <c r="O388" s="57">
        <v>46245.547175925924</v>
      </c>
      <c r="P388" s="57">
        <v>46246.679837962962</v>
      </c>
      <c r="Q388">
        <v>69363263</v>
      </c>
      <c r="S388">
        <v>146281108014</v>
      </c>
      <c r="T388" t="s">
        <v>7248</v>
      </c>
      <c r="U388" t="s">
        <v>7249</v>
      </c>
      <c r="V388" t="s">
        <v>7250</v>
      </c>
      <c r="Z388">
        <v>108.9956207</v>
      </c>
      <c r="AA388">
        <v>-7.2115339000000001</v>
      </c>
      <c r="AB388" t="s">
        <v>7251</v>
      </c>
      <c r="AC388" t="s">
        <v>237</v>
      </c>
      <c r="AL388" t="s">
        <v>218</v>
      </c>
      <c r="AM388" t="s">
        <v>7252</v>
      </c>
      <c r="AN388" t="s">
        <v>6</v>
      </c>
      <c r="AO388" s="57">
        <v>46334.548819444448</v>
      </c>
      <c r="AP388" s="57">
        <v>46247.333333333336</v>
      </c>
      <c r="AR388" t="s">
        <v>219</v>
      </c>
      <c r="AS388" t="s">
        <v>564</v>
      </c>
      <c r="AT388" t="s">
        <v>231</v>
      </c>
      <c r="AU388">
        <v>20260812</v>
      </c>
      <c r="AV388" t="s">
        <v>222</v>
      </c>
      <c r="AW388" t="s">
        <v>1059</v>
      </c>
      <c r="AX388" t="s">
        <v>223</v>
      </c>
      <c r="BA388" s="57">
        <v>46247.333333333336</v>
      </c>
      <c r="BB388" t="s">
        <v>7252</v>
      </c>
      <c r="BC388">
        <v>2026</v>
      </c>
      <c r="BD388">
        <v>8</v>
      </c>
      <c r="BE388">
        <v>12</v>
      </c>
      <c r="BF388" s="6">
        <f t="shared" si="18"/>
        <v>46246</v>
      </c>
      <c r="BG388">
        <f t="shared" si="19"/>
        <v>-1.3333333333357587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1002515660</v>
      </c>
      <c r="C389">
        <v>3</v>
      </c>
      <c r="D389" t="s">
        <v>45</v>
      </c>
      <c r="E389">
        <v>5</v>
      </c>
      <c r="F389" t="s">
        <v>113</v>
      </c>
      <c r="G389" t="s">
        <v>117</v>
      </c>
      <c r="H389" t="s">
        <v>423</v>
      </c>
      <c r="I389" t="s">
        <v>213</v>
      </c>
      <c r="J389" t="s">
        <v>214</v>
      </c>
      <c r="K389" t="s">
        <v>149</v>
      </c>
      <c r="L389" t="s">
        <v>215</v>
      </c>
      <c r="M389" t="s">
        <v>76</v>
      </c>
      <c r="N389" t="s">
        <v>216</v>
      </c>
      <c r="O389" s="57">
        <v>46242.403437499997</v>
      </c>
      <c r="P389" s="57">
        <v>46246.396539351852</v>
      </c>
      <c r="Q389">
        <v>69361269</v>
      </c>
      <c r="S389">
        <v>172509796591</v>
      </c>
      <c r="T389" t="s">
        <v>5179</v>
      </c>
      <c r="U389" t="s">
        <v>5180</v>
      </c>
      <c r="V389" t="s">
        <v>5181</v>
      </c>
      <c r="Z389">
        <v>123.01188156008701</v>
      </c>
      <c r="AA389">
        <v>-8.3228553111827104</v>
      </c>
      <c r="AB389" t="s">
        <v>5182</v>
      </c>
      <c r="AC389" t="s">
        <v>217</v>
      </c>
      <c r="AL389" t="s">
        <v>218</v>
      </c>
      <c r="AM389" t="s">
        <v>4673</v>
      </c>
      <c r="AN389" t="s">
        <v>6</v>
      </c>
      <c r="AO389" s="57">
        <v>46242.413252314815</v>
      </c>
      <c r="AP389" s="57">
        <v>46243.333333333336</v>
      </c>
      <c r="AR389" t="s">
        <v>219</v>
      </c>
      <c r="AS389" t="s">
        <v>220</v>
      </c>
      <c r="AT389" t="s">
        <v>231</v>
      </c>
      <c r="AU389">
        <v>20260812</v>
      </c>
      <c r="AV389" t="s">
        <v>222</v>
      </c>
      <c r="AW389" t="s">
        <v>1059</v>
      </c>
      <c r="AX389" t="s">
        <v>223</v>
      </c>
      <c r="BA389" s="57">
        <v>46243.333333333336</v>
      </c>
      <c r="BB389" t="s">
        <v>4673</v>
      </c>
      <c r="BC389">
        <v>2026</v>
      </c>
      <c r="BD389">
        <v>8</v>
      </c>
      <c r="BE389">
        <v>12</v>
      </c>
      <c r="BF389" s="6">
        <f t="shared" si="18"/>
        <v>46246</v>
      </c>
      <c r="BG389">
        <f t="shared" si="19"/>
        <v>2.6666666666642413</v>
      </c>
      <c r="BH389" t="str">
        <f t="shared" si="20"/>
        <v>NOT COMPLY</v>
      </c>
      <c r="BI389" t="str">
        <f>VLOOKUP(H389,Sheet2!$A$1:$B$270,2,FALSE)</f>
        <v>MAUMERE</v>
      </c>
    </row>
    <row r="390" spans="1:61">
      <c r="A390">
        <v>389</v>
      </c>
      <c r="B390">
        <v>1002519261</v>
      </c>
      <c r="C390">
        <v>3</v>
      </c>
      <c r="D390" t="s">
        <v>34</v>
      </c>
      <c r="E390">
        <v>5</v>
      </c>
      <c r="F390" t="s">
        <v>580</v>
      </c>
      <c r="G390" t="s">
        <v>82</v>
      </c>
      <c r="H390" t="s">
        <v>412</v>
      </c>
      <c r="I390" t="s">
        <v>213</v>
      </c>
      <c r="J390" t="s">
        <v>214</v>
      </c>
      <c r="K390" t="s">
        <v>149</v>
      </c>
      <c r="M390" t="s">
        <v>225</v>
      </c>
      <c r="N390" t="s">
        <v>216</v>
      </c>
      <c r="O390" s="57">
        <v>46245.435648148145</v>
      </c>
      <c r="P390" s="57">
        <v>46246.550150462965</v>
      </c>
      <c r="Q390">
        <v>69363051</v>
      </c>
      <c r="S390">
        <v>172404209327</v>
      </c>
      <c r="T390" t="s">
        <v>7253</v>
      </c>
      <c r="U390" t="s">
        <v>7254</v>
      </c>
      <c r="V390" t="s">
        <v>7255</v>
      </c>
      <c r="Z390">
        <v>115.60172439999999</v>
      </c>
      <c r="AA390">
        <v>-8.4147517000000001</v>
      </c>
      <c r="AB390" t="s">
        <v>7256</v>
      </c>
      <c r="AC390" t="s">
        <v>230</v>
      </c>
      <c r="AL390" t="s">
        <v>218</v>
      </c>
      <c r="AM390" t="s">
        <v>7257</v>
      </c>
      <c r="AN390" t="s">
        <v>6</v>
      </c>
      <c r="AO390" s="57">
        <v>46334.444328703707</v>
      </c>
      <c r="AP390" s="57">
        <v>46246.541666666664</v>
      </c>
      <c r="AR390" t="s">
        <v>18</v>
      </c>
      <c r="AS390" t="s">
        <v>1117</v>
      </c>
      <c r="AT390" t="s">
        <v>231</v>
      </c>
      <c r="AV390" t="s">
        <v>227</v>
      </c>
      <c r="AW390" t="s">
        <v>566</v>
      </c>
      <c r="AX390" t="s">
        <v>223</v>
      </c>
      <c r="BA390" s="57">
        <v>46246.541666666664</v>
      </c>
      <c r="BB390" t="s">
        <v>7257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KLUNGKUNG</v>
      </c>
    </row>
    <row r="391" spans="1:61">
      <c r="A391">
        <v>390</v>
      </c>
      <c r="B391">
        <v>1002515151</v>
      </c>
      <c r="C391">
        <v>3</v>
      </c>
      <c r="D391" t="s">
        <v>45</v>
      </c>
      <c r="E391">
        <v>5</v>
      </c>
      <c r="F391" t="s">
        <v>211</v>
      </c>
      <c r="G391" t="s">
        <v>112</v>
      </c>
      <c r="H391" t="s">
        <v>244</v>
      </c>
      <c r="I391" t="s">
        <v>213</v>
      </c>
      <c r="J391" t="s">
        <v>214</v>
      </c>
      <c r="K391" t="s">
        <v>149</v>
      </c>
      <c r="L391" t="s">
        <v>215</v>
      </c>
      <c r="M391" t="s">
        <v>76</v>
      </c>
      <c r="N391" t="s">
        <v>216</v>
      </c>
      <c r="O391" s="57">
        <v>46241.661759259259</v>
      </c>
      <c r="P391" s="57">
        <v>46242.701018518521</v>
      </c>
      <c r="Q391">
        <v>69361011</v>
      </c>
      <c r="S391">
        <v>172605804110</v>
      </c>
      <c r="T391" t="s">
        <v>5183</v>
      </c>
      <c r="U391" t="s">
        <v>5184</v>
      </c>
      <c r="V391" t="s">
        <v>5185</v>
      </c>
      <c r="Z391">
        <v>116.15977479999999</v>
      </c>
      <c r="AA391">
        <v>-8.5955081999999994</v>
      </c>
      <c r="AB391" t="s">
        <v>5186</v>
      </c>
      <c r="AC391" t="s">
        <v>237</v>
      </c>
      <c r="AL391" t="s">
        <v>218</v>
      </c>
      <c r="AM391" t="s">
        <v>5187</v>
      </c>
      <c r="AN391" t="s">
        <v>6</v>
      </c>
      <c r="AO391" s="57">
        <v>46211.663240740738</v>
      </c>
      <c r="AP391" s="57">
        <v>46242.541666666664</v>
      </c>
      <c r="AR391" t="s">
        <v>219</v>
      </c>
      <c r="AS391" t="s">
        <v>220</v>
      </c>
      <c r="AT391" t="s">
        <v>231</v>
      </c>
      <c r="AU391">
        <v>20260808</v>
      </c>
      <c r="AV391" t="s">
        <v>222</v>
      </c>
      <c r="AW391" t="s">
        <v>1055</v>
      </c>
      <c r="AX391" t="s">
        <v>223</v>
      </c>
      <c r="BA391" s="57">
        <v>46242.541666666664</v>
      </c>
      <c r="BB391" t="s">
        <v>5187</v>
      </c>
      <c r="BC391">
        <v>2026</v>
      </c>
      <c r="BD391">
        <v>8</v>
      </c>
      <c r="BE391">
        <v>8</v>
      </c>
      <c r="BF391" s="6">
        <f t="shared" si="18"/>
        <v>46242</v>
      </c>
      <c r="BG391">
        <f t="shared" si="19"/>
        <v>-0.54166666666424135</v>
      </c>
      <c r="BH391" t="str">
        <f t="shared" si="20"/>
        <v>COMPLY</v>
      </c>
      <c r="BI391" t="str">
        <f>VLOOKUP(H391,Sheet2!$A$1:$B$270,2,FALSE)</f>
        <v>MATARAM</v>
      </c>
    </row>
    <row r="392" spans="1:61">
      <c r="A392">
        <v>391</v>
      </c>
      <c r="B392">
        <v>1002511864</v>
      </c>
      <c r="C392">
        <v>3</v>
      </c>
      <c r="D392" t="s">
        <v>38</v>
      </c>
      <c r="E392">
        <v>5</v>
      </c>
      <c r="F392" t="s">
        <v>90</v>
      </c>
      <c r="G392" t="s">
        <v>98</v>
      </c>
      <c r="H392" t="s">
        <v>303</v>
      </c>
      <c r="I392" t="s">
        <v>213</v>
      </c>
      <c r="J392" t="s">
        <v>214</v>
      </c>
      <c r="K392" t="s">
        <v>149</v>
      </c>
      <c r="L392" t="s">
        <v>215</v>
      </c>
      <c r="M392" t="s">
        <v>76</v>
      </c>
      <c r="N392" t="s">
        <v>216</v>
      </c>
      <c r="O392" s="57">
        <v>46240.449259259258</v>
      </c>
      <c r="P392" s="57">
        <v>46241.382824074077</v>
      </c>
      <c r="Q392">
        <v>69359739</v>
      </c>
      <c r="S392">
        <v>152606246386</v>
      </c>
      <c r="T392" t="s">
        <v>2544</v>
      </c>
      <c r="U392" t="s">
        <v>2545</v>
      </c>
      <c r="V392" t="s">
        <v>2546</v>
      </c>
      <c r="Z392">
        <v>111.93276308476899</v>
      </c>
      <c r="AA392">
        <v>-8.0596259930117693</v>
      </c>
      <c r="AB392" t="s">
        <v>2547</v>
      </c>
      <c r="AC392" t="s">
        <v>217</v>
      </c>
      <c r="AL392" t="s">
        <v>218</v>
      </c>
      <c r="AM392" t="s">
        <v>2548</v>
      </c>
      <c r="AN392" t="s">
        <v>6</v>
      </c>
      <c r="AO392" s="57">
        <v>46181.455231481479</v>
      </c>
      <c r="AP392" s="57">
        <v>46241.333333333336</v>
      </c>
      <c r="AR392" t="s">
        <v>219</v>
      </c>
      <c r="AS392" t="s">
        <v>98</v>
      </c>
      <c r="AT392" t="s">
        <v>231</v>
      </c>
      <c r="AU392">
        <v>20260807</v>
      </c>
      <c r="AV392" t="s">
        <v>222</v>
      </c>
      <c r="AW392" t="s">
        <v>1068</v>
      </c>
      <c r="AX392" t="s">
        <v>223</v>
      </c>
      <c r="BA392" s="57">
        <v>46241.333333333336</v>
      </c>
      <c r="BB392" t="s">
        <v>2548</v>
      </c>
      <c r="BC392">
        <v>2026</v>
      </c>
      <c r="BD392">
        <v>8</v>
      </c>
      <c r="BE392">
        <v>7</v>
      </c>
      <c r="BF392" s="6">
        <f t="shared" si="18"/>
        <v>46241</v>
      </c>
      <c r="BG392">
        <f t="shared" si="19"/>
        <v>-0.33333333333575865</v>
      </c>
      <c r="BH392" t="str">
        <f t="shared" si="20"/>
        <v>COMPLY</v>
      </c>
      <c r="BI392" t="str">
        <f>VLOOKUP(H392,Sheet2!$A$1:$B$270,2,FALSE)</f>
        <v>BLITAR</v>
      </c>
    </row>
    <row r="393" spans="1:61">
      <c r="A393">
        <v>392</v>
      </c>
      <c r="B393">
        <v>1002523888</v>
      </c>
      <c r="C393">
        <v>3</v>
      </c>
      <c r="D393" t="s">
        <v>38</v>
      </c>
      <c r="E393">
        <v>5</v>
      </c>
      <c r="F393" t="s">
        <v>90</v>
      </c>
      <c r="G393" t="s">
        <v>98</v>
      </c>
      <c r="H393" t="s">
        <v>303</v>
      </c>
      <c r="I393" t="s">
        <v>213</v>
      </c>
      <c r="J393" t="s">
        <v>214</v>
      </c>
      <c r="K393" t="s">
        <v>149</v>
      </c>
      <c r="L393" t="s">
        <v>215</v>
      </c>
      <c r="M393" t="s">
        <v>288</v>
      </c>
      <c r="N393" t="s">
        <v>216</v>
      </c>
      <c r="O393" s="57">
        <v>46247.470092592594</v>
      </c>
      <c r="P393" s="57">
        <v>46248.302430555559</v>
      </c>
      <c r="Q393">
        <v>69364950</v>
      </c>
      <c r="S393">
        <v>152606246430</v>
      </c>
      <c r="T393" t="s">
        <v>9087</v>
      </c>
      <c r="U393" t="s">
        <v>9088</v>
      </c>
      <c r="V393" t="s">
        <v>9089</v>
      </c>
      <c r="Z393">
        <v>111.909971013665</v>
      </c>
      <c r="AA393">
        <v>-8.0030220954761404</v>
      </c>
      <c r="AB393" t="s">
        <v>9090</v>
      </c>
      <c r="AC393" t="s">
        <v>217</v>
      </c>
      <c r="AL393" t="s">
        <v>218</v>
      </c>
      <c r="AM393" t="s">
        <v>9091</v>
      </c>
      <c r="AN393" t="s">
        <v>6</v>
      </c>
      <c r="AO393" t="s">
        <v>8920</v>
      </c>
      <c r="AP393" s="57">
        <v>46248.333333333336</v>
      </c>
      <c r="AR393" t="s">
        <v>241</v>
      </c>
      <c r="AS393" t="s">
        <v>98</v>
      </c>
      <c r="AT393" t="s">
        <v>231</v>
      </c>
      <c r="AV393" t="s">
        <v>4533</v>
      </c>
      <c r="AW393" t="s">
        <v>1057</v>
      </c>
      <c r="AX393" t="s">
        <v>223</v>
      </c>
      <c r="BA393" s="57">
        <v>46248.333333333336</v>
      </c>
      <c r="BB393" t="s">
        <v>9091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BLITAR</v>
      </c>
    </row>
    <row r="394" spans="1:61">
      <c r="A394">
        <v>393</v>
      </c>
      <c r="B394">
        <v>1002518727</v>
      </c>
      <c r="C394">
        <v>3</v>
      </c>
      <c r="D394" t="s">
        <v>51</v>
      </c>
      <c r="E394">
        <v>4</v>
      </c>
      <c r="F394" t="s">
        <v>275</v>
      </c>
      <c r="G394" t="s">
        <v>341</v>
      </c>
      <c r="H394" t="s">
        <v>1042</v>
      </c>
      <c r="I394" t="s">
        <v>213</v>
      </c>
      <c r="J394" t="s">
        <v>214</v>
      </c>
      <c r="K394" t="s">
        <v>149</v>
      </c>
      <c r="L394" t="s">
        <v>215</v>
      </c>
      <c r="M394" t="s">
        <v>76</v>
      </c>
      <c r="N394" t="s">
        <v>216</v>
      </c>
      <c r="O394" s="57">
        <v>46244.813842592594</v>
      </c>
      <c r="P394" s="57">
        <v>46247.593425925923</v>
      </c>
      <c r="Q394">
        <v>69362809</v>
      </c>
      <c r="S394">
        <v>142512103095</v>
      </c>
      <c r="T394" t="s">
        <v>6502</v>
      </c>
      <c r="U394" t="s">
        <v>6503</v>
      </c>
      <c r="V394" t="s">
        <v>6504</v>
      </c>
      <c r="Z394">
        <v>111.392082</v>
      </c>
      <c r="AA394">
        <v>-7.1901149999999996</v>
      </c>
      <c r="AB394" t="s">
        <v>6505</v>
      </c>
      <c r="AC394" t="s">
        <v>237</v>
      </c>
      <c r="AL394" t="s">
        <v>218</v>
      </c>
      <c r="AM394" t="s">
        <v>6506</v>
      </c>
      <c r="AN394" t="s">
        <v>6</v>
      </c>
      <c r="AO394" s="57">
        <v>46303.819363425922</v>
      </c>
      <c r="AP394" s="57">
        <v>46246.333333333336</v>
      </c>
      <c r="AR394" t="s">
        <v>219</v>
      </c>
      <c r="AS394" t="s">
        <v>638</v>
      </c>
      <c r="AT394" t="s">
        <v>231</v>
      </c>
      <c r="AU394">
        <v>20260813</v>
      </c>
      <c r="AV394" t="s">
        <v>222</v>
      </c>
      <c r="AW394" t="s">
        <v>1063</v>
      </c>
      <c r="AX394" t="s">
        <v>223</v>
      </c>
      <c r="BA394" s="57">
        <v>46246.333333333336</v>
      </c>
      <c r="BB394" t="s">
        <v>6506</v>
      </c>
      <c r="BC394">
        <v>2026</v>
      </c>
      <c r="BD394">
        <v>8</v>
      </c>
      <c r="BE394">
        <v>13</v>
      </c>
      <c r="BF394" s="6">
        <f t="shared" si="18"/>
        <v>46247</v>
      </c>
      <c r="BG394">
        <f t="shared" si="19"/>
        <v>0.66666666666424135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1002523643</v>
      </c>
      <c r="C395">
        <v>3</v>
      </c>
      <c r="D395" t="s">
        <v>51</v>
      </c>
      <c r="E395">
        <v>4</v>
      </c>
      <c r="F395" t="s">
        <v>275</v>
      </c>
      <c r="G395" t="s">
        <v>922</v>
      </c>
      <c r="H395" t="s">
        <v>4852</v>
      </c>
      <c r="I395" t="s">
        <v>213</v>
      </c>
      <c r="J395" t="s">
        <v>214</v>
      </c>
      <c r="K395" t="s">
        <v>149</v>
      </c>
      <c r="L395" t="s">
        <v>215</v>
      </c>
      <c r="M395" t="s">
        <v>225</v>
      </c>
      <c r="N395" t="s">
        <v>216</v>
      </c>
      <c r="O395" s="57">
        <v>46247.424953703703</v>
      </c>
      <c r="P395" s="57">
        <v>46248.338761574072</v>
      </c>
      <c r="Q395">
        <v>69364851</v>
      </c>
      <c r="S395">
        <v>142539117527</v>
      </c>
      <c r="T395" t="s">
        <v>9092</v>
      </c>
      <c r="U395" t="s">
        <v>9093</v>
      </c>
      <c r="V395" t="s">
        <v>9094</v>
      </c>
      <c r="Z395">
        <v>110.690293898609</v>
      </c>
      <c r="AA395">
        <v>-6.5623880756453898</v>
      </c>
      <c r="AB395" t="s">
        <v>9095</v>
      </c>
      <c r="AC395" t="s">
        <v>237</v>
      </c>
      <c r="AL395" t="s">
        <v>218</v>
      </c>
      <c r="AM395" t="s">
        <v>9096</v>
      </c>
      <c r="AN395" t="s">
        <v>6</v>
      </c>
      <c r="AO395" t="s">
        <v>8916</v>
      </c>
      <c r="AP395" s="57">
        <v>46248.333333333336</v>
      </c>
      <c r="AR395" t="s">
        <v>18</v>
      </c>
      <c r="AS395" t="s">
        <v>220</v>
      </c>
      <c r="AT395" t="s">
        <v>231</v>
      </c>
      <c r="AV395" t="s">
        <v>227</v>
      </c>
      <c r="AW395" t="s">
        <v>1055</v>
      </c>
      <c r="AX395" t="s">
        <v>223</v>
      </c>
      <c r="BA395" s="57">
        <v>46248.333333333336</v>
      </c>
      <c r="BB395" t="s">
        <v>9096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1002519161</v>
      </c>
      <c r="C396">
        <v>3</v>
      </c>
      <c r="D396" t="s">
        <v>38</v>
      </c>
      <c r="E396">
        <v>5</v>
      </c>
      <c r="F396" t="s">
        <v>90</v>
      </c>
      <c r="G396" t="s">
        <v>90</v>
      </c>
      <c r="H396" t="s">
        <v>461</v>
      </c>
      <c r="I396" t="s">
        <v>213</v>
      </c>
      <c r="J396" t="s">
        <v>214</v>
      </c>
      <c r="K396" t="s">
        <v>149</v>
      </c>
      <c r="L396" t="s">
        <v>215</v>
      </c>
      <c r="M396" t="s">
        <v>76</v>
      </c>
      <c r="N396" t="s">
        <v>216</v>
      </c>
      <c r="O396" s="57">
        <v>46245.418009259258</v>
      </c>
      <c r="P396" s="57">
        <v>46245.679340277777</v>
      </c>
      <c r="Q396">
        <v>69362994</v>
      </c>
      <c r="S396">
        <v>152640225876</v>
      </c>
      <c r="T396" t="s">
        <v>7258</v>
      </c>
      <c r="U396" t="s">
        <v>7259</v>
      </c>
      <c r="V396" t="s">
        <v>7260</v>
      </c>
      <c r="Z396">
        <v>111.9366335</v>
      </c>
      <c r="AA396">
        <v>-7.7133855000000002</v>
      </c>
      <c r="AB396" t="s">
        <v>7261</v>
      </c>
      <c r="AC396" t="s">
        <v>237</v>
      </c>
      <c r="AL396" t="s">
        <v>218</v>
      </c>
      <c r="AM396" t="s">
        <v>7262</v>
      </c>
      <c r="AN396" t="s">
        <v>6</v>
      </c>
      <c r="AO396" s="57">
        <v>46334.42396990741</v>
      </c>
      <c r="AP396" s="57">
        <v>46246.333333333336</v>
      </c>
      <c r="AR396" t="s">
        <v>219</v>
      </c>
      <c r="AS396" t="s">
        <v>585</v>
      </c>
      <c r="AT396" t="s">
        <v>231</v>
      </c>
      <c r="AU396">
        <v>20260811</v>
      </c>
      <c r="AV396" t="s">
        <v>222</v>
      </c>
      <c r="AW396" t="s">
        <v>1055</v>
      </c>
      <c r="AX396" t="s">
        <v>223</v>
      </c>
      <c r="BA396" s="57">
        <v>46246.333333333336</v>
      </c>
      <c r="BB396" t="s">
        <v>7262</v>
      </c>
      <c r="BC396">
        <v>2026</v>
      </c>
      <c r="BD396">
        <v>8</v>
      </c>
      <c r="BE396">
        <v>11</v>
      </c>
      <c r="BF396" s="6">
        <f t="shared" si="18"/>
        <v>46245</v>
      </c>
      <c r="BG396">
        <f t="shared" si="19"/>
        <v>-1.3333333333357587</v>
      </c>
      <c r="BH396" t="str">
        <f t="shared" si="20"/>
        <v>COMPLY</v>
      </c>
      <c r="BI396" t="str">
        <f>VLOOKUP(H396,Sheet2!$A$1:$B$270,2,FALSE)</f>
        <v>KEDIRI</v>
      </c>
    </row>
    <row r="397" spans="1:61">
      <c r="A397">
        <v>396</v>
      </c>
      <c r="B397">
        <v>1002506644</v>
      </c>
      <c r="C397">
        <v>3</v>
      </c>
      <c r="D397" t="s">
        <v>49</v>
      </c>
      <c r="E397">
        <v>4</v>
      </c>
      <c r="F397" t="s">
        <v>247</v>
      </c>
      <c r="G397" t="s">
        <v>326</v>
      </c>
      <c r="H397" t="s">
        <v>971</v>
      </c>
      <c r="I397" t="s">
        <v>213</v>
      </c>
      <c r="J397" t="s">
        <v>214</v>
      </c>
      <c r="K397" t="s">
        <v>149</v>
      </c>
      <c r="L397" t="s">
        <v>215</v>
      </c>
      <c r="M397" t="s">
        <v>76</v>
      </c>
      <c r="N397" t="s">
        <v>216</v>
      </c>
      <c r="O397" s="57">
        <v>46237.824282407404</v>
      </c>
      <c r="P397" s="57">
        <v>46238.583564814813</v>
      </c>
      <c r="Q397">
        <v>69357851</v>
      </c>
      <c r="S397">
        <v>141411106511</v>
      </c>
      <c r="T397" t="s">
        <v>2583</v>
      </c>
      <c r="U397" t="s">
        <v>2584</v>
      </c>
      <c r="V397" t="s">
        <v>2585</v>
      </c>
      <c r="Z397">
        <v>110.372911691665</v>
      </c>
      <c r="AA397">
        <v>-7.2191143791752497</v>
      </c>
      <c r="AB397" t="s">
        <v>2586</v>
      </c>
      <c r="AC397" t="s">
        <v>217</v>
      </c>
      <c r="AL397" t="s">
        <v>218</v>
      </c>
      <c r="AM397" t="s">
        <v>2587</v>
      </c>
      <c r="AN397" t="s">
        <v>6</v>
      </c>
      <c r="AO397" s="57">
        <v>46089.829675925925</v>
      </c>
      <c r="AP397" s="57">
        <v>46239.333333333336</v>
      </c>
      <c r="AR397" t="s">
        <v>219</v>
      </c>
      <c r="AS397" t="s">
        <v>613</v>
      </c>
      <c r="AT397" t="s">
        <v>231</v>
      </c>
      <c r="AU397">
        <v>20260804</v>
      </c>
      <c r="AV397" t="s">
        <v>222</v>
      </c>
      <c r="AW397" t="s">
        <v>1060</v>
      </c>
      <c r="AX397" t="s">
        <v>223</v>
      </c>
      <c r="BA397" s="57">
        <v>46239.333333333336</v>
      </c>
      <c r="BB397" t="s">
        <v>2587</v>
      </c>
      <c r="BC397">
        <v>2026</v>
      </c>
      <c r="BD397">
        <v>8</v>
      </c>
      <c r="BE397">
        <v>4</v>
      </c>
      <c r="BF397" s="6">
        <f t="shared" si="18"/>
        <v>46238</v>
      </c>
      <c r="BG397">
        <f t="shared" si="19"/>
        <v>-1.3333333333357587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1002510105</v>
      </c>
      <c r="C398">
        <v>3</v>
      </c>
      <c r="D398" t="s">
        <v>51</v>
      </c>
      <c r="E398">
        <v>4</v>
      </c>
      <c r="F398" t="s">
        <v>275</v>
      </c>
      <c r="G398" t="s">
        <v>341</v>
      </c>
      <c r="H398" t="s">
        <v>1005</v>
      </c>
      <c r="I398" t="s">
        <v>213</v>
      </c>
      <c r="J398" t="s">
        <v>214</v>
      </c>
      <c r="K398" t="s">
        <v>149</v>
      </c>
      <c r="L398" t="s">
        <v>215</v>
      </c>
      <c r="M398" t="s">
        <v>76</v>
      </c>
      <c r="N398" t="s">
        <v>216</v>
      </c>
      <c r="O398" s="57">
        <v>46239.458287037036</v>
      </c>
      <c r="P398" s="57">
        <v>46240.393680555557</v>
      </c>
      <c r="Q398">
        <v>69358944</v>
      </c>
      <c r="S398">
        <v>141569115688</v>
      </c>
      <c r="T398" t="s">
        <v>2592</v>
      </c>
      <c r="U398" t="s">
        <v>2593</v>
      </c>
      <c r="V398" t="s">
        <v>2594</v>
      </c>
      <c r="Z398">
        <v>111.41995931855</v>
      </c>
      <c r="AA398">
        <v>-6.9986560561332603</v>
      </c>
      <c r="AB398" t="s">
        <v>2595</v>
      </c>
      <c r="AC398" t="s">
        <v>237</v>
      </c>
      <c r="AL398" t="s">
        <v>218</v>
      </c>
      <c r="AM398" t="s">
        <v>1501</v>
      </c>
      <c r="AN398" t="s">
        <v>6</v>
      </c>
      <c r="AO398" s="57">
        <v>46150.475636574076</v>
      </c>
      <c r="AP398" s="57">
        <v>46240.333333333336</v>
      </c>
      <c r="AR398" t="s">
        <v>219</v>
      </c>
      <c r="AS398" t="s">
        <v>220</v>
      </c>
      <c r="AT398" t="s">
        <v>231</v>
      </c>
      <c r="AU398">
        <v>20260806</v>
      </c>
      <c r="AV398" t="s">
        <v>222</v>
      </c>
      <c r="AW398" t="s">
        <v>1068</v>
      </c>
      <c r="AX398" t="s">
        <v>223</v>
      </c>
      <c r="BA398" s="57">
        <v>46240.333333333336</v>
      </c>
      <c r="BB398" t="s">
        <v>1501</v>
      </c>
      <c r="BC398">
        <v>2026</v>
      </c>
      <c r="BD398">
        <v>8</v>
      </c>
      <c r="BE398">
        <v>6</v>
      </c>
      <c r="BF398" s="6">
        <f t="shared" si="18"/>
        <v>46240</v>
      </c>
      <c r="BG398">
        <f t="shared" si="19"/>
        <v>-0.33333333333575865</v>
      </c>
      <c r="BH398" t="str">
        <f t="shared" si="20"/>
        <v>COMPLY</v>
      </c>
      <c r="BI398" t="e">
        <f>VLOOKUP(H398,Sheet2!$A$1:$B$270,2,FALSE)</f>
        <v>#N/A</v>
      </c>
    </row>
    <row r="399" spans="1:61">
      <c r="A399">
        <v>398</v>
      </c>
      <c r="B399">
        <v>1002506283</v>
      </c>
      <c r="C399">
        <v>3</v>
      </c>
      <c r="D399" t="s">
        <v>38</v>
      </c>
      <c r="E399">
        <v>5</v>
      </c>
      <c r="F399" t="s">
        <v>92</v>
      </c>
      <c r="G399" t="s">
        <v>97</v>
      </c>
      <c r="H399" t="s">
        <v>352</v>
      </c>
      <c r="I399" t="s">
        <v>213</v>
      </c>
      <c r="J399" t="s">
        <v>214</v>
      </c>
      <c r="K399" t="s">
        <v>149</v>
      </c>
      <c r="L399" t="s">
        <v>215</v>
      </c>
      <c r="M399" t="s">
        <v>76</v>
      </c>
      <c r="N399" t="s">
        <v>216</v>
      </c>
      <c r="O399" s="57">
        <v>46237.6096875</v>
      </c>
      <c r="P399" s="57">
        <v>46238.552141203705</v>
      </c>
      <c r="Q399">
        <v>69357652</v>
      </c>
      <c r="S399">
        <v>152648206869</v>
      </c>
      <c r="T399" t="s">
        <v>2588</v>
      </c>
      <c r="U399" t="s">
        <v>2574</v>
      </c>
      <c r="V399" t="s">
        <v>2589</v>
      </c>
      <c r="Z399">
        <v>111.773565067489</v>
      </c>
      <c r="AA399">
        <v>-6.8169274120077299</v>
      </c>
      <c r="AB399" t="s">
        <v>2590</v>
      </c>
      <c r="AC399" t="s">
        <v>237</v>
      </c>
      <c r="AL399" t="s">
        <v>218</v>
      </c>
      <c r="AM399" t="s">
        <v>2591</v>
      </c>
      <c r="AN399" t="s">
        <v>6</v>
      </c>
      <c r="AO399" s="57">
        <v>46089.611215277779</v>
      </c>
      <c r="AP399" s="57">
        <v>46239.333333333336</v>
      </c>
      <c r="AR399" t="s">
        <v>219</v>
      </c>
      <c r="AS399" t="s">
        <v>926</v>
      </c>
      <c r="AT399" t="s">
        <v>231</v>
      </c>
      <c r="AU399">
        <v>20260804</v>
      </c>
      <c r="AV399" t="s">
        <v>222</v>
      </c>
      <c r="AW399" t="s">
        <v>1059</v>
      </c>
      <c r="AX399" t="s">
        <v>223</v>
      </c>
      <c r="BA399" s="57">
        <v>46239.333333333336</v>
      </c>
      <c r="BB399" t="s">
        <v>2591</v>
      </c>
      <c r="BC399">
        <v>2026</v>
      </c>
      <c r="BD399">
        <v>8</v>
      </c>
      <c r="BE399">
        <v>4</v>
      </c>
      <c r="BF399" s="6">
        <f t="shared" si="18"/>
        <v>46238</v>
      </c>
      <c r="BG399">
        <f t="shared" si="19"/>
        <v>-1.3333333333357587</v>
      </c>
      <c r="BH399" t="str">
        <f t="shared" si="20"/>
        <v>COMPLY</v>
      </c>
      <c r="BI399" t="str">
        <f>VLOOKUP(H399,Sheet2!$A$1:$B$270,2,FALSE)</f>
        <v>BOJONEGORO</v>
      </c>
    </row>
    <row r="400" spans="1:61">
      <c r="A400">
        <v>399</v>
      </c>
      <c r="B400">
        <v>1002523961</v>
      </c>
      <c r="C400">
        <v>3</v>
      </c>
      <c r="D400" t="s">
        <v>49</v>
      </c>
      <c r="E400">
        <v>4</v>
      </c>
      <c r="F400" t="s">
        <v>247</v>
      </c>
      <c r="G400" t="s">
        <v>248</v>
      </c>
      <c r="H400" t="s">
        <v>633</v>
      </c>
      <c r="I400" t="s">
        <v>213</v>
      </c>
      <c r="J400" t="s">
        <v>214</v>
      </c>
      <c r="K400" t="s">
        <v>149</v>
      </c>
      <c r="L400" t="s">
        <v>620</v>
      </c>
      <c r="M400" t="s">
        <v>225</v>
      </c>
      <c r="N400" t="s">
        <v>216</v>
      </c>
      <c r="O400" s="57">
        <v>46247.482592592591</v>
      </c>
      <c r="P400" s="57">
        <v>46248.337453703702</v>
      </c>
      <c r="Q400">
        <v>69365008</v>
      </c>
      <c r="R400">
        <v>2435320546</v>
      </c>
      <c r="S400">
        <v>141420142145</v>
      </c>
      <c r="T400" t="s">
        <v>9097</v>
      </c>
      <c r="U400" t="s">
        <v>9098</v>
      </c>
      <c r="V400" t="s">
        <v>9099</v>
      </c>
      <c r="Z400">
        <v>110.396623760461</v>
      </c>
      <c r="AA400">
        <v>-6.97001746865421</v>
      </c>
      <c r="AB400" t="s">
        <v>9100</v>
      </c>
      <c r="AC400" t="s">
        <v>217</v>
      </c>
      <c r="AL400" t="s">
        <v>218</v>
      </c>
      <c r="AM400" t="s">
        <v>8506</v>
      </c>
      <c r="AN400" t="s">
        <v>6</v>
      </c>
      <c r="AO400" t="s">
        <v>8988</v>
      </c>
      <c r="AP400" s="57">
        <v>46248.333333333336</v>
      </c>
      <c r="AR400" t="s">
        <v>18</v>
      </c>
      <c r="AS400" t="s">
        <v>266</v>
      </c>
      <c r="AT400" t="s">
        <v>231</v>
      </c>
      <c r="AV400" t="s">
        <v>227</v>
      </c>
      <c r="AW400" t="s">
        <v>9101</v>
      </c>
      <c r="AX400" t="s">
        <v>223</v>
      </c>
      <c r="BA400" s="57">
        <v>46248.333333333336</v>
      </c>
      <c r="BB400" t="s">
        <v>8506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:61">
      <c r="A401">
        <v>400</v>
      </c>
      <c r="B401">
        <v>1002504573</v>
      </c>
      <c r="C401">
        <v>3</v>
      </c>
      <c r="D401" t="s">
        <v>55</v>
      </c>
      <c r="E401">
        <v>5</v>
      </c>
      <c r="F401" t="s">
        <v>267</v>
      </c>
      <c r="G401" t="s">
        <v>125</v>
      </c>
      <c r="H401" t="s">
        <v>419</v>
      </c>
      <c r="I401" t="s">
        <v>213</v>
      </c>
      <c r="J401" t="s">
        <v>214</v>
      </c>
      <c r="K401" t="s">
        <v>149</v>
      </c>
      <c r="L401" t="s">
        <v>215</v>
      </c>
      <c r="M401" t="s">
        <v>582</v>
      </c>
      <c r="N401" t="s">
        <v>216</v>
      </c>
      <c r="O401" s="57">
        <v>46235.557592592595</v>
      </c>
      <c r="P401" s="57">
        <v>46244.554456018515</v>
      </c>
      <c r="Q401">
        <v>69356754</v>
      </c>
      <c r="S401">
        <v>152448204119</v>
      </c>
      <c r="T401" t="s">
        <v>2600</v>
      </c>
      <c r="U401" t="s">
        <v>2601</v>
      </c>
      <c r="V401" t="s">
        <v>2602</v>
      </c>
      <c r="Z401">
        <v>112.28015474975101</v>
      </c>
      <c r="AA401">
        <v>-6.8722867450428797</v>
      </c>
      <c r="AB401" t="s">
        <v>2603</v>
      </c>
      <c r="AC401" t="s">
        <v>217</v>
      </c>
      <c r="AL401" t="s">
        <v>218</v>
      </c>
      <c r="AM401" t="s">
        <v>2604</v>
      </c>
      <c r="AN401" t="s">
        <v>6</v>
      </c>
      <c r="AO401" s="57">
        <v>46030.559328703705</v>
      </c>
      <c r="AP401" s="57">
        <v>46236.416666666664</v>
      </c>
      <c r="AQ401" t="s">
        <v>570</v>
      </c>
      <c r="AR401" t="s">
        <v>14</v>
      </c>
      <c r="AS401" t="s">
        <v>220</v>
      </c>
      <c r="AT401" t="s">
        <v>231</v>
      </c>
      <c r="AV401" t="s">
        <v>6510</v>
      </c>
      <c r="AW401" t="s">
        <v>1057</v>
      </c>
      <c r="AX401" t="s">
        <v>223</v>
      </c>
      <c r="BA401" s="57">
        <v>46236.416666666664</v>
      </c>
      <c r="BB401" t="s">
        <v>2604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GRESIK</v>
      </c>
    </row>
    <row r="402" spans="1:61">
      <c r="A402">
        <v>401</v>
      </c>
      <c r="B402">
        <v>1002514889</v>
      </c>
      <c r="C402">
        <v>3</v>
      </c>
      <c r="D402" t="s">
        <v>55</v>
      </c>
      <c r="E402">
        <v>5</v>
      </c>
      <c r="F402" t="s">
        <v>228</v>
      </c>
      <c r="G402" t="s">
        <v>127</v>
      </c>
      <c r="H402" t="s">
        <v>229</v>
      </c>
      <c r="I402" t="s">
        <v>213</v>
      </c>
      <c r="J402" t="s">
        <v>214</v>
      </c>
      <c r="K402" t="s">
        <v>149</v>
      </c>
      <c r="L402" t="s">
        <v>215</v>
      </c>
      <c r="M402" t="s">
        <v>76</v>
      </c>
      <c r="N402" t="s">
        <v>216</v>
      </c>
      <c r="O402" s="57">
        <v>46241.612476851849</v>
      </c>
      <c r="P402" s="57">
        <v>46242.558483796296</v>
      </c>
      <c r="Q402">
        <v>69360905</v>
      </c>
      <c r="S402">
        <v>152426928033</v>
      </c>
      <c r="T402" t="s">
        <v>5197</v>
      </c>
      <c r="U402" t="s">
        <v>5198</v>
      </c>
      <c r="V402" t="s">
        <v>5199</v>
      </c>
      <c r="Z402">
        <v>113.398786112666</v>
      </c>
      <c r="AA402">
        <v>-7.1180090015280504</v>
      </c>
      <c r="AB402" t="s">
        <v>5200</v>
      </c>
      <c r="AC402" t="s">
        <v>217</v>
      </c>
      <c r="AL402" t="s">
        <v>218</v>
      </c>
      <c r="AM402" t="s">
        <v>5201</v>
      </c>
      <c r="AN402" t="s">
        <v>6</v>
      </c>
      <c r="AO402" s="57">
        <v>46211.622291666667</v>
      </c>
      <c r="AP402" s="57">
        <v>46242.541666666664</v>
      </c>
      <c r="AR402" t="s">
        <v>219</v>
      </c>
      <c r="AS402" t="s">
        <v>127</v>
      </c>
      <c r="AT402" t="s">
        <v>221</v>
      </c>
      <c r="AU402">
        <v>20260808</v>
      </c>
      <c r="AV402" t="s">
        <v>222</v>
      </c>
      <c r="AW402" t="s">
        <v>988</v>
      </c>
      <c r="AX402" t="s">
        <v>223</v>
      </c>
      <c r="BA402" s="57">
        <v>46242.541666666664</v>
      </c>
      <c r="BB402" t="s">
        <v>5201</v>
      </c>
      <c r="BC402">
        <v>2026</v>
      </c>
      <c r="BD402">
        <v>8</v>
      </c>
      <c r="BE402">
        <v>8</v>
      </c>
      <c r="BF402" s="6">
        <f t="shared" si="18"/>
        <v>46242</v>
      </c>
      <c r="BG402">
        <f t="shared" si="19"/>
        <v>-0.54166666666424135</v>
      </c>
      <c r="BH402" t="str">
        <f t="shared" si="20"/>
        <v>COMPLY</v>
      </c>
      <c r="BI402" t="str">
        <f>VLOOKUP(H402,Sheet2!$A$1:$B$270,2,FALSE)</f>
        <v>MADURA</v>
      </c>
    </row>
    <row r="403" spans="1:61">
      <c r="A403">
        <v>402</v>
      </c>
      <c r="B403">
        <v>1002518504</v>
      </c>
      <c r="C403">
        <v>3</v>
      </c>
      <c r="D403" t="s">
        <v>49</v>
      </c>
      <c r="E403">
        <v>4</v>
      </c>
      <c r="F403" t="s">
        <v>247</v>
      </c>
      <c r="G403" t="s">
        <v>248</v>
      </c>
      <c r="H403" t="s">
        <v>959</v>
      </c>
      <c r="I403" t="s">
        <v>213</v>
      </c>
      <c r="J403" t="s">
        <v>214</v>
      </c>
      <c r="K403" t="s">
        <v>149</v>
      </c>
      <c r="L403" t="s">
        <v>215</v>
      </c>
      <c r="M403" t="s">
        <v>582</v>
      </c>
      <c r="N403" t="s">
        <v>216</v>
      </c>
      <c r="O403" s="57">
        <v>46244.693020833336</v>
      </c>
      <c r="P403" s="57">
        <v>46247.561851851853</v>
      </c>
      <c r="Q403">
        <v>69362727</v>
      </c>
      <c r="S403">
        <v>142406122714</v>
      </c>
      <c r="T403" t="s">
        <v>6511</v>
      </c>
      <c r="U403" t="s">
        <v>6512</v>
      </c>
      <c r="V403" t="s">
        <v>6513</v>
      </c>
      <c r="Z403">
        <v>110.413222</v>
      </c>
      <c r="AA403">
        <v>-6.9748890000000001</v>
      </c>
      <c r="AB403" t="s">
        <v>6514</v>
      </c>
      <c r="AC403" t="s">
        <v>237</v>
      </c>
      <c r="AL403" t="s">
        <v>218</v>
      </c>
      <c r="AM403" t="s">
        <v>6322</v>
      </c>
      <c r="AN403" t="s">
        <v>6</v>
      </c>
      <c r="AO403" s="57">
        <v>46303.694282407407</v>
      </c>
      <c r="AP403" s="57">
        <v>46245.541666666664</v>
      </c>
      <c r="AQ403" t="s">
        <v>249</v>
      </c>
      <c r="AR403" t="s">
        <v>14</v>
      </c>
      <c r="AS403" t="s">
        <v>634</v>
      </c>
      <c r="AT403" t="s">
        <v>231</v>
      </c>
      <c r="AV403" t="s">
        <v>9102</v>
      </c>
      <c r="AW403" t="s">
        <v>238</v>
      </c>
      <c r="AX403" t="s">
        <v>223</v>
      </c>
      <c r="BA403" s="57">
        <v>46245.541666666664</v>
      </c>
      <c r="BB403" t="s">
        <v>6322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:61">
      <c r="A404">
        <v>403</v>
      </c>
      <c r="B404">
        <v>1002522301</v>
      </c>
      <c r="C404">
        <v>3</v>
      </c>
      <c r="D404" t="s">
        <v>45</v>
      </c>
      <c r="E404">
        <v>5</v>
      </c>
      <c r="F404" t="s">
        <v>211</v>
      </c>
      <c r="G404" t="s">
        <v>115</v>
      </c>
      <c r="H404" t="s">
        <v>281</v>
      </c>
      <c r="I404" t="s">
        <v>213</v>
      </c>
      <c r="J404" t="s">
        <v>214</v>
      </c>
      <c r="K404" t="s">
        <v>149</v>
      </c>
      <c r="M404" t="s">
        <v>571</v>
      </c>
      <c r="N404" t="s">
        <v>622</v>
      </c>
      <c r="O404" s="57">
        <v>46246.583368055559</v>
      </c>
      <c r="P404" s="57">
        <v>46246.583379629628</v>
      </c>
      <c r="Q404">
        <v>69362498</v>
      </c>
      <c r="T404" t="s">
        <v>6354</v>
      </c>
      <c r="V404" t="s">
        <v>6356</v>
      </c>
      <c r="Z404">
        <v>116.27800000000001</v>
      </c>
      <c r="AA404">
        <v>-8.8748400000000007</v>
      </c>
      <c r="AB404" t="s">
        <v>6357</v>
      </c>
      <c r="AC404" t="s">
        <v>230</v>
      </c>
      <c r="AL404" t="s">
        <v>218</v>
      </c>
      <c r="AM404" t="s">
        <v>6358</v>
      </c>
      <c r="AN404" t="s">
        <v>6</v>
      </c>
      <c r="AO404" s="57">
        <v>46364.590405092589</v>
      </c>
      <c r="AP404" s="57">
        <v>46245</v>
      </c>
      <c r="AR404" t="s">
        <v>572</v>
      </c>
      <c r="AS404" t="s">
        <v>588</v>
      </c>
      <c r="AT404" t="s">
        <v>231</v>
      </c>
      <c r="AV404" t="s">
        <v>8155</v>
      </c>
      <c r="AW404" t="s">
        <v>567</v>
      </c>
      <c r="AX404" t="s">
        <v>223</v>
      </c>
      <c r="BA404" s="57">
        <v>46245.541666666664</v>
      </c>
      <c r="BB404" t="s">
        <v>6358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SELONG</v>
      </c>
    </row>
    <row r="405" spans="1:61">
      <c r="A405">
        <v>404</v>
      </c>
      <c r="B405">
        <v>1002521166</v>
      </c>
      <c r="C405">
        <v>3</v>
      </c>
      <c r="D405" t="s">
        <v>55</v>
      </c>
      <c r="E405">
        <v>5</v>
      </c>
      <c r="F405" t="s">
        <v>267</v>
      </c>
      <c r="G405" t="s">
        <v>128</v>
      </c>
      <c r="H405" t="s">
        <v>276</v>
      </c>
      <c r="I405" t="s">
        <v>213</v>
      </c>
      <c r="J405" t="s">
        <v>214</v>
      </c>
      <c r="K405" t="s">
        <v>149</v>
      </c>
      <c r="L405" t="s">
        <v>215</v>
      </c>
      <c r="M405" t="s">
        <v>76</v>
      </c>
      <c r="N405" t="s">
        <v>216</v>
      </c>
      <c r="O405" s="57">
        <v>46246.332592592589</v>
      </c>
      <c r="P405" s="57">
        <v>46246.770983796298</v>
      </c>
      <c r="Q405">
        <v>69363764</v>
      </c>
      <c r="S405">
        <v>152418251000</v>
      </c>
      <c r="T405" t="s">
        <v>8156</v>
      </c>
      <c r="U405" t="s">
        <v>8157</v>
      </c>
      <c r="V405" t="s">
        <v>8158</v>
      </c>
      <c r="Z405">
        <v>112.70649280000001</v>
      </c>
      <c r="AA405">
        <v>-7.2638911999999998</v>
      </c>
      <c r="AB405" t="s">
        <v>8159</v>
      </c>
      <c r="AC405" t="s">
        <v>217</v>
      </c>
      <c r="AL405" t="s">
        <v>218</v>
      </c>
      <c r="AM405" t="s">
        <v>8160</v>
      </c>
      <c r="AN405" t="s">
        <v>6</v>
      </c>
      <c r="AO405" s="57">
        <v>46364.340682870374</v>
      </c>
      <c r="AP405" s="57">
        <v>46248.625</v>
      </c>
      <c r="AR405" t="s">
        <v>219</v>
      </c>
      <c r="AS405" t="s">
        <v>277</v>
      </c>
      <c r="AT405" t="s">
        <v>221</v>
      </c>
      <c r="AU405">
        <v>20260812</v>
      </c>
      <c r="AV405" t="s">
        <v>222</v>
      </c>
      <c r="AW405" t="s">
        <v>1049</v>
      </c>
      <c r="AX405" t="s">
        <v>223</v>
      </c>
      <c r="BA405" s="57">
        <v>46248.625</v>
      </c>
      <c r="BB405" t="s">
        <v>8160</v>
      </c>
      <c r="BC405">
        <v>2026</v>
      </c>
      <c r="BD405">
        <v>8</v>
      </c>
      <c r="BE405">
        <v>12</v>
      </c>
      <c r="BF405" s="6">
        <f t="shared" si="18"/>
        <v>46246</v>
      </c>
      <c r="BG405">
        <f t="shared" si="19"/>
        <v>-2.625</v>
      </c>
      <c r="BH405" t="str">
        <f t="shared" si="20"/>
        <v>COMPLY</v>
      </c>
      <c r="BI405" t="str">
        <f>VLOOKUP(H405,Sheet2!$A$1:$B$270,2,FALSE)</f>
        <v>SURABAYA UTARA</v>
      </c>
    </row>
    <row r="406" spans="1:61">
      <c r="A406">
        <v>405</v>
      </c>
      <c r="B406">
        <v>1002517389</v>
      </c>
      <c r="C406">
        <v>3</v>
      </c>
      <c r="D406" t="s">
        <v>51</v>
      </c>
      <c r="E406">
        <v>4</v>
      </c>
      <c r="F406" t="s">
        <v>275</v>
      </c>
      <c r="G406" t="s">
        <v>297</v>
      </c>
      <c r="H406" t="s">
        <v>927</v>
      </c>
      <c r="I406" t="s">
        <v>213</v>
      </c>
      <c r="J406" t="s">
        <v>214</v>
      </c>
      <c r="K406" t="s">
        <v>149</v>
      </c>
      <c r="L406" t="s">
        <v>215</v>
      </c>
      <c r="M406" t="s">
        <v>76</v>
      </c>
      <c r="N406" t="s">
        <v>216</v>
      </c>
      <c r="O406" s="57">
        <v>46244.470092592594</v>
      </c>
      <c r="P406" s="57">
        <v>46245.541608796295</v>
      </c>
      <c r="Q406">
        <v>69362273</v>
      </c>
      <c r="S406">
        <v>142551119478</v>
      </c>
      <c r="T406" t="s">
        <v>6515</v>
      </c>
      <c r="U406" t="s">
        <v>6516</v>
      </c>
      <c r="V406" t="s">
        <v>6517</v>
      </c>
      <c r="Z406">
        <v>111.07025520000001</v>
      </c>
      <c r="AA406">
        <v>-6.6898314999999897</v>
      </c>
      <c r="AB406" t="s">
        <v>6518</v>
      </c>
      <c r="AC406" t="s">
        <v>237</v>
      </c>
      <c r="AL406" t="s">
        <v>218</v>
      </c>
      <c r="AM406" t="s">
        <v>6342</v>
      </c>
      <c r="AN406" t="s">
        <v>6</v>
      </c>
      <c r="AO406" s="57">
        <v>46303.486157407409</v>
      </c>
      <c r="AP406" s="57">
        <v>46245.333333333336</v>
      </c>
      <c r="AR406" t="s">
        <v>219</v>
      </c>
      <c r="AS406" t="s">
        <v>220</v>
      </c>
      <c r="AT406" t="s">
        <v>231</v>
      </c>
      <c r="AU406">
        <v>20260811</v>
      </c>
      <c r="AV406" t="s">
        <v>222</v>
      </c>
      <c r="AW406" t="s">
        <v>1065</v>
      </c>
      <c r="AX406" t="s">
        <v>223</v>
      </c>
      <c r="BA406" s="57">
        <v>46245.333333333336</v>
      </c>
      <c r="BB406" t="s">
        <v>6342</v>
      </c>
      <c r="BC406">
        <v>2026</v>
      </c>
      <c r="BD406">
        <v>8</v>
      </c>
      <c r="BE406">
        <v>11</v>
      </c>
      <c r="BF406" s="6">
        <f t="shared" si="18"/>
        <v>46245</v>
      </c>
      <c r="BG406">
        <f t="shared" si="19"/>
        <v>-0.33333333333575865</v>
      </c>
      <c r="BH406" t="str">
        <f t="shared" si="20"/>
        <v>COMPLY</v>
      </c>
      <c r="BI406" t="e">
        <f>VLOOKUP(H406,Sheet2!$A$1:$B$270,2,FALSE)</f>
        <v>#N/A</v>
      </c>
    </row>
    <row r="407" spans="1:61">
      <c r="A407">
        <v>406</v>
      </c>
      <c r="B407">
        <v>1002515934</v>
      </c>
      <c r="C407">
        <v>3</v>
      </c>
      <c r="D407" t="s">
        <v>55</v>
      </c>
      <c r="E407">
        <v>5</v>
      </c>
      <c r="F407" t="s">
        <v>267</v>
      </c>
      <c r="G407" t="s">
        <v>122</v>
      </c>
      <c r="H407" t="s">
        <v>357</v>
      </c>
      <c r="I407" t="s">
        <v>213</v>
      </c>
      <c r="J407" t="s">
        <v>214</v>
      </c>
      <c r="K407" t="s">
        <v>149</v>
      </c>
      <c r="M407" t="s">
        <v>596</v>
      </c>
      <c r="N407" t="s">
        <v>216</v>
      </c>
      <c r="O407" s="57">
        <v>46242.553912037038</v>
      </c>
      <c r="P407" s="57">
        <v>46246.567974537036</v>
      </c>
      <c r="Q407">
        <v>69361454</v>
      </c>
      <c r="S407">
        <v>152421260984</v>
      </c>
      <c r="T407" t="s">
        <v>5207</v>
      </c>
      <c r="U407" t="s">
        <v>5208</v>
      </c>
      <c r="V407" t="s">
        <v>5209</v>
      </c>
      <c r="Z407">
        <v>112.60368920000001</v>
      </c>
      <c r="AA407">
        <v>-7.1285425</v>
      </c>
      <c r="AB407" t="s">
        <v>5210</v>
      </c>
      <c r="AC407" t="s">
        <v>230</v>
      </c>
      <c r="AL407" t="s">
        <v>218</v>
      </c>
      <c r="AM407" t="s">
        <v>5211</v>
      </c>
      <c r="AN407" t="s">
        <v>6</v>
      </c>
      <c r="AO407" s="57">
        <v>46242.559374999997</v>
      </c>
      <c r="AP407" s="57">
        <v>46244.333333333336</v>
      </c>
      <c r="AQ407" t="s">
        <v>249</v>
      </c>
      <c r="AR407" t="s">
        <v>14</v>
      </c>
      <c r="AS407" t="s">
        <v>122</v>
      </c>
      <c r="AT407" t="s">
        <v>231</v>
      </c>
      <c r="AV407" t="s">
        <v>597</v>
      </c>
      <c r="AW407" t="s">
        <v>656</v>
      </c>
      <c r="AX407" t="s">
        <v>223</v>
      </c>
      <c r="BA407" s="57">
        <v>46244.333333333336</v>
      </c>
      <c r="BB407" t="s">
        <v>5211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GRESIK</v>
      </c>
    </row>
    <row r="408" spans="1:61">
      <c r="A408">
        <v>407</v>
      </c>
      <c r="B408">
        <v>1002515979</v>
      </c>
      <c r="C408">
        <v>3</v>
      </c>
      <c r="D408" t="s">
        <v>55</v>
      </c>
      <c r="E408">
        <v>5</v>
      </c>
      <c r="F408" t="s">
        <v>267</v>
      </c>
      <c r="G408" t="s">
        <v>125</v>
      </c>
      <c r="H408" t="s">
        <v>419</v>
      </c>
      <c r="I408" t="s">
        <v>213</v>
      </c>
      <c r="J408" t="s">
        <v>214</v>
      </c>
      <c r="K408" t="s">
        <v>149</v>
      </c>
      <c r="M408" t="s">
        <v>76</v>
      </c>
      <c r="N408" t="s">
        <v>216</v>
      </c>
      <c r="O408" s="57">
        <v>46242.572581018518</v>
      </c>
      <c r="P408" s="57">
        <v>46242.958865740744</v>
      </c>
      <c r="Q408">
        <v>69360083</v>
      </c>
      <c r="S408">
        <v>152448204410</v>
      </c>
      <c r="T408" t="s">
        <v>2114</v>
      </c>
      <c r="U408" t="s">
        <v>5212</v>
      </c>
      <c r="V408" t="s">
        <v>5213</v>
      </c>
      <c r="Z408">
        <v>112.248097</v>
      </c>
      <c r="AA408">
        <v>-6.8890580000000003</v>
      </c>
      <c r="AB408" t="s">
        <v>2117</v>
      </c>
      <c r="AC408" t="s">
        <v>230</v>
      </c>
      <c r="AL408" t="s">
        <v>218</v>
      </c>
      <c r="AM408" t="s">
        <v>5214</v>
      </c>
      <c r="AN408" t="s">
        <v>6</v>
      </c>
      <c r="AO408" s="57">
        <v>46242.579872685186</v>
      </c>
      <c r="AR408" t="s">
        <v>219</v>
      </c>
      <c r="AS408" t="s">
        <v>220</v>
      </c>
      <c r="AT408" t="s">
        <v>231</v>
      </c>
      <c r="AU408">
        <v>20260808</v>
      </c>
      <c r="AV408" t="s">
        <v>222</v>
      </c>
      <c r="AW408" t="s">
        <v>566</v>
      </c>
      <c r="AX408" t="s">
        <v>223</v>
      </c>
      <c r="BA408" s="57">
        <v>46242.291666666664</v>
      </c>
      <c r="BB408" t="s">
        <v>5214</v>
      </c>
      <c r="BC408">
        <v>2026</v>
      </c>
      <c r="BD408">
        <v>8</v>
      </c>
      <c r="BE408">
        <v>8</v>
      </c>
      <c r="BF408" s="6">
        <f t="shared" si="18"/>
        <v>46242</v>
      </c>
      <c r="BG408">
        <f t="shared" si="19"/>
        <v>-0.29166666666424135</v>
      </c>
      <c r="BH408" t="str">
        <f t="shared" si="20"/>
        <v>COMPLY</v>
      </c>
      <c r="BI408" t="str">
        <f>VLOOKUP(H408,Sheet2!$A$1:$B$270,2,FALSE)</f>
        <v>GRESIK</v>
      </c>
    </row>
    <row r="409" spans="1:61">
      <c r="A409">
        <v>408</v>
      </c>
      <c r="B409">
        <v>1002515555</v>
      </c>
      <c r="C409">
        <v>3</v>
      </c>
      <c r="D409" t="s">
        <v>55</v>
      </c>
      <c r="E409">
        <v>5</v>
      </c>
      <c r="F409" t="s">
        <v>267</v>
      </c>
      <c r="G409" t="s">
        <v>125</v>
      </c>
      <c r="H409" t="s">
        <v>334</v>
      </c>
      <c r="I409" t="s">
        <v>213</v>
      </c>
      <c r="J409" t="s">
        <v>214</v>
      </c>
      <c r="K409" t="s">
        <v>149</v>
      </c>
      <c r="L409" t="s">
        <v>215</v>
      </c>
      <c r="M409" t="s">
        <v>76</v>
      </c>
      <c r="N409" t="s">
        <v>216</v>
      </c>
      <c r="O409" s="57">
        <v>46242.326342592591</v>
      </c>
      <c r="P409" s="57">
        <v>46243.760694444441</v>
      </c>
      <c r="Q409">
        <v>69361197</v>
      </c>
      <c r="S409">
        <v>152441211803</v>
      </c>
      <c r="T409" t="s">
        <v>5215</v>
      </c>
      <c r="U409" t="s">
        <v>5216</v>
      </c>
      <c r="V409" t="s">
        <v>5217</v>
      </c>
      <c r="Z409">
        <v>112.20841571688599</v>
      </c>
      <c r="AA409">
        <v>-7.1012859252489999</v>
      </c>
      <c r="AB409" t="s">
        <v>5218</v>
      </c>
      <c r="AC409" t="s">
        <v>217</v>
      </c>
      <c r="AL409" t="s">
        <v>218</v>
      </c>
      <c r="AM409" t="s">
        <v>5219</v>
      </c>
      <c r="AN409" t="s">
        <v>6</v>
      </c>
      <c r="AO409" s="57">
        <v>46242.330092592594</v>
      </c>
      <c r="AP409" s="57">
        <v>46243.416666666664</v>
      </c>
      <c r="AR409" t="s">
        <v>219</v>
      </c>
      <c r="AS409" t="s">
        <v>220</v>
      </c>
      <c r="AT409" t="s">
        <v>231</v>
      </c>
      <c r="AU409">
        <v>20260809</v>
      </c>
      <c r="AV409" t="s">
        <v>222</v>
      </c>
      <c r="AW409" t="s">
        <v>1055</v>
      </c>
      <c r="AX409" t="s">
        <v>223</v>
      </c>
      <c r="BA409" s="57">
        <v>46243.416666666664</v>
      </c>
      <c r="BB409" t="s">
        <v>5219</v>
      </c>
      <c r="BC409">
        <v>2026</v>
      </c>
      <c r="BD409">
        <v>8</v>
      </c>
      <c r="BE409">
        <v>9</v>
      </c>
      <c r="BF409" s="6">
        <f t="shared" si="18"/>
        <v>46243</v>
      </c>
      <c r="BG409">
        <f t="shared" si="19"/>
        <v>-0.41666666666424135</v>
      </c>
      <c r="BH409" t="str">
        <f t="shared" si="20"/>
        <v>COMPLY</v>
      </c>
      <c r="BI409" t="str">
        <f>VLOOKUP(H409,Sheet2!$A$1:$B$270,2,FALSE)</f>
        <v>GRESIK</v>
      </c>
    </row>
    <row r="410" spans="1:61">
      <c r="A410">
        <v>409</v>
      </c>
      <c r="B410">
        <v>1002525261</v>
      </c>
      <c r="C410">
        <v>3</v>
      </c>
      <c r="D410" t="s">
        <v>49</v>
      </c>
      <c r="E410">
        <v>4</v>
      </c>
      <c r="F410" t="s">
        <v>253</v>
      </c>
      <c r="G410" t="s">
        <v>968</v>
      </c>
      <c r="H410" t="s">
        <v>969</v>
      </c>
      <c r="I410" t="s">
        <v>213</v>
      </c>
      <c r="J410" t="s">
        <v>214</v>
      </c>
      <c r="K410" t="s">
        <v>149</v>
      </c>
      <c r="L410" t="s">
        <v>215</v>
      </c>
      <c r="M410" t="s">
        <v>240</v>
      </c>
      <c r="N410" t="s">
        <v>216</v>
      </c>
      <c r="O410" s="57">
        <v>46247.809699074074</v>
      </c>
      <c r="P410" s="57">
        <v>46247.811122685183</v>
      </c>
      <c r="Q410">
        <v>69365546</v>
      </c>
      <c r="S410">
        <v>142212126740</v>
      </c>
      <c r="T410" t="s">
        <v>9103</v>
      </c>
      <c r="U410" t="s">
        <v>9104</v>
      </c>
      <c r="V410" t="s">
        <v>9105</v>
      </c>
      <c r="Z410">
        <v>109.1112566</v>
      </c>
      <c r="AA410">
        <v>-6.8680026999999999</v>
      </c>
      <c r="AB410" t="s">
        <v>9106</v>
      </c>
      <c r="AC410" t="s">
        <v>237</v>
      </c>
      <c r="AL410" t="s">
        <v>218</v>
      </c>
      <c r="AM410" t="s">
        <v>9107</v>
      </c>
      <c r="AN410" t="s">
        <v>6</v>
      </c>
      <c r="AO410" t="s">
        <v>9044</v>
      </c>
      <c r="AP410" s="57">
        <v>46249.333333333336</v>
      </c>
      <c r="AR410" t="s">
        <v>241</v>
      </c>
      <c r="AS410" t="s">
        <v>220</v>
      </c>
      <c r="AT410" t="s">
        <v>231</v>
      </c>
      <c r="AV410" t="s">
        <v>240</v>
      </c>
      <c r="AW410" t="s">
        <v>1068</v>
      </c>
      <c r="AX410" t="s">
        <v>223</v>
      </c>
      <c r="BA410" s="57">
        <v>46249.333333333336</v>
      </c>
      <c r="BB410" t="s">
        <v>9107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:61">
      <c r="A411">
        <v>410</v>
      </c>
      <c r="B411">
        <v>1002513502</v>
      </c>
      <c r="C411">
        <v>3</v>
      </c>
      <c r="D411" t="s">
        <v>49</v>
      </c>
      <c r="E411">
        <v>4</v>
      </c>
      <c r="F411" t="s">
        <v>247</v>
      </c>
      <c r="G411" t="s">
        <v>248</v>
      </c>
      <c r="H411" t="s">
        <v>645</v>
      </c>
      <c r="I411" t="s">
        <v>213</v>
      </c>
      <c r="J411" t="s">
        <v>214</v>
      </c>
      <c r="K411" t="s">
        <v>149</v>
      </c>
      <c r="L411" t="s">
        <v>215</v>
      </c>
      <c r="M411" t="s">
        <v>76</v>
      </c>
      <c r="N411" t="s">
        <v>216</v>
      </c>
      <c r="O411" s="57">
        <v>46240.826342592591</v>
      </c>
      <c r="P411" s="57">
        <v>46241.640636574077</v>
      </c>
      <c r="Q411">
        <v>69360358</v>
      </c>
      <c r="S411">
        <v>143424113136</v>
      </c>
      <c r="T411" t="s">
        <v>2609</v>
      </c>
      <c r="U411" t="s">
        <v>2610</v>
      </c>
      <c r="V411" t="s">
        <v>2611</v>
      </c>
      <c r="Z411">
        <v>110.534083954989</v>
      </c>
      <c r="AA411">
        <v>-6.9331809021058302</v>
      </c>
      <c r="AB411" t="s">
        <v>2612</v>
      </c>
      <c r="AC411" t="s">
        <v>217</v>
      </c>
      <c r="AL411" t="s">
        <v>218</v>
      </c>
      <c r="AM411" t="s">
        <v>2613</v>
      </c>
      <c r="AN411" t="s">
        <v>6</v>
      </c>
      <c r="AO411" s="57">
        <v>46181.829988425925</v>
      </c>
      <c r="AP411" s="57">
        <v>46242.333333333336</v>
      </c>
      <c r="AR411" t="s">
        <v>219</v>
      </c>
      <c r="AS411" t="s">
        <v>634</v>
      </c>
      <c r="AT411" t="s">
        <v>231</v>
      </c>
      <c r="AU411">
        <v>20260807</v>
      </c>
      <c r="AV411" t="s">
        <v>222</v>
      </c>
      <c r="AW411" t="s">
        <v>1066</v>
      </c>
      <c r="AX411" t="s">
        <v>223</v>
      </c>
      <c r="BA411" s="57">
        <v>46242.333333333336</v>
      </c>
      <c r="BB411" t="s">
        <v>2613</v>
      </c>
      <c r="BC411">
        <v>2026</v>
      </c>
      <c r="BD411">
        <v>8</v>
      </c>
      <c r="BE411">
        <v>7</v>
      </c>
      <c r="BF411" s="6">
        <f t="shared" si="18"/>
        <v>46241</v>
      </c>
      <c r="BG411">
        <f t="shared" si="19"/>
        <v>-1.3333333333357587</v>
      </c>
      <c r="BH411" t="str">
        <f t="shared" si="20"/>
        <v>COMPLY</v>
      </c>
      <c r="BI411" t="e">
        <f>VLOOKUP(H411,Sheet2!$A$1:$B$270,2,FALSE)</f>
        <v>#N/A</v>
      </c>
    </row>
    <row r="412" spans="1:61">
      <c r="A412">
        <v>411</v>
      </c>
      <c r="B412">
        <v>1002509775</v>
      </c>
      <c r="C412">
        <v>3</v>
      </c>
      <c r="D412" t="s">
        <v>42</v>
      </c>
      <c r="E412">
        <v>5</v>
      </c>
      <c r="F412" t="s">
        <v>102</v>
      </c>
      <c r="G412" t="s">
        <v>99</v>
      </c>
      <c r="H412" t="s">
        <v>283</v>
      </c>
      <c r="I412" t="s">
        <v>213</v>
      </c>
      <c r="J412" t="s">
        <v>214</v>
      </c>
      <c r="K412" t="s">
        <v>149</v>
      </c>
      <c r="M412" t="s">
        <v>236</v>
      </c>
      <c r="N412" t="s">
        <v>216</v>
      </c>
      <c r="O412" s="57">
        <v>46239.401041666664</v>
      </c>
      <c r="P412" s="57">
        <v>46243.36824074074</v>
      </c>
      <c r="Q412">
        <v>69358830</v>
      </c>
      <c r="S412">
        <v>152517201803</v>
      </c>
      <c r="T412" t="s">
        <v>1149</v>
      </c>
      <c r="U412" t="s">
        <v>1150</v>
      </c>
      <c r="V412" t="s">
        <v>2614</v>
      </c>
      <c r="Z412">
        <v>114.39213736559699</v>
      </c>
      <c r="AA412">
        <v>-8.13767074517739</v>
      </c>
      <c r="AB412" t="s">
        <v>2615</v>
      </c>
      <c r="AC412" t="s">
        <v>226</v>
      </c>
      <c r="AL412" t="s">
        <v>218</v>
      </c>
      <c r="AM412" t="s">
        <v>2616</v>
      </c>
      <c r="AN412" t="s">
        <v>6</v>
      </c>
      <c r="AO412" s="57">
        <v>46150.402731481481</v>
      </c>
      <c r="AP412" s="57">
        <v>46242.333333333336</v>
      </c>
      <c r="AR412" t="s">
        <v>12</v>
      </c>
      <c r="AS412" t="s">
        <v>99</v>
      </c>
      <c r="AT412" t="s">
        <v>231</v>
      </c>
      <c r="AV412" t="s">
        <v>949</v>
      </c>
      <c r="AW412" t="s">
        <v>982</v>
      </c>
      <c r="AX412" t="s">
        <v>223</v>
      </c>
      <c r="BA412" s="57">
        <v>46242.333333333336</v>
      </c>
      <c r="BB412" t="s">
        <v>2616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BANYUWANGI</v>
      </c>
    </row>
    <row r="413" spans="1:61">
      <c r="A413">
        <v>412</v>
      </c>
      <c r="B413">
        <v>1002522307</v>
      </c>
      <c r="C413">
        <v>3</v>
      </c>
      <c r="D413" t="s">
        <v>59</v>
      </c>
      <c r="E413">
        <v>4</v>
      </c>
      <c r="F413" t="s">
        <v>243</v>
      </c>
      <c r="G413" t="s">
        <v>923</v>
      </c>
      <c r="H413" t="s">
        <v>989</v>
      </c>
      <c r="I413" t="s">
        <v>213</v>
      </c>
      <c r="J413" t="s">
        <v>214</v>
      </c>
      <c r="K413" t="s">
        <v>149</v>
      </c>
      <c r="L413" t="s">
        <v>215</v>
      </c>
      <c r="M413" t="s">
        <v>76</v>
      </c>
      <c r="N413" t="s">
        <v>216</v>
      </c>
      <c r="O413" s="57">
        <v>46246.584675925929</v>
      </c>
      <c r="P413" s="57">
        <v>46247.458240740743</v>
      </c>
      <c r="Q413">
        <v>69364312</v>
      </c>
      <c r="S413">
        <v>142138510558</v>
      </c>
      <c r="T413" t="s">
        <v>8161</v>
      </c>
      <c r="U413" t="s">
        <v>8162</v>
      </c>
      <c r="V413" t="s">
        <v>8163</v>
      </c>
      <c r="Z413">
        <v>110.029775</v>
      </c>
      <c r="AA413">
        <v>-7.7694044999999896</v>
      </c>
      <c r="AB413" t="s">
        <v>8164</v>
      </c>
      <c r="AC413" t="s">
        <v>217</v>
      </c>
      <c r="AL413" t="s">
        <v>218</v>
      </c>
      <c r="AM413" t="s">
        <v>8165</v>
      </c>
      <c r="AN413" t="s">
        <v>6</v>
      </c>
      <c r="AO413" s="57">
        <v>46364.590405092589</v>
      </c>
      <c r="AP413" s="57">
        <v>46251.625</v>
      </c>
      <c r="AR413" t="s">
        <v>219</v>
      </c>
      <c r="AS413" t="s">
        <v>220</v>
      </c>
      <c r="AT413" t="s">
        <v>231</v>
      </c>
      <c r="AU413">
        <v>20260813</v>
      </c>
      <c r="AV413" t="s">
        <v>222</v>
      </c>
      <c r="AW413" t="s">
        <v>238</v>
      </c>
      <c r="AX413" t="s">
        <v>223</v>
      </c>
      <c r="BA413" s="57">
        <v>46251.625</v>
      </c>
      <c r="BB413" t="s">
        <v>8165</v>
      </c>
      <c r="BC413">
        <v>2026</v>
      </c>
      <c r="BD413">
        <v>8</v>
      </c>
      <c r="BE413">
        <v>13</v>
      </c>
      <c r="BF413" s="6">
        <f t="shared" si="18"/>
        <v>46247</v>
      </c>
      <c r="BG413">
        <f t="shared" si="19"/>
        <v>-4.625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413</v>
      </c>
      <c r="B414">
        <v>1002515874</v>
      </c>
      <c r="C414">
        <v>3</v>
      </c>
      <c r="D414" t="s">
        <v>38</v>
      </c>
      <c r="E414">
        <v>5</v>
      </c>
      <c r="F414" t="s">
        <v>90</v>
      </c>
      <c r="G414" t="s">
        <v>93</v>
      </c>
      <c r="H414" t="s">
        <v>304</v>
      </c>
      <c r="I414" t="s">
        <v>213</v>
      </c>
      <c r="J414" t="s">
        <v>214</v>
      </c>
      <c r="K414" t="s">
        <v>149</v>
      </c>
      <c r="L414" t="s">
        <v>215</v>
      </c>
      <c r="M414" t="s">
        <v>76</v>
      </c>
      <c r="N414" t="s">
        <v>216</v>
      </c>
      <c r="O414" s="57">
        <v>46242.518020833333</v>
      </c>
      <c r="P414" s="57">
        <v>46244.421111111114</v>
      </c>
      <c r="Q414">
        <v>69361411</v>
      </c>
      <c r="S414">
        <v>152611229854</v>
      </c>
      <c r="T414" t="s">
        <v>5220</v>
      </c>
      <c r="U414" t="s">
        <v>5221</v>
      </c>
      <c r="V414" t="s">
        <v>5222</v>
      </c>
      <c r="Z414">
        <v>112.020655050873</v>
      </c>
      <c r="AA414">
        <v>-7.6032879743386799</v>
      </c>
      <c r="AB414" t="s">
        <v>5223</v>
      </c>
      <c r="AC414" t="s">
        <v>217</v>
      </c>
      <c r="AL414" t="s">
        <v>218</v>
      </c>
      <c r="AM414" t="s">
        <v>5224</v>
      </c>
      <c r="AN414" t="s">
        <v>6</v>
      </c>
      <c r="AO414" s="57">
        <v>46242.527673611112</v>
      </c>
      <c r="AP414" s="57">
        <v>46243.541666666664</v>
      </c>
      <c r="AR414" t="s">
        <v>219</v>
      </c>
      <c r="AS414" t="s">
        <v>220</v>
      </c>
      <c r="AT414" t="s">
        <v>231</v>
      </c>
      <c r="AU414">
        <v>20260810</v>
      </c>
      <c r="AV414" t="s">
        <v>222</v>
      </c>
      <c r="AW414" t="s">
        <v>1063</v>
      </c>
      <c r="AX414" t="s">
        <v>223</v>
      </c>
      <c r="BA414" s="57">
        <v>46243.541666666664</v>
      </c>
      <c r="BB414" t="s">
        <v>5224</v>
      </c>
      <c r="BC414">
        <v>2026</v>
      </c>
      <c r="BD414">
        <v>8</v>
      </c>
      <c r="BE414">
        <v>10</v>
      </c>
      <c r="BF414" s="6">
        <f t="shared" si="18"/>
        <v>46244</v>
      </c>
      <c r="BG414">
        <f t="shared" si="19"/>
        <v>0.45833333333575865</v>
      </c>
      <c r="BH414" t="str">
        <f t="shared" si="20"/>
        <v>COMPLY</v>
      </c>
      <c r="BI414" t="str">
        <f>VLOOKUP(H414,Sheet2!$A$1:$B$270,2,FALSE)</f>
        <v>NGANJUK</v>
      </c>
    </row>
    <row r="415" spans="1:61">
      <c r="A415">
        <v>414</v>
      </c>
      <c r="B415">
        <v>1002518596</v>
      </c>
      <c r="C415">
        <v>3</v>
      </c>
      <c r="D415" t="s">
        <v>51</v>
      </c>
      <c r="E415">
        <v>4</v>
      </c>
      <c r="F415" t="s">
        <v>275</v>
      </c>
      <c r="G415" t="s">
        <v>297</v>
      </c>
      <c r="H415" t="s">
        <v>927</v>
      </c>
      <c r="I415" t="s">
        <v>213</v>
      </c>
      <c r="J415" t="s">
        <v>214</v>
      </c>
      <c r="K415" t="s">
        <v>149</v>
      </c>
      <c r="M415" t="s">
        <v>590</v>
      </c>
      <c r="N415" t="s">
        <v>216</v>
      </c>
      <c r="O415" s="57">
        <v>46244.718275462961</v>
      </c>
      <c r="P415" s="57">
        <v>46245.439618055556</v>
      </c>
      <c r="Q415">
        <v>69358221</v>
      </c>
      <c r="T415" t="s">
        <v>990</v>
      </c>
      <c r="V415" t="s">
        <v>2439</v>
      </c>
      <c r="Z415">
        <v>111.062</v>
      </c>
      <c r="AA415">
        <v>-6.6559999999999997</v>
      </c>
      <c r="AB415" t="s">
        <v>2440</v>
      </c>
      <c r="AC415" t="s">
        <v>226</v>
      </c>
      <c r="AL415" t="s">
        <v>218</v>
      </c>
      <c r="AM415" t="s">
        <v>2441</v>
      </c>
      <c r="AN415" t="s">
        <v>6</v>
      </c>
      <c r="AO415" s="57">
        <v>46303.736030092594</v>
      </c>
      <c r="AP415" s="57">
        <v>46240</v>
      </c>
      <c r="AR415" t="s">
        <v>572</v>
      </c>
      <c r="AS415" t="s">
        <v>220</v>
      </c>
      <c r="AT415" t="s">
        <v>231</v>
      </c>
      <c r="AV415" t="s">
        <v>1033</v>
      </c>
      <c r="AW415" t="s">
        <v>630</v>
      </c>
      <c r="AX415" t="s">
        <v>223</v>
      </c>
      <c r="BA415" s="57">
        <v>46240.333333333336</v>
      </c>
      <c r="BB415" t="s">
        <v>2441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1002524301</v>
      </c>
      <c r="C416">
        <v>3</v>
      </c>
      <c r="D416" t="s">
        <v>42</v>
      </c>
      <c r="E416">
        <v>5</v>
      </c>
      <c r="F416" t="s">
        <v>233</v>
      </c>
      <c r="G416" t="s">
        <v>105</v>
      </c>
      <c r="H416" t="s">
        <v>382</v>
      </c>
      <c r="I416" t="s">
        <v>213</v>
      </c>
      <c r="J416" t="s">
        <v>214</v>
      </c>
      <c r="K416" t="s">
        <v>149</v>
      </c>
      <c r="M416" t="s">
        <v>374</v>
      </c>
      <c r="N416" t="s">
        <v>216</v>
      </c>
      <c r="O416" s="57">
        <v>46247.569849537038</v>
      </c>
      <c r="P416" s="57">
        <v>46247.570891203701</v>
      </c>
      <c r="Q416">
        <v>69365192</v>
      </c>
      <c r="S416">
        <v>152329215211</v>
      </c>
      <c r="T416" t="s">
        <v>9108</v>
      </c>
      <c r="U416" t="s">
        <v>9109</v>
      </c>
      <c r="Z416">
        <v>112.4845753</v>
      </c>
      <c r="AA416">
        <v>-7.5720568999999998</v>
      </c>
      <c r="AB416" t="s">
        <v>9110</v>
      </c>
      <c r="AC416" t="s">
        <v>230</v>
      </c>
      <c r="AO416" t="s">
        <v>9111</v>
      </c>
      <c r="AR416" t="s">
        <v>336</v>
      </c>
      <c r="AS416" t="s">
        <v>105</v>
      </c>
      <c r="AT416" t="s">
        <v>231</v>
      </c>
      <c r="AV416" t="s">
        <v>375</v>
      </c>
      <c r="AW416" t="s">
        <v>566</v>
      </c>
      <c r="AX416" t="s">
        <v>223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MOJOKERTO</v>
      </c>
    </row>
    <row r="417" spans="1:61">
      <c r="A417">
        <v>416</v>
      </c>
      <c r="B417">
        <v>1002518875</v>
      </c>
      <c r="C417">
        <v>3</v>
      </c>
      <c r="D417" t="s">
        <v>59</v>
      </c>
      <c r="E417">
        <v>4</v>
      </c>
      <c r="F417" t="s">
        <v>243</v>
      </c>
      <c r="G417" t="s">
        <v>920</v>
      </c>
      <c r="H417" t="s">
        <v>921</v>
      </c>
      <c r="I417" t="s">
        <v>213</v>
      </c>
      <c r="J417" t="s">
        <v>214</v>
      </c>
      <c r="K417" t="s">
        <v>149</v>
      </c>
      <c r="L417" t="s">
        <v>215</v>
      </c>
      <c r="M417" t="s">
        <v>76</v>
      </c>
      <c r="N417" t="s">
        <v>216</v>
      </c>
      <c r="O417" s="57">
        <v>46245.361759259256</v>
      </c>
      <c r="P417" s="57">
        <v>46246.474409722221</v>
      </c>
      <c r="Q417">
        <v>69362889</v>
      </c>
      <c r="S417">
        <v>142164113461</v>
      </c>
      <c r="T417" t="s">
        <v>7263</v>
      </c>
      <c r="U417" t="s">
        <v>7264</v>
      </c>
      <c r="V417" t="s">
        <v>7265</v>
      </c>
      <c r="Z417">
        <v>110.22520849999999</v>
      </c>
      <c r="AA417">
        <v>-7.6025337999999998</v>
      </c>
      <c r="AB417" t="s">
        <v>7266</v>
      </c>
      <c r="AC417" t="s">
        <v>237</v>
      </c>
      <c r="AL417" t="s">
        <v>218</v>
      </c>
      <c r="AM417" t="s">
        <v>7215</v>
      </c>
      <c r="AN417" t="s">
        <v>6</v>
      </c>
      <c r="AO417" s="57">
        <v>46334.372048611112</v>
      </c>
      <c r="AP417" s="57">
        <v>46247.333333333336</v>
      </c>
      <c r="AR417" t="s">
        <v>219</v>
      </c>
      <c r="AS417" t="s">
        <v>220</v>
      </c>
      <c r="AT417" t="s">
        <v>231</v>
      </c>
      <c r="AU417">
        <v>20260812</v>
      </c>
      <c r="AV417" t="s">
        <v>222</v>
      </c>
      <c r="AW417" t="s">
        <v>1072</v>
      </c>
      <c r="AX417" t="s">
        <v>223</v>
      </c>
      <c r="BA417" s="57">
        <v>46247.333333333336</v>
      </c>
      <c r="BB417" t="s">
        <v>7215</v>
      </c>
      <c r="BC417">
        <v>2026</v>
      </c>
      <c r="BD417">
        <v>8</v>
      </c>
      <c r="BE417">
        <v>12</v>
      </c>
      <c r="BF417" s="6">
        <f t="shared" si="18"/>
        <v>46246</v>
      </c>
      <c r="BG417">
        <f t="shared" si="19"/>
        <v>-1.3333333333357587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1002514473</v>
      </c>
      <c r="C418">
        <v>3</v>
      </c>
      <c r="D418" t="s">
        <v>51</v>
      </c>
      <c r="E418">
        <v>4</v>
      </c>
      <c r="F418" t="s">
        <v>275</v>
      </c>
      <c r="G418" t="s">
        <v>341</v>
      </c>
      <c r="H418" t="s">
        <v>1005</v>
      </c>
      <c r="I418" t="s">
        <v>213</v>
      </c>
      <c r="J418" t="s">
        <v>214</v>
      </c>
      <c r="K418" t="s">
        <v>149</v>
      </c>
      <c r="L418" t="s">
        <v>215</v>
      </c>
      <c r="M418" t="s">
        <v>76</v>
      </c>
      <c r="N418" t="s">
        <v>216</v>
      </c>
      <c r="O418" s="57">
        <v>46241.5159375</v>
      </c>
      <c r="P418" s="57">
        <v>46245.655324074076</v>
      </c>
      <c r="Q418">
        <v>69360699</v>
      </c>
      <c r="S418">
        <v>141569115549</v>
      </c>
      <c r="T418" t="s">
        <v>5229</v>
      </c>
      <c r="U418" t="s">
        <v>5230</v>
      </c>
      <c r="V418" t="s">
        <v>5231</v>
      </c>
      <c r="Z418">
        <v>111.4781053</v>
      </c>
      <c r="AA418">
        <v>-6.9687655999999896</v>
      </c>
      <c r="AB418" t="s">
        <v>5232</v>
      </c>
      <c r="AC418" t="s">
        <v>237</v>
      </c>
      <c r="AL418" t="s">
        <v>218</v>
      </c>
      <c r="AM418" t="s">
        <v>5233</v>
      </c>
      <c r="AN418" t="s">
        <v>6</v>
      </c>
      <c r="AO418" s="57">
        <v>46211.517581018517</v>
      </c>
      <c r="AP418" s="57">
        <v>46245.333333333336</v>
      </c>
      <c r="AR418" t="s">
        <v>219</v>
      </c>
      <c r="AS418" t="s">
        <v>220</v>
      </c>
      <c r="AT418" t="s">
        <v>231</v>
      </c>
      <c r="AU418">
        <v>20260811</v>
      </c>
      <c r="AV418" t="s">
        <v>222</v>
      </c>
      <c r="AW418" t="s">
        <v>1068</v>
      </c>
      <c r="AX418" t="s">
        <v>223</v>
      </c>
      <c r="BA418" s="57">
        <v>46245.333333333336</v>
      </c>
      <c r="BB418" t="s">
        <v>5233</v>
      </c>
      <c r="BC418">
        <v>2026</v>
      </c>
      <c r="BD418">
        <v>8</v>
      </c>
      <c r="BE418">
        <v>11</v>
      </c>
      <c r="BF418" s="6">
        <f t="shared" si="18"/>
        <v>46245</v>
      </c>
      <c r="BG418">
        <f t="shared" si="19"/>
        <v>-0.33333333333575865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1002519527</v>
      </c>
      <c r="C419">
        <v>3</v>
      </c>
      <c r="D419" t="s">
        <v>38</v>
      </c>
      <c r="E419">
        <v>5</v>
      </c>
      <c r="F419" t="s">
        <v>251</v>
      </c>
      <c r="G419" t="s">
        <v>87</v>
      </c>
      <c r="H419" t="s">
        <v>364</v>
      </c>
      <c r="I419" t="s">
        <v>213</v>
      </c>
      <c r="J419" t="s">
        <v>214</v>
      </c>
      <c r="K419" t="s">
        <v>149</v>
      </c>
      <c r="L419" t="s">
        <v>215</v>
      </c>
      <c r="M419" t="s">
        <v>288</v>
      </c>
      <c r="N419" t="s">
        <v>216</v>
      </c>
      <c r="O419" s="57">
        <v>46245.476342592592</v>
      </c>
      <c r="P419" s="57">
        <v>46246.231909722221</v>
      </c>
      <c r="Q419">
        <v>69363136</v>
      </c>
      <c r="S419">
        <v>152707239230</v>
      </c>
      <c r="T419" t="s">
        <v>7267</v>
      </c>
      <c r="U419" t="s">
        <v>7268</v>
      </c>
      <c r="V419" t="s">
        <v>7269</v>
      </c>
      <c r="Z419">
        <v>112.477532</v>
      </c>
      <c r="AA419">
        <v>-7.8479606999999998</v>
      </c>
      <c r="AB419" t="s">
        <v>7270</v>
      </c>
      <c r="AC419" t="s">
        <v>237</v>
      </c>
      <c r="AL419" t="s">
        <v>218</v>
      </c>
      <c r="AM419" t="s">
        <v>7271</v>
      </c>
      <c r="AN419" t="s">
        <v>6</v>
      </c>
      <c r="AO419" s="57">
        <v>46334.486145833333</v>
      </c>
      <c r="AP419" s="57">
        <v>46246.333333333336</v>
      </c>
      <c r="AR419" t="s">
        <v>241</v>
      </c>
      <c r="AS419" t="s">
        <v>87</v>
      </c>
      <c r="AT419" t="s">
        <v>231</v>
      </c>
      <c r="AV419" t="s">
        <v>931</v>
      </c>
      <c r="AW419" t="s">
        <v>1055</v>
      </c>
      <c r="AX419" t="s">
        <v>223</v>
      </c>
      <c r="BA419" s="57">
        <v>46246.333333333336</v>
      </c>
      <c r="BB419" t="s">
        <v>7271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BATU</v>
      </c>
    </row>
    <row r="420" spans="1:61">
      <c r="A420">
        <v>419</v>
      </c>
      <c r="B420">
        <v>1002516015</v>
      </c>
      <c r="C420">
        <v>3</v>
      </c>
      <c r="D420" t="s">
        <v>55</v>
      </c>
      <c r="E420">
        <v>5</v>
      </c>
      <c r="F420" t="s">
        <v>267</v>
      </c>
      <c r="G420" t="s">
        <v>126</v>
      </c>
      <c r="H420" t="s">
        <v>268</v>
      </c>
      <c r="I420" t="s">
        <v>213</v>
      </c>
      <c r="J420" t="s">
        <v>214</v>
      </c>
      <c r="K420" t="s">
        <v>149</v>
      </c>
      <c r="L420" t="s">
        <v>620</v>
      </c>
      <c r="M420" t="s">
        <v>76</v>
      </c>
      <c r="N420" t="s">
        <v>216</v>
      </c>
      <c r="O420" s="57">
        <v>46242.59302083333</v>
      </c>
      <c r="P420" s="57">
        <v>46245.596145833333</v>
      </c>
      <c r="Q420">
        <v>69361497</v>
      </c>
      <c r="R420">
        <v>3135979265</v>
      </c>
      <c r="S420">
        <v>152413167588</v>
      </c>
      <c r="T420" t="s">
        <v>5234</v>
      </c>
      <c r="U420" t="s">
        <v>5235</v>
      </c>
      <c r="V420" t="s">
        <v>5236</v>
      </c>
      <c r="Z420">
        <v>112.7336743</v>
      </c>
      <c r="AA420">
        <v>-7.2670648</v>
      </c>
      <c r="AB420" t="s">
        <v>5237</v>
      </c>
      <c r="AC420" t="s">
        <v>217</v>
      </c>
      <c r="AL420" t="s">
        <v>218</v>
      </c>
      <c r="AM420" t="s">
        <v>5238</v>
      </c>
      <c r="AN420" t="s">
        <v>6</v>
      </c>
      <c r="AO420" s="57">
        <v>46242.60119212963</v>
      </c>
      <c r="AP420" s="57">
        <v>46245.541666666664</v>
      </c>
      <c r="AR420" t="s">
        <v>219</v>
      </c>
      <c r="AS420" t="s">
        <v>610</v>
      </c>
      <c r="AT420" t="s">
        <v>231</v>
      </c>
      <c r="AU420">
        <v>20260811</v>
      </c>
      <c r="AV420" t="s">
        <v>222</v>
      </c>
      <c r="AW420" t="s">
        <v>5239</v>
      </c>
      <c r="AX420" t="s">
        <v>223</v>
      </c>
      <c r="BA420" s="57">
        <v>46245.541666666664</v>
      </c>
      <c r="BB420" t="s">
        <v>5238</v>
      </c>
      <c r="BC420">
        <v>2026</v>
      </c>
      <c r="BD420">
        <v>8</v>
      </c>
      <c r="BE420">
        <v>11</v>
      </c>
      <c r="BF420" s="6">
        <f t="shared" si="18"/>
        <v>46245</v>
      </c>
      <c r="BG420">
        <f t="shared" si="19"/>
        <v>-0.54166666666424135</v>
      </c>
      <c r="BH420" t="str">
        <f t="shared" si="20"/>
        <v>COMPLY</v>
      </c>
      <c r="BI420" t="str">
        <f>VLOOKUP(H420,Sheet2!$A$1:$B$270,2,FALSE)</f>
        <v>SURABAYA SELATAN</v>
      </c>
    </row>
    <row r="421" spans="1:61">
      <c r="A421">
        <v>420</v>
      </c>
      <c r="B421">
        <v>1002523826</v>
      </c>
      <c r="C421">
        <v>3</v>
      </c>
      <c r="D421" t="s">
        <v>45</v>
      </c>
      <c r="E421">
        <v>5</v>
      </c>
      <c r="F421" t="s">
        <v>113</v>
      </c>
      <c r="G421" t="s">
        <v>111</v>
      </c>
      <c r="H421" t="s">
        <v>349</v>
      </c>
      <c r="I421" t="s">
        <v>213</v>
      </c>
      <c r="J421" t="s">
        <v>214</v>
      </c>
      <c r="K421" t="s">
        <v>149</v>
      </c>
      <c r="L421" t="s">
        <v>215</v>
      </c>
      <c r="M421" t="s">
        <v>240</v>
      </c>
      <c r="N421" t="s">
        <v>216</v>
      </c>
      <c r="O421" s="57">
        <v>46247.457615740743</v>
      </c>
      <c r="P421" s="57">
        <v>46247.458356481482</v>
      </c>
      <c r="Q421">
        <v>69364909</v>
      </c>
      <c r="S421">
        <v>172511797000</v>
      </c>
      <c r="T421" t="s">
        <v>9112</v>
      </c>
      <c r="U421" t="s">
        <v>9113</v>
      </c>
      <c r="V421" t="s">
        <v>9114</v>
      </c>
      <c r="Z421">
        <v>121.2734241</v>
      </c>
      <c r="AA421">
        <v>-8.5617373000000008</v>
      </c>
      <c r="AB421" t="s">
        <v>9115</v>
      </c>
      <c r="AC421" t="s">
        <v>237</v>
      </c>
      <c r="AL421" t="s">
        <v>218</v>
      </c>
      <c r="AM421" t="s">
        <v>9116</v>
      </c>
      <c r="AN421" t="s">
        <v>6</v>
      </c>
      <c r="AO421" t="s">
        <v>9117</v>
      </c>
      <c r="AP421" s="57">
        <v>46251.541666666664</v>
      </c>
      <c r="AR421" t="s">
        <v>241</v>
      </c>
      <c r="AS421" t="s">
        <v>644</v>
      </c>
      <c r="AT421" t="s">
        <v>231</v>
      </c>
      <c r="AV421" t="s">
        <v>240</v>
      </c>
      <c r="AW421" t="s">
        <v>1063</v>
      </c>
      <c r="AX421" t="s">
        <v>223</v>
      </c>
      <c r="BA421" s="57">
        <v>46251.541666666664</v>
      </c>
      <c r="BB421" t="s">
        <v>9116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ENDE</v>
      </c>
    </row>
    <row r="422" spans="1:61">
      <c r="A422">
        <v>421</v>
      </c>
      <c r="B422">
        <v>1002521207</v>
      </c>
      <c r="C422">
        <v>3</v>
      </c>
      <c r="D422" t="s">
        <v>59</v>
      </c>
      <c r="E422">
        <v>4</v>
      </c>
      <c r="F422" t="s">
        <v>224</v>
      </c>
      <c r="G422" t="s">
        <v>224</v>
      </c>
      <c r="H422" t="s">
        <v>941</v>
      </c>
      <c r="I422" t="s">
        <v>213</v>
      </c>
      <c r="J422" t="s">
        <v>214</v>
      </c>
      <c r="K422" t="s">
        <v>149</v>
      </c>
      <c r="L422" t="s">
        <v>215</v>
      </c>
      <c r="M422" t="s">
        <v>76</v>
      </c>
      <c r="N422" t="s">
        <v>216</v>
      </c>
      <c r="O422" s="57">
        <v>46246.347175925926</v>
      </c>
      <c r="P422" s="57">
        <v>46247.616249999999</v>
      </c>
      <c r="Q422">
        <v>69363822</v>
      </c>
      <c r="S422">
        <v>146303609824</v>
      </c>
      <c r="T422" t="s">
        <v>8166</v>
      </c>
      <c r="U422" t="s">
        <v>8167</v>
      </c>
      <c r="V422" t="s">
        <v>8168</v>
      </c>
      <c r="Z422">
        <v>109.28317800000001</v>
      </c>
      <c r="AA422">
        <v>-7.3968780000000001</v>
      </c>
      <c r="AB422" t="s">
        <v>8169</v>
      </c>
      <c r="AC422" t="s">
        <v>237</v>
      </c>
      <c r="AL422" t="s">
        <v>218</v>
      </c>
      <c r="AM422" t="s">
        <v>8170</v>
      </c>
      <c r="AN422" t="s">
        <v>6</v>
      </c>
      <c r="AO422" s="57">
        <v>46364.361018518517</v>
      </c>
      <c r="AP422" s="57">
        <v>46247.333333333336</v>
      </c>
      <c r="AR422" t="s">
        <v>219</v>
      </c>
      <c r="AS422" t="s">
        <v>220</v>
      </c>
      <c r="AT422" t="s">
        <v>231</v>
      </c>
      <c r="AU422">
        <v>20260813</v>
      </c>
      <c r="AV422" t="s">
        <v>222</v>
      </c>
      <c r="AW422" t="s">
        <v>1065</v>
      </c>
      <c r="AX422" t="s">
        <v>223</v>
      </c>
      <c r="BA422" s="57">
        <v>46247.333333333336</v>
      </c>
      <c r="BB422" t="s">
        <v>8170</v>
      </c>
      <c r="BC422">
        <v>2026</v>
      </c>
      <c r="BD422">
        <v>8</v>
      </c>
      <c r="BE422">
        <v>13</v>
      </c>
      <c r="BF422" s="6">
        <f t="shared" si="18"/>
        <v>46247</v>
      </c>
      <c r="BG422">
        <f t="shared" si="19"/>
        <v>-0.33333333333575865</v>
      </c>
      <c r="BH422" t="str">
        <f t="shared" si="20"/>
        <v>COMPLY</v>
      </c>
      <c r="BI422" t="e">
        <f>VLOOKUP(H422,Sheet2!$A$1:$B$270,2,FALSE)</f>
        <v>#N/A</v>
      </c>
    </row>
    <row r="423" spans="1:61">
      <c r="A423">
        <v>422</v>
      </c>
      <c r="B423">
        <v>1002518388</v>
      </c>
      <c r="C423">
        <v>3</v>
      </c>
      <c r="D423" t="s">
        <v>38</v>
      </c>
      <c r="E423">
        <v>5</v>
      </c>
      <c r="F423" t="s">
        <v>90</v>
      </c>
      <c r="G423" t="s">
        <v>93</v>
      </c>
      <c r="H423" t="s">
        <v>304</v>
      </c>
      <c r="I423" t="s">
        <v>213</v>
      </c>
      <c r="J423" t="s">
        <v>214</v>
      </c>
      <c r="K423" t="s">
        <v>149</v>
      </c>
      <c r="L423" t="s">
        <v>215</v>
      </c>
      <c r="M423" t="s">
        <v>76</v>
      </c>
      <c r="N423" t="s">
        <v>216</v>
      </c>
      <c r="O423" s="57">
        <v>46244.665937500002</v>
      </c>
      <c r="P423" s="57">
        <v>46246.517708333333</v>
      </c>
      <c r="Q423">
        <v>69362658</v>
      </c>
      <c r="S423">
        <v>152611229873</v>
      </c>
      <c r="T423" t="s">
        <v>6522</v>
      </c>
      <c r="U423" t="s">
        <v>6523</v>
      </c>
      <c r="V423" t="s">
        <v>6524</v>
      </c>
      <c r="Z423">
        <v>111.89302012324301</v>
      </c>
      <c r="AA423">
        <v>-7.56288392017471</v>
      </c>
      <c r="AB423" t="s">
        <v>6525</v>
      </c>
      <c r="AC423" t="s">
        <v>217</v>
      </c>
      <c r="AL423" t="s">
        <v>218</v>
      </c>
      <c r="AM423" t="s">
        <v>6526</v>
      </c>
      <c r="AN423" t="s">
        <v>6</v>
      </c>
      <c r="AO423" s="57">
        <v>46303.673692129632</v>
      </c>
      <c r="AP423" s="57">
        <v>46246.333333333336</v>
      </c>
      <c r="AR423" t="s">
        <v>219</v>
      </c>
      <c r="AS423" t="s">
        <v>220</v>
      </c>
      <c r="AT423" t="s">
        <v>231</v>
      </c>
      <c r="AU423">
        <v>20260812</v>
      </c>
      <c r="AV423" t="s">
        <v>222</v>
      </c>
      <c r="AW423" t="s">
        <v>1066</v>
      </c>
      <c r="AX423" t="s">
        <v>223</v>
      </c>
      <c r="BA423" s="57">
        <v>46246.333333333336</v>
      </c>
      <c r="BB423" t="s">
        <v>6526</v>
      </c>
      <c r="BC423">
        <v>2026</v>
      </c>
      <c r="BD423">
        <v>8</v>
      </c>
      <c r="BE423">
        <v>12</v>
      </c>
      <c r="BF423" s="6">
        <f t="shared" si="18"/>
        <v>46246</v>
      </c>
      <c r="BG423">
        <f t="shared" si="19"/>
        <v>-0.33333333333575865</v>
      </c>
      <c r="BH423" t="str">
        <f t="shared" si="20"/>
        <v>COMPLY</v>
      </c>
      <c r="BI423" t="str">
        <f>VLOOKUP(H423,Sheet2!$A$1:$B$270,2,FALSE)</f>
        <v>NGANJUK</v>
      </c>
    </row>
    <row r="424" spans="1:61">
      <c r="A424">
        <v>423</v>
      </c>
      <c r="B424">
        <v>1002514391</v>
      </c>
      <c r="C424">
        <v>3</v>
      </c>
      <c r="D424" t="s">
        <v>59</v>
      </c>
      <c r="E424">
        <v>4</v>
      </c>
      <c r="F424" t="s">
        <v>224</v>
      </c>
      <c r="G424" t="s">
        <v>621</v>
      </c>
      <c r="H424" t="s">
        <v>1004</v>
      </c>
      <c r="I424" t="s">
        <v>213</v>
      </c>
      <c r="J424" t="s">
        <v>214</v>
      </c>
      <c r="K424" t="s">
        <v>149</v>
      </c>
      <c r="M424" t="s">
        <v>76</v>
      </c>
      <c r="N424" t="s">
        <v>216</v>
      </c>
      <c r="O424" s="57">
        <v>46241.489016203705</v>
      </c>
      <c r="P424" s="57">
        <v>46242.79614583333</v>
      </c>
      <c r="Q424">
        <v>69360670</v>
      </c>
      <c r="S424">
        <v>146391107198</v>
      </c>
      <c r="T424" t="s">
        <v>5250</v>
      </c>
      <c r="U424" t="s">
        <v>5251</v>
      </c>
      <c r="V424" t="s">
        <v>5252</v>
      </c>
      <c r="Z424">
        <v>108.769095540046</v>
      </c>
      <c r="AA424">
        <v>-7.2961080055813703</v>
      </c>
      <c r="AB424" t="s">
        <v>5253</v>
      </c>
      <c r="AC424" t="s">
        <v>292</v>
      </c>
      <c r="AL424" t="s">
        <v>218</v>
      </c>
      <c r="AM424" t="s">
        <v>4506</v>
      </c>
      <c r="AN424" t="s">
        <v>6</v>
      </c>
      <c r="AO424" s="57">
        <v>46211.496574074074</v>
      </c>
      <c r="AP424" s="57">
        <v>46243.541666666664</v>
      </c>
      <c r="AR424" t="s">
        <v>219</v>
      </c>
      <c r="AS424" t="s">
        <v>1000</v>
      </c>
      <c r="AT424" t="s">
        <v>231</v>
      </c>
      <c r="AU424">
        <v>20260808</v>
      </c>
      <c r="AV424" t="s">
        <v>222</v>
      </c>
      <c r="AW424" t="s">
        <v>574</v>
      </c>
      <c r="AX424" t="s">
        <v>223</v>
      </c>
      <c r="BA424" s="57">
        <v>46243.541666666664</v>
      </c>
      <c r="BB424" t="s">
        <v>4506</v>
      </c>
      <c r="BC424">
        <v>2026</v>
      </c>
      <c r="BD424">
        <v>8</v>
      </c>
      <c r="BE424">
        <v>8</v>
      </c>
      <c r="BF424" s="6">
        <f t="shared" si="18"/>
        <v>46242</v>
      </c>
      <c r="BG424">
        <f t="shared" si="19"/>
        <v>-1.5416666666642413</v>
      </c>
      <c r="BH424" t="str">
        <f t="shared" si="20"/>
        <v>COMPLY</v>
      </c>
      <c r="BI424" t="e">
        <f>VLOOKUP(H424,Sheet2!$A$1:$B$270,2,FALSE)</f>
        <v>#N/A</v>
      </c>
    </row>
    <row r="425" spans="1:61">
      <c r="A425">
        <v>424</v>
      </c>
      <c r="B425">
        <v>1002509849</v>
      </c>
      <c r="C425">
        <v>3</v>
      </c>
      <c r="D425" t="s">
        <v>49</v>
      </c>
      <c r="E425">
        <v>4</v>
      </c>
      <c r="F425" t="s">
        <v>247</v>
      </c>
      <c r="G425" t="s">
        <v>248</v>
      </c>
      <c r="H425" t="s">
        <v>651</v>
      </c>
      <c r="I425" t="s">
        <v>213</v>
      </c>
      <c r="J425" t="s">
        <v>214</v>
      </c>
      <c r="K425" t="s">
        <v>149</v>
      </c>
      <c r="L425" t="s">
        <v>215</v>
      </c>
      <c r="M425" t="s">
        <v>76</v>
      </c>
      <c r="N425" t="s">
        <v>216</v>
      </c>
      <c r="O425" s="57">
        <v>46239.411759259259</v>
      </c>
      <c r="P425" s="57">
        <v>46240.638113425928</v>
      </c>
      <c r="Q425">
        <v>69358876</v>
      </c>
      <c r="S425">
        <v>141423136584</v>
      </c>
      <c r="T425" t="s">
        <v>2637</v>
      </c>
      <c r="U425" t="s">
        <v>2638</v>
      </c>
      <c r="V425" t="s">
        <v>2639</v>
      </c>
      <c r="Z425">
        <v>110.40271799999999</v>
      </c>
      <c r="AA425">
        <v>-7.1014480000000004</v>
      </c>
      <c r="AB425" t="s">
        <v>2640</v>
      </c>
      <c r="AC425" t="s">
        <v>237</v>
      </c>
      <c r="AL425" t="s">
        <v>218</v>
      </c>
      <c r="AM425" t="s">
        <v>2641</v>
      </c>
      <c r="AN425" t="s">
        <v>6</v>
      </c>
      <c r="AO425" s="57">
        <v>46150.413344907407</v>
      </c>
      <c r="AP425" s="57">
        <v>46240.333333333336</v>
      </c>
      <c r="AR425" t="s">
        <v>219</v>
      </c>
      <c r="AS425" t="s">
        <v>220</v>
      </c>
      <c r="AT425" t="s">
        <v>231</v>
      </c>
      <c r="AU425">
        <v>20260806</v>
      </c>
      <c r="AV425" t="s">
        <v>222</v>
      </c>
      <c r="AW425" t="s">
        <v>1063</v>
      </c>
      <c r="AX425" t="s">
        <v>223</v>
      </c>
      <c r="BA425" s="57">
        <v>46240.333333333336</v>
      </c>
      <c r="BB425" t="s">
        <v>2641</v>
      </c>
      <c r="BC425">
        <v>2026</v>
      </c>
      <c r="BD425">
        <v>8</v>
      </c>
      <c r="BE425">
        <v>6</v>
      </c>
      <c r="BF425" s="6">
        <f t="shared" si="18"/>
        <v>46240</v>
      </c>
      <c r="BG425">
        <f t="shared" si="19"/>
        <v>-0.33333333333575865</v>
      </c>
      <c r="BH425" t="str">
        <f t="shared" si="20"/>
        <v>COMPLY</v>
      </c>
      <c r="BI425" t="e">
        <f>VLOOKUP(H425,Sheet2!$A$1:$B$270,2,FALSE)</f>
        <v>#N/A</v>
      </c>
    </row>
    <row r="426" spans="1:61">
      <c r="A426">
        <v>425</v>
      </c>
      <c r="B426">
        <v>1002515043</v>
      </c>
      <c r="C426">
        <v>3</v>
      </c>
      <c r="D426" t="s">
        <v>59</v>
      </c>
      <c r="E426">
        <v>4</v>
      </c>
      <c r="F426" t="s">
        <v>243</v>
      </c>
      <c r="G426" t="s">
        <v>561</v>
      </c>
      <c r="H426" t="s">
        <v>1021</v>
      </c>
      <c r="I426" t="s">
        <v>213</v>
      </c>
      <c r="J426" t="s">
        <v>214</v>
      </c>
      <c r="K426" t="s">
        <v>149</v>
      </c>
      <c r="M426" t="s">
        <v>76</v>
      </c>
      <c r="N426" t="s">
        <v>216</v>
      </c>
      <c r="O426" s="57">
        <v>46241.639537037037</v>
      </c>
      <c r="P426" s="57">
        <v>46244.448449074072</v>
      </c>
      <c r="Q426">
        <v>69356291</v>
      </c>
      <c r="S426">
        <v>142141120171</v>
      </c>
      <c r="T426" t="s">
        <v>5254</v>
      </c>
      <c r="U426" t="s">
        <v>5255</v>
      </c>
      <c r="V426" t="s">
        <v>5256</v>
      </c>
      <c r="Z426">
        <v>109.661357</v>
      </c>
      <c r="AA426">
        <v>-7.671799</v>
      </c>
      <c r="AB426" t="s">
        <v>5257</v>
      </c>
      <c r="AC426" t="s">
        <v>292</v>
      </c>
      <c r="AL426" t="s">
        <v>218</v>
      </c>
      <c r="AM426" t="s">
        <v>5258</v>
      </c>
      <c r="AN426" t="s">
        <v>6</v>
      </c>
      <c r="AO426" s="57">
        <v>46211.642800925925</v>
      </c>
      <c r="AR426" t="s">
        <v>219</v>
      </c>
      <c r="AS426" t="s">
        <v>220</v>
      </c>
      <c r="AT426" t="s">
        <v>231</v>
      </c>
      <c r="AU426">
        <v>20260810</v>
      </c>
      <c r="AV426" t="s">
        <v>222</v>
      </c>
      <c r="AW426" t="s">
        <v>567</v>
      </c>
      <c r="AX426" t="s">
        <v>223</v>
      </c>
      <c r="BA426" s="57">
        <v>46241.291666666664</v>
      </c>
      <c r="BB426" t="s">
        <v>5258</v>
      </c>
      <c r="BC426">
        <v>2026</v>
      </c>
      <c r="BD426">
        <v>8</v>
      </c>
      <c r="BE426">
        <v>10</v>
      </c>
      <c r="BF426" s="6">
        <f t="shared" si="18"/>
        <v>46244</v>
      </c>
      <c r="BG426">
        <f t="shared" si="19"/>
        <v>2.7083333333357587</v>
      </c>
      <c r="BH426" t="str">
        <f t="shared" si="20"/>
        <v>NOT COMPLY</v>
      </c>
      <c r="BI426" t="e">
        <f>VLOOKUP(H426,Sheet2!$A$1:$B$270,2,FALSE)</f>
        <v>#N/A</v>
      </c>
    </row>
    <row r="427" spans="1:61">
      <c r="A427">
        <v>426</v>
      </c>
      <c r="B427">
        <v>1002517530</v>
      </c>
      <c r="C427">
        <v>3</v>
      </c>
      <c r="D427" t="s">
        <v>38</v>
      </c>
      <c r="E427">
        <v>5</v>
      </c>
      <c r="F427" t="s">
        <v>251</v>
      </c>
      <c r="G427" t="s">
        <v>91</v>
      </c>
      <c r="H427" t="s">
        <v>529</v>
      </c>
      <c r="I427" t="s">
        <v>213</v>
      </c>
      <c r="J427" t="s">
        <v>214</v>
      </c>
      <c r="K427" t="s">
        <v>149</v>
      </c>
      <c r="M427" t="s">
        <v>76</v>
      </c>
      <c r="N427" t="s">
        <v>216</v>
      </c>
      <c r="O427" s="57">
        <v>46244.495138888888</v>
      </c>
      <c r="P427" s="57">
        <v>46244.595983796295</v>
      </c>
      <c r="Q427">
        <v>69359786</v>
      </c>
      <c r="S427">
        <v>152705285009</v>
      </c>
      <c r="T427" t="s">
        <v>3615</v>
      </c>
      <c r="U427" t="s">
        <v>6532</v>
      </c>
      <c r="V427" t="s">
        <v>6533</v>
      </c>
      <c r="Z427">
        <v>112.66998769999999</v>
      </c>
      <c r="AA427">
        <v>-7.9717034</v>
      </c>
      <c r="AB427" t="s">
        <v>3618</v>
      </c>
      <c r="AC427" t="s">
        <v>292</v>
      </c>
      <c r="AL427" t="s">
        <v>218</v>
      </c>
      <c r="AM427" t="s">
        <v>6534</v>
      </c>
      <c r="AN427" t="s">
        <v>6</v>
      </c>
      <c r="AO427" s="57">
        <v>46303.496307870373</v>
      </c>
      <c r="AR427" t="s">
        <v>219</v>
      </c>
      <c r="AS427" t="s">
        <v>642</v>
      </c>
      <c r="AT427" t="s">
        <v>231</v>
      </c>
      <c r="AU427">
        <v>20260810</v>
      </c>
      <c r="AV427" t="s">
        <v>222</v>
      </c>
      <c r="AW427" t="s">
        <v>592</v>
      </c>
      <c r="AX427" t="s">
        <v>223</v>
      </c>
      <c r="BA427" s="57">
        <v>46244.291666666664</v>
      </c>
      <c r="BB427" t="s">
        <v>6534</v>
      </c>
      <c r="BC427">
        <v>2026</v>
      </c>
      <c r="BD427">
        <v>8</v>
      </c>
      <c r="BE427">
        <v>10</v>
      </c>
      <c r="BF427" s="6">
        <f t="shared" si="18"/>
        <v>46244</v>
      </c>
      <c r="BG427">
        <f t="shared" si="19"/>
        <v>-0.29166666666424135</v>
      </c>
      <c r="BH427" t="str">
        <f t="shared" si="20"/>
        <v>COMPLY</v>
      </c>
      <c r="BI427" t="str">
        <f>VLOOKUP(H427,Sheet2!$A$1:$B$270,2,FALSE)</f>
        <v>MALANG</v>
      </c>
    </row>
    <row r="428" spans="1:61">
      <c r="A428">
        <v>427</v>
      </c>
      <c r="B428">
        <v>1002505946</v>
      </c>
      <c r="C428">
        <v>3</v>
      </c>
      <c r="D428" t="s">
        <v>38</v>
      </c>
      <c r="E428">
        <v>5</v>
      </c>
      <c r="F428" t="s">
        <v>90</v>
      </c>
      <c r="G428" t="s">
        <v>90</v>
      </c>
      <c r="H428" t="s">
        <v>356</v>
      </c>
      <c r="I428" t="s">
        <v>213</v>
      </c>
      <c r="J428" t="s">
        <v>214</v>
      </c>
      <c r="K428" t="s">
        <v>149</v>
      </c>
      <c r="L428" t="s">
        <v>215</v>
      </c>
      <c r="M428" t="s">
        <v>76</v>
      </c>
      <c r="N428" t="s">
        <v>216</v>
      </c>
      <c r="O428" s="57">
        <v>46237.497187499997</v>
      </c>
      <c r="P428" s="57">
        <v>46238.649143518516</v>
      </c>
      <c r="Q428">
        <v>69357402</v>
      </c>
      <c r="S428">
        <v>152639219389</v>
      </c>
      <c r="T428" t="s">
        <v>1141</v>
      </c>
      <c r="U428" t="s">
        <v>2642</v>
      </c>
      <c r="V428" t="s">
        <v>2643</v>
      </c>
      <c r="Z428">
        <v>112.192085757851</v>
      </c>
      <c r="AA428">
        <v>-7.8281908274882204</v>
      </c>
      <c r="AB428" t="s">
        <v>2644</v>
      </c>
      <c r="AC428" t="s">
        <v>217</v>
      </c>
      <c r="AL428" t="s">
        <v>218</v>
      </c>
      <c r="AM428" t="s">
        <v>2645</v>
      </c>
      <c r="AN428" t="s">
        <v>6</v>
      </c>
      <c r="AO428" s="57">
        <v>46089.507256944446</v>
      </c>
      <c r="AP428" s="57">
        <v>46238.333333333336</v>
      </c>
      <c r="AR428" t="s">
        <v>219</v>
      </c>
      <c r="AS428" t="s">
        <v>312</v>
      </c>
      <c r="AT428" t="s">
        <v>231</v>
      </c>
      <c r="AU428">
        <v>20260804</v>
      </c>
      <c r="AV428" t="s">
        <v>222</v>
      </c>
      <c r="AW428" t="s">
        <v>1060</v>
      </c>
      <c r="AX428" t="s">
        <v>223</v>
      </c>
      <c r="BA428" s="57">
        <v>46238.333333333336</v>
      </c>
      <c r="BB428" t="s">
        <v>2645</v>
      </c>
      <c r="BC428">
        <v>2026</v>
      </c>
      <c r="BD428">
        <v>8</v>
      </c>
      <c r="BE428">
        <v>4</v>
      </c>
      <c r="BF428" s="6">
        <f t="shared" si="18"/>
        <v>46238</v>
      </c>
      <c r="BG428">
        <f t="shared" si="19"/>
        <v>-0.33333333333575865</v>
      </c>
      <c r="BH428" t="str">
        <f t="shared" si="20"/>
        <v>COMPLY</v>
      </c>
      <c r="BI428" t="str">
        <f>VLOOKUP(H428,Sheet2!$A$1:$B$270,2,FALSE)</f>
        <v>KEDIRI</v>
      </c>
    </row>
    <row r="429" spans="1:61">
      <c r="A429">
        <v>428</v>
      </c>
      <c r="B429">
        <v>1002511749</v>
      </c>
      <c r="C429">
        <v>3</v>
      </c>
      <c r="D429" t="s">
        <v>51</v>
      </c>
      <c r="E429">
        <v>4</v>
      </c>
      <c r="F429" t="s">
        <v>275</v>
      </c>
      <c r="G429" t="s">
        <v>297</v>
      </c>
      <c r="H429" t="s">
        <v>927</v>
      </c>
      <c r="I429" t="s">
        <v>213</v>
      </c>
      <c r="J429" t="s">
        <v>214</v>
      </c>
      <c r="K429" t="s">
        <v>149</v>
      </c>
      <c r="L429" t="s">
        <v>215</v>
      </c>
      <c r="M429" t="s">
        <v>76</v>
      </c>
      <c r="N429" t="s">
        <v>216</v>
      </c>
      <c r="O429" s="57">
        <v>46240.428425925929</v>
      </c>
      <c r="P429" s="57">
        <v>46241.510844907411</v>
      </c>
      <c r="Q429">
        <v>69359710</v>
      </c>
      <c r="S429">
        <v>142551119459</v>
      </c>
      <c r="T429" t="s">
        <v>2646</v>
      </c>
      <c r="U429" t="s">
        <v>2647</v>
      </c>
      <c r="V429" t="s">
        <v>2648</v>
      </c>
      <c r="Z429">
        <v>110.95531149999999</v>
      </c>
      <c r="AA429">
        <v>-6.7964392</v>
      </c>
      <c r="AB429" t="s">
        <v>2649</v>
      </c>
      <c r="AC429" t="s">
        <v>237</v>
      </c>
      <c r="AL429" t="s">
        <v>218</v>
      </c>
      <c r="AM429" t="s">
        <v>2650</v>
      </c>
      <c r="AN429" t="s">
        <v>6</v>
      </c>
      <c r="AO429" s="57">
        <v>46181.434108796297</v>
      </c>
      <c r="AP429" s="57">
        <v>46241.333333333336</v>
      </c>
      <c r="AR429" t="s">
        <v>219</v>
      </c>
      <c r="AS429" t="s">
        <v>220</v>
      </c>
      <c r="AT429" t="s">
        <v>231</v>
      </c>
      <c r="AU429">
        <v>20260807</v>
      </c>
      <c r="AV429" t="s">
        <v>222</v>
      </c>
      <c r="AW429" t="s">
        <v>1069</v>
      </c>
      <c r="AX429" t="s">
        <v>223</v>
      </c>
      <c r="BA429" s="57">
        <v>46241.333333333336</v>
      </c>
      <c r="BB429" t="s">
        <v>2650</v>
      </c>
      <c r="BC429">
        <v>2026</v>
      </c>
      <c r="BD429">
        <v>8</v>
      </c>
      <c r="BE429">
        <v>7</v>
      </c>
      <c r="BF429" s="6">
        <f t="shared" si="18"/>
        <v>46241</v>
      </c>
      <c r="BG429">
        <f t="shared" si="19"/>
        <v>-0.33333333333575865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429</v>
      </c>
      <c r="B430">
        <v>1002509843</v>
      </c>
      <c r="C430">
        <v>3</v>
      </c>
      <c r="D430" t="s">
        <v>51</v>
      </c>
      <c r="E430">
        <v>4</v>
      </c>
      <c r="F430" t="s">
        <v>235</v>
      </c>
      <c r="G430" t="s">
        <v>993</v>
      </c>
      <c r="H430" t="s">
        <v>994</v>
      </c>
      <c r="I430" t="s">
        <v>213</v>
      </c>
      <c r="J430" t="s">
        <v>214</v>
      </c>
      <c r="K430" t="s">
        <v>149</v>
      </c>
      <c r="L430" t="s">
        <v>215</v>
      </c>
      <c r="M430" t="s">
        <v>590</v>
      </c>
      <c r="N430" t="s">
        <v>216</v>
      </c>
      <c r="O430" s="57">
        <v>46239.410370370373</v>
      </c>
      <c r="P430" s="57">
        <v>46239.468807870369</v>
      </c>
      <c r="Q430">
        <v>69356667</v>
      </c>
      <c r="T430" t="s">
        <v>2464</v>
      </c>
      <c r="V430" t="s">
        <v>2651</v>
      </c>
      <c r="Z430">
        <v>110.60401</v>
      </c>
      <c r="AA430">
        <v>-7.4904099999999998</v>
      </c>
      <c r="AB430" t="s">
        <v>2652</v>
      </c>
      <c r="AC430" t="s">
        <v>237</v>
      </c>
      <c r="AL430" t="s">
        <v>218</v>
      </c>
      <c r="AM430" t="s">
        <v>1674</v>
      </c>
      <c r="AN430" t="s">
        <v>6</v>
      </c>
      <c r="AO430" s="57">
        <v>46150.413344907407</v>
      </c>
      <c r="AP430" s="57">
        <v>46236</v>
      </c>
      <c r="AR430" t="s">
        <v>572</v>
      </c>
      <c r="AS430" t="s">
        <v>993</v>
      </c>
      <c r="AT430" t="s">
        <v>231</v>
      </c>
      <c r="AV430" t="s">
        <v>1033</v>
      </c>
      <c r="AW430" t="s">
        <v>1063</v>
      </c>
      <c r="AX430" t="s">
        <v>223</v>
      </c>
      <c r="BA430" s="57">
        <v>46236.333333333336</v>
      </c>
      <c r="BB430" t="s">
        <v>1674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:61">
      <c r="A431">
        <v>430</v>
      </c>
      <c r="B431">
        <v>1002512943</v>
      </c>
      <c r="C431">
        <v>3</v>
      </c>
      <c r="D431" t="s">
        <v>38</v>
      </c>
      <c r="E431">
        <v>5</v>
      </c>
      <c r="F431" t="s">
        <v>251</v>
      </c>
      <c r="G431" t="s">
        <v>91</v>
      </c>
      <c r="H431" t="s">
        <v>526</v>
      </c>
      <c r="I431" t="s">
        <v>213</v>
      </c>
      <c r="J431" t="s">
        <v>214</v>
      </c>
      <c r="K431" t="s">
        <v>149</v>
      </c>
      <c r="L431" t="s">
        <v>215</v>
      </c>
      <c r="M431" t="s">
        <v>76</v>
      </c>
      <c r="N431" t="s">
        <v>216</v>
      </c>
      <c r="O431" s="57">
        <v>46240.652048611111</v>
      </c>
      <c r="P431" s="57">
        <v>46241.52752314815</v>
      </c>
      <c r="Q431">
        <v>69360156</v>
      </c>
      <c r="S431">
        <v>152712205797</v>
      </c>
      <c r="T431" t="s">
        <v>2053</v>
      </c>
      <c r="U431" t="s">
        <v>2653</v>
      </c>
      <c r="V431" t="s">
        <v>2654</v>
      </c>
      <c r="Z431">
        <v>112.7203921</v>
      </c>
      <c r="AA431">
        <v>-8.2055781999999997</v>
      </c>
      <c r="AB431" t="s">
        <v>2655</v>
      </c>
      <c r="AC431" t="s">
        <v>237</v>
      </c>
      <c r="AL431" t="s">
        <v>218</v>
      </c>
      <c r="AM431" t="s">
        <v>2656</v>
      </c>
      <c r="AN431" t="s">
        <v>6</v>
      </c>
      <c r="AO431" s="57">
        <v>46181.652824074074</v>
      </c>
      <c r="AP431" s="57">
        <v>46241.541666666664</v>
      </c>
      <c r="AR431" t="s">
        <v>219</v>
      </c>
      <c r="AS431" t="s">
        <v>629</v>
      </c>
      <c r="AT431" t="s">
        <v>231</v>
      </c>
      <c r="AU431">
        <v>20260807</v>
      </c>
      <c r="AV431" t="s">
        <v>222</v>
      </c>
      <c r="AW431" t="s">
        <v>1069</v>
      </c>
      <c r="AX431" t="s">
        <v>223</v>
      </c>
      <c r="BA431" s="57">
        <v>46241.541666666664</v>
      </c>
      <c r="BB431" t="s">
        <v>2656</v>
      </c>
      <c r="BC431">
        <v>2026</v>
      </c>
      <c r="BD431">
        <v>8</v>
      </c>
      <c r="BE431">
        <v>7</v>
      </c>
      <c r="BF431" s="6">
        <f t="shared" si="18"/>
        <v>46241</v>
      </c>
      <c r="BG431">
        <f t="shared" si="19"/>
        <v>-0.54166666666424135</v>
      </c>
      <c r="BH431" t="str">
        <f t="shared" si="20"/>
        <v>COMPLY</v>
      </c>
      <c r="BI431" t="str">
        <f>VLOOKUP(H431,Sheet2!$A$1:$B$270,2,FALSE)</f>
        <v>MALANG</v>
      </c>
    </row>
    <row r="432" spans="1:61">
      <c r="A432">
        <v>431</v>
      </c>
      <c r="B432">
        <v>1002513689</v>
      </c>
      <c r="C432">
        <v>3</v>
      </c>
      <c r="D432" t="s">
        <v>42</v>
      </c>
      <c r="E432">
        <v>5</v>
      </c>
      <c r="F432" t="s">
        <v>102</v>
      </c>
      <c r="G432" t="s">
        <v>100</v>
      </c>
      <c r="H432" t="s">
        <v>284</v>
      </c>
      <c r="I432" t="s">
        <v>213</v>
      </c>
      <c r="J432" t="s">
        <v>214</v>
      </c>
      <c r="K432" t="s">
        <v>149</v>
      </c>
      <c r="L432" t="s">
        <v>620</v>
      </c>
      <c r="M432" t="s">
        <v>76</v>
      </c>
      <c r="N432" t="s">
        <v>216</v>
      </c>
      <c r="O432" s="57">
        <v>46241.352048611108</v>
      </c>
      <c r="P432" s="57">
        <v>46241.522013888891</v>
      </c>
      <c r="Q432">
        <v>69360405</v>
      </c>
      <c r="R432">
        <v>3322010101</v>
      </c>
      <c r="S432">
        <v>152507225603</v>
      </c>
      <c r="T432" t="s">
        <v>5264</v>
      </c>
      <c r="U432" t="s">
        <v>5265</v>
      </c>
      <c r="V432" t="s">
        <v>5266</v>
      </c>
      <c r="Z432">
        <v>113.82832439297999</v>
      </c>
      <c r="AA432">
        <v>-7.9850434094674601</v>
      </c>
      <c r="AB432" t="s">
        <v>5267</v>
      </c>
      <c r="AC432" t="s">
        <v>237</v>
      </c>
      <c r="AL432" t="s">
        <v>218</v>
      </c>
      <c r="AM432" t="s">
        <v>5268</v>
      </c>
      <c r="AN432" t="s">
        <v>6</v>
      </c>
      <c r="AO432" s="57">
        <v>46211.361435185187</v>
      </c>
      <c r="AP432" s="57">
        <v>46242.333333333336</v>
      </c>
      <c r="AR432" t="s">
        <v>219</v>
      </c>
      <c r="AS432" t="s">
        <v>100</v>
      </c>
      <c r="AT432" t="s">
        <v>231</v>
      </c>
      <c r="AU432">
        <v>20260807</v>
      </c>
      <c r="AV432" t="s">
        <v>222</v>
      </c>
      <c r="AW432" t="s">
        <v>981</v>
      </c>
      <c r="AX432" t="s">
        <v>223</v>
      </c>
      <c r="BA432" s="57">
        <v>46242.333333333336</v>
      </c>
      <c r="BB432" t="s">
        <v>5268</v>
      </c>
      <c r="BC432">
        <v>2026</v>
      </c>
      <c r="BD432">
        <v>8</v>
      </c>
      <c r="BE432">
        <v>7</v>
      </c>
      <c r="BF432" s="6">
        <f t="shared" si="18"/>
        <v>46241</v>
      </c>
      <c r="BG432">
        <f t="shared" si="19"/>
        <v>-1.3333333333357587</v>
      </c>
      <c r="BH432" t="str">
        <f t="shared" si="20"/>
        <v>COMPLY</v>
      </c>
      <c r="BI432" t="str">
        <f>VLOOKUP(H432,Sheet2!$A$1:$B$270,2,FALSE)</f>
        <v>JEMBER</v>
      </c>
    </row>
    <row r="433" spans="1:61">
      <c r="A433">
        <v>432</v>
      </c>
      <c r="B433">
        <v>1002516737</v>
      </c>
      <c r="C433">
        <v>3</v>
      </c>
      <c r="D433" t="s">
        <v>51</v>
      </c>
      <c r="E433">
        <v>4</v>
      </c>
      <c r="F433" t="s">
        <v>275</v>
      </c>
      <c r="G433" t="s">
        <v>297</v>
      </c>
      <c r="H433" t="s">
        <v>1088</v>
      </c>
      <c r="I433" t="s">
        <v>213</v>
      </c>
      <c r="J433" t="s">
        <v>214</v>
      </c>
      <c r="K433" t="s">
        <v>149</v>
      </c>
      <c r="L433" t="s">
        <v>215</v>
      </c>
      <c r="M433" t="s">
        <v>76</v>
      </c>
      <c r="N433" t="s">
        <v>216</v>
      </c>
      <c r="O433" s="57">
        <v>46244.324259259258</v>
      </c>
      <c r="P433" s="57">
        <v>46244.618159722224</v>
      </c>
      <c r="Q433">
        <v>69362023</v>
      </c>
      <c r="S433">
        <v>141571106985</v>
      </c>
      <c r="T433" t="s">
        <v>6535</v>
      </c>
      <c r="U433" t="s">
        <v>6536</v>
      </c>
      <c r="V433" t="s">
        <v>6537</v>
      </c>
      <c r="Z433">
        <v>111.149619</v>
      </c>
      <c r="AA433">
        <v>-6.7216719999999999</v>
      </c>
      <c r="AB433" t="s">
        <v>6538</v>
      </c>
      <c r="AC433" t="s">
        <v>237</v>
      </c>
      <c r="AL433" t="s">
        <v>218</v>
      </c>
      <c r="AM433" t="s">
        <v>6539</v>
      </c>
      <c r="AN433" t="s">
        <v>6</v>
      </c>
      <c r="AO433" s="57">
        <v>46303.329710648148</v>
      </c>
      <c r="AP433" s="57">
        <v>46245.541666666664</v>
      </c>
      <c r="AR433" t="s">
        <v>219</v>
      </c>
      <c r="AS433" t="s">
        <v>220</v>
      </c>
      <c r="AT433" t="s">
        <v>231</v>
      </c>
      <c r="AU433">
        <v>20260810</v>
      </c>
      <c r="AV433" t="s">
        <v>222</v>
      </c>
      <c r="AW433" t="s">
        <v>1063</v>
      </c>
      <c r="AX433" t="s">
        <v>223</v>
      </c>
      <c r="BA433" s="57">
        <v>46245.541666666664</v>
      </c>
      <c r="BB433" t="s">
        <v>6539</v>
      </c>
      <c r="BC433">
        <v>2026</v>
      </c>
      <c r="BD433">
        <v>8</v>
      </c>
      <c r="BE433">
        <v>10</v>
      </c>
      <c r="BF433" s="6">
        <f t="shared" si="18"/>
        <v>46244</v>
      </c>
      <c r="BG433">
        <f t="shared" si="19"/>
        <v>-1.5416666666642413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1002519752</v>
      </c>
      <c r="C434">
        <v>3</v>
      </c>
      <c r="D434" t="s">
        <v>51</v>
      </c>
      <c r="E434">
        <v>4</v>
      </c>
      <c r="F434" t="s">
        <v>275</v>
      </c>
      <c r="G434" t="s">
        <v>575</v>
      </c>
      <c r="H434" t="s">
        <v>654</v>
      </c>
      <c r="I434" t="s">
        <v>213</v>
      </c>
      <c r="J434" t="s">
        <v>214</v>
      </c>
      <c r="K434" t="s">
        <v>149</v>
      </c>
      <c r="L434" t="s">
        <v>215</v>
      </c>
      <c r="M434" t="s">
        <v>582</v>
      </c>
      <c r="N434" t="s">
        <v>216</v>
      </c>
      <c r="O434" s="57">
        <v>46245.53052083333</v>
      </c>
      <c r="P434" s="57">
        <v>46247.679594907408</v>
      </c>
      <c r="Q434">
        <v>69363257</v>
      </c>
      <c r="S434">
        <v>142516104730</v>
      </c>
      <c r="T434" t="s">
        <v>7272</v>
      </c>
      <c r="U434" t="s">
        <v>7273</v>
      </c>
      <c r="V434" t="s">
        <v>7274</v>
      </c>
      <c r="Z434">
        <v>110.671824</v>
      </c>
      <c r="AA434">
        <v>-7.0595749999999997</v>
      </c>
      <c r="AB434" t="s">
        <v>7275</v>
      </c>
      <c r="AC434" t="s">
        <v>237</v>
      </c>
      <c r="AL434" t="s">
        <v>218</v>
      </c>
      <c r="AM434" t="s">
        <v>7153</v>
      </c>
      <c r="AN434" t="s">
        <v>6</v>
      </c>
      <c r="AO434" s="57">
        <v>46334.53802083333</v>
      </c>
      <c r="AP434" s="57">
        <v>46246.625</v>
      </c>
      <c r="AQ434" t="s">
        <v>929</v>
      </c>
      <c r="AR434" t="s">
        <v>14</v>
      </c>
      <c r="AS434" t="s">
        <v>615</v>
      </c>
      <c r="AT434" t="s">
        <v>231</v>
      </c>
      <c r="AV434" t="s">
        <v>9118</v>
      </c>
      <c r="AW434" t="s">
        <v>1066</v>
      </c>
      <c r="AX434" t="s">
        <v>223</v>
      </c>
      <c r="BA434" s="57">
        <v>46246.625</v>
      </c>
      <c r="BB434" t="s">
        <v>7153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:61">
      <c r="A435">
        <v>434</v>
      </c>
      <c r="B435">
        <v>1002504429</v>
      </c>
      <c r="C435">
        <v>3</v>
      </c>
      <c r="D435" t="s">
        <v>51</v>
      </c>
      <c r="E435">
        <v>4</v>
      </c>
      <c r="F435" t="s">
        <v>235</v>
      </c>
      <c r="G435" t="s">
        <v>993</v>
      </c>
      <c r="H435" t="s">
        <v>994</v>
      </c>
      <c r="I435" t="s">
        <v>213</v>
      </c>
      <c r="J435" t="s">
        <v>214</v>
      </c>
      <c r="K435" t="s">
        <v>149</v>
      </c>
      <c r="L435" t="s">
        <v>620</v>
      </c>
      <c r="M435" t="s">
        <v>970</v>
      </c>
      <c r="N435" t="s">
        <v>216</v>
      </c>
      <c r="O435" s="57">
        <v>46235.476342592592</v>
      </c>
      <c r="P435" s="57">
        <v>46239.40966435185</v>
      </c>
      <c r="Q435">
        <v>69356637</v>
      </c>
      <c r="R435">
        <v>2762970020</v>
      </c>
      <c r="S435">
        <v>143553212723</v>
      </c>
      <c r="T435" t="s">
        <v>2464</v>
      </c>
      <c r="U435" t="s">
        <v>2663</v>
      </c>
      <c r="V435" t="s">
        <v>2465</v>
      </c>
      <c r="Z435">
        <v>110.60347299999999</v>
      </c>
      <c r="AA435">
        <v>-7.4910819999999996</v>
      </c>
      <c r="AB435" t="s">
        <v>2466</v>
      </c>
      <c r="AC435" t="s">
        <v>237</v>
      </c>
      <c r="AL435" t="s">
        <v>218</v>
      </c>
      <c r="AM435" t="s">
        <v>2467</v>
      </c>
      <c r="AN435" t="s">
        <v>6</v>
      </c>
      <c r="AO435" s="57">
        <v>46030.485995370371</v>
      </c>
      <c r="AP435" s="57">
        <v>46236.333333333336</v>
      </c>
      <c r="AQ435" t="s">
        <v>570</v>
      </c>
      <c r="AR435" t="s">
        <v>12</v>
      </c>
      <c r="AS435" t="s">
        <v>993</v>
      </c>
      <c r="AT435" t="s">
        <v>231</v>
      </c>
      <c r="AV435" t="s">
        <v>949</v>
      </c>
      <c r="AW435" t="s">
        <v>1039</v>
      </c>
      <c r="AX435" t="s">
        <v>223</v>
      </c>
      <c r="BA435" s="57">
        <v>46236.333333333336</v>
      </c>
      <c r="BB435" t="s">
        <v>2467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A436">
        <v>435</v>
      </c>
      <c r="B436">
        <v>1002522467</v>
      </c>
      <c r="C436">
        <v>3</v>
      </c>
      <c r="D436" t="s">
        <v>34</v>
      </c>
      <c r="E436">
        <v>5</v>
      </c>
      <c r="F436" t="s">
        <v>580</v>
      </c>
      <c r="G436" t="s">
        <v>79</v>
      </c>
      <c r="H436" t="s">
        <v>290</v>
      </c>
      <c r="I436" t="s">
        <v>213</v>
      </c>
      <c r="J436" t="s">
        <v>214</v>
      </c>
      <c r="K436" t="s">
        <v>149</v>
      </c>
      <c r="M436" t="s">
        <v>76</v>
      </c>
      <c r="N436" t="s">
        <v>216</v>
      </c>
      <c r="O436" s="57">
        <v>46246.616608796299</v>
      </c>
      <c r="P436" s="57">
        <v>46247.762997685182</v>
      </c>
      <c r="Q436">
        <v>69364361</v>
      </c>
      <c r="S436">
        <v>172408248147</v>
      </c>
      <c r="T436" t="s">
        <v>8171</v>
      </c>
      <c r="U436" t="s">
        <v>8172</v>
      </c>
      <c r="V436" t="s">
        <v>8173</v>
      </c>
      <c r="Z436">
        <v>115.261646</v>
      </c>
      <c r="AA436">
        <v>-8.5633320000000008</v>
      </c>
      <c r="AB436" t="s">
        <v>8174</v>
      </c>
      <c r="AC436" t="s">
        <v>230</v>
      </c>
      <c r="AL436" t="s">
        <v>218</v>
      </c>
      <c r="AM436" t="s">
        <v>8175</v>
      </c>
      <c r="AN436" t="s">
        <v>6</v>
      </c>
      <c r="AO436" s="57">
        <v>46364.632418981484</v>
      </c>
      <c r="AP436" s="57">
        <v>46247.541666666664</v>
      </c>
      <c r="AR436" t="s">
        <v>219</v>
      </c>
      <c r="AS436" t="s">
        <v>698</v>
      </c>
      <c r="AT436" t="s">
        <v>231</v>
      </c>
      <c r="AU436">
        <v>20260813</v>
      </c>
      <c r="AV436" t="s">
        <v>222</v>
      </c>
      <c r="AW436" t="s">
        <v>566</v>
      </c>
      <c r="AX436" t="s">
        <v>223</v>
      </c>
      <c r="BA436" s="57">
        <v>46247.541666666664</v>
      </c>
      <c r="BB436" t="s">
        <v>8175</v>
      </c>
      <c r="BC436">
        <v>2026</v>
      </c>
      <c r="BD436">
        <v>8</v>
      </c>
      <c r="BE436">
        <v>13</v>
      </c>
      <c r="BF436" s="6">
        <f t="shared" si="18"/>
        <v>46247</v>
      </c>
      <c r="BG436">
        <f t="shared" si="19"/>
        <v>-0.54166666666424135</v>
      </c>
      <c r="BH436" t="str">
        <f t="shared" si="20"/>
        <v>COMPLY</v>
      </c>
      <c r="BI436" t="str">
        <f>VLOOKUP(H436,Sheet2!$A$1:$B$270,2,FALSE)</f>
        <v>GIANYAR</v>
      </c>
    </row>
    <row r="437" spans="1:61">
      <c r="A437">
        <v>436</v>
      </c>
      <c r="B437">
        <v>1002514082</v>
      </c>
      <c r="C437">
        <v>3</v>
      </c>
      <c r="D437" t="s">
        <v>34</v>
      </c>
      <c r="E437">
        <v>5</v>
      </c>
      <c r="F437" t="s">
        <v>580</v>
      </c>
      <c r="G437" t="s">
        <v>85</v>
      </c>
      <c r="H437" t="s">
        <v>287</v>
      </c>
      <c r="I437" t="s">
        <v>213</v>
      </c>
      <c r="J437" t="s">
        <v>214</v>
      </c>
      <c r="K437" t="s">
        <v>149</v>
      </c>
      <c r="M437" t="s">
        <v>582</v>
      </c>
      <c r="N437" t="s">
        <v>216</v>
      </c>
      <c r="O437" s="57">
        <v>46241.434594907405</v>
      </c>
      <c r="P437" s="57">
        <v>46243.426782407405</v>
      </c>
      <c r="Q437">
        <v>69360552</v>
      </c>
      <c r="S437">
        <v>172413244341</v>
      </c>
      <c r="T437" t="s">
        <v>4775</v>
      </c>
      <c r="U437" t="s">
        <v>5274</v>
      </c>
      <c r="V437" t="s">
        <v>5275</v>
      </c>
      <c r="Z437">
        <v>115.13354510000001</v>
      </c>
      <c r="AA437">
        <v>-8.5526064000000002</v>
      </c>
      <c r="AB437" t="s">
        <v>4778</v>
      </c>
      <c r="AC437" t="s">
        <v>230</v>
      </c>
      <c r="AL437" t="s">
        <v>218</v>
      </c>
      <c r="AM437" t="s">
        <v>5276</v>
      </c>
      <c r="AN437" t="s">
        <v>6</v>
      </c>
      <c r="AO437" s="57">
        <v>46211.444398148145</v>
      </c>
      <c r="AP437" s="57">
        <v>46242.333333333336</v>
      </c>
      <c r="AQ437" t="s">
        <v>570</v>
      </c>
      <c r="AR437" t="s">
        <v>14</v>
      </c>
      <c r="AS437" t="s">
        <v>85</v>
      </c>
      <c r="AT437" t="s">
        <v>231</v>
      </c>
      <c r="AV437" t="s">
        <v>5277</v>
      </c>
      <c r="AW437" t="s">
        <v>567</v>
      </c>
      <c r="AX437" t="s">
        <v>223</v>
      </c>
      <c r="BA437" s="57">
        <v>46242.333333333336</v>
      </c>
      <c r="BB437" t="s">
        <v>5276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TABANAN</v>
      </c>
    </row>
    <row r="438" spans="1:61">
      <c r="A438">
        <v>437</v>
      </c>
      <c r="B438">
        <v>1002520389</v>
      </c>
      <c r="C438">
        <v>3</v>
      </c>
      <c r="D438" t="s">
        <v>59</v>
      </c>
      <c r="E438">
        <v>4</v>
      </c>
      <c r="F438" t="s">
        <v>224</v>
      </c>
      <c r="G438" t="s">
        <v>224</v>
      </c>
      <c r="H438" t="s">
        <v>941</v>
      </c>
      <c r="I438" t="s">
        <v>213</v>
      </c>
      <c r="J438" t="s">
        <v>214</v>
      </c>
      <c r="K438" t="s">
        <v>149</v>
      </c>
      <c r="L438" t="s">
        <v>620</v>
      </c>
      <c r="M438" t="s">
        <v>582</v>
      </c>
      <c r="N438" t="s">
        <v>216</v>
      </c>
      <c r="O438" s="57">
        <v>46245.634687500002</v>
      </c>
      <c r="P438" s="57">
        <v>46246.584363425929</v>
      </c>
      <c r="Q438">
        <v>69363531</v>
      </c>
      <c r="R438">
        <v>2812958016</v>
      </c>
      <c r="S438">
        <v>146303609815</v>
      </c>
      <c r="T438" t="s">
        <v>7276</v>
      </c>
      <c r="U438" t="s">
        <v>7277</v>
      </c>
      <c r="V438" t="s">
        <v>7278</v>
      </c>
      <c r="Z438">
        <v>109.2014286</v>
      </c>
      <c r="AA438">
        <v>-7.4215112000000003</v>
      </c>
      <c r="AB438" t="s">
        <v>7279</v>
      </c>
      <c r="AC438" t="s">
        <v>237</v>
      </c>
      <c r="AL438" t="s">
        <v>218</v>
      </c>
      <c r="AM438" t="s">
        <v>7168</v>
      </c>
      <c r="AN438" t="s">
        <v>6</v>
      </c>
      <c r="AO438" s="57">
        <v>46334.642939814818</v>
      </c>
      <c r="AP438" s="57">
        <v>46246.541666666664</v>
      </c>
      <c r="AQ438" t="s">
        <v>929</v>
      </c>
      <c r="AR438" t="s">
        <v>14</v>
      </c>
      <c r="AS438" t="s">
        <v>220</v>
      </c>
      <c r="AT438" t="s">
        <v>231</v>
      </c>
      <c r="AV438" t="s">
        <v>8176</v>
      </c>
      <c r="AW438" t="s">
        <v>7280</v>
      </c>
      <c r="AX438" t="s">
        <v>223</v>
      </c>
      <c r="BA438" s="57">
        <v>46246.541666666664</v>
      </c>
      <c r="BB438" t="s">
        <v>7168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:61">
      <c r="A439">
        <v>438</v>
      </c>
      <c r="B439">
        <v>1002516151</v>
      </c>
      <c r="C439">
        <v>3</v>
      </c>
      <c r="D439" t="s">
        <v>38</v>
      </c>
      <c r="E439">
        <v>5</v>
      </c>
      <c r="F439" t="s">
        <v>92</v>
      </c>
      <c r="G439" t="s">
        <v>92</v>
      </c>
      <c r="H439" t="s">
        <v>484</v>
      </c>
      <c r="I439" t="s">
        <v>213</v>
      </c>
      <c r="J439" t="s">
        <v>214</v>
      </c>
      <c r="K439" t="s">
        <v>149</v>
      </c>
      <c r="L439" t="s">
        <v>215</v>
      </c>
      <c r="M439" t="s">
        <v>582</v>
      </c>
      <c r="N439" t="s">
        <v>216</v>
      </c>
      <c r="O439" s="57">
        <v>46242.683287037034</v>
      </c>
      <c r="P439" s="57">
        <v>46246.371840277781</v>
      </c>
      <c r="Q439">
        <v>69361606</v>
      </c>
      <c r="S439">
        <v>152632208648</v>
      </c>
      <c r="T439" t="s">
        <v>5283</v>
      </c>
      <c r="U439" t="s">
        <v>5284</v>
      </c>
      <c r="V439" t="s">
        <v>5285</v>
      </c>
      <c r="Z439">
        <v>111.656671</v>
      </c>
      <c r="AA439">
        <v>-7.5392109999999999</v>
      </c>
      <c r="AB439" t="s">
        <v>5286</v>
      </c>
      <c r="AC439" t="s">
        <v>237</v>
      </c>
      <c r="AL439" t="s">
        <v>218</v>
      </c>
      <c r="AM439" t="s">
        <v>4982</v>
      </c>
      <c r="AN439" t="s">
        <v>6</v>
      </c>
      <c r="AO439" s="57">
        <v>46242.684166666666</v>
      </c>
      <c r="AP439" s="57">
        <v>46243.541666666664</v>
      </c>
      <c r="AR439" t="s">
        <v>14</v>
      </c>
      <c r="AS439" t="s">
        <v>604</v>
      </c>
      <c r="AT439" t="s">
        <v>231</v>
      </c>
      <c r="AV439" t="s">
        <v>8177</v>
      </c>
      <c r="AW439" t="s">
        <v>1055</v>
      </c>
      <c r="AX439" t="s">
        <v>223</v>
      </c>
      <c r="BA439" s="57">
        <v>46243.541666666664</v>
      </c>
      <c r="BB439" t="s">
        <v>4982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MADIUN</v>
      </c>
    </row>
    <row r="440" spans="1:61">
      <c r="A440">
        <v>439</v>
      </c>
      <c r="B440">
        <v>1002504237</v>
      </c>
      <c r="C440">
        <v>3</v>
      </c>
      <c r="D440" t="s">
        <v>38</v>
      </c>
      <c r="E440">
        <v>5</v>
      </c>
      <c r="F440" t="s">
        <v>92</v>
      </c>
      <c r="G440" t="s">
        <v>97</v>
      </c>
      <c r="H440" t="s">
        <v>255</v>
      </c>
      <c r="I440" t="s">
        <v>213</v>
      </c>
      <c r="J440" t="s">
        <v>214</v>
      </c>
      <c r="K440" t="s">
        <v>149</v>
      </c>
      <c r="L440" t="s">
        <v>215</v>
      </c>
      <c r="M440" t="s">
        <v>76</v>
      </c>
      <c r="N440" t="s">
        <v>216</v>
      </c>
      <c r="O440" s="57">
        <v>46235.347187500003</v>
      </c>
      <c r="P440" s="57">
        <v>46237.382488425923</v>
      </c>
      <c r="Q440">
        <v>69356562</v>
      </c>
      <c r="S440">
        <v>152612240409</v>
      </c>
      <c r="T440" t="s">
        <v>2682</v>
      </c>
      <c r="U440" t="s">
        <v>2683</v>
      </c>
      <c r="V440" t="s">
        <v>2684</v>
      </c>
      <c r="Z440">
        <v>112.08015885204</v>
      </c>
      <c r="AA440">
        <v>-6.9086441123884397</v>
      </c>
      <c r="AB440" t="s">
        <v>2685</v>
      </c>
      <c r="AC440" t="s">
        <v>217</v>
      </c>
      <c r="AL440" t="s">
        <v>218</v>
      </c>
      <c r="AM440" t="s">
        <v>2686</v>
      </c>
      <c r="AN440" t="s">
        <v>6</v>
      </c>
      <c r="AO440" s="57">
        <v>46030.350659722222</v>
      </c>
      <c r="AP440" s="57">
        <v>46237.333333333336</v>
      </c>
      <c r="AR440" t="s">
        <v>219</v>
      </c>
      <c r="AS440" t="s">
        <v>220</v>
      </c>
      <c r="AT440" t="s">
        <v>231</v>
      </c>
      <c r="AU440">
        <v>20260803</v>
      </c>
      <c r="AV440" t="s">
        <v>222</v>
      </c>
      <c r="AW440" t="s">
        <v>1063</v>
      </c>
      <c r="AX440" t="s">
        <v>223</v>
      </c>
      <c r="BA440" s="57">
        <v>46237.333333333336</v>
      </c>
      <c r="BB440" t="s">
        <v>2686</v>
      </c>
      <c r="BC440">
        <v>2026</v>
      </c>
      <c r="BD440">
        <v>8</v>
      </c>
      <c r="BE440">
        <v>3</v>
      </c>
      <c r="BF440" s="6">
        <f t="shared" si="18"/>
        <v>46237</v>
      </c>
      <c r="BG440">
        <f t="shared" si="19"/>
        <v>-0.33333333333575865</v>
      </c>
      <c r="BH440" t="str">
        <f t="shared" si="20"/>
        <v>COMPLY</v>
      </c>
      <c r="BI440" t="str">
        <f>VLOOKUP(H440,Sheet2!$A$1:$B$270,2,FALSE)</f>
        <v>BOJONEGORO</v>
      </c>
    </row>
    <row r="441" spans="1:61">
      <c r="A441">
        <v>440</v>
      </c>
      <c r="B441">
        <v>1002516148</v>
      </c>
      <c r="C441">
        <v>3</v>
      </c>
      <c r="D441" t="s">
        <v>51</v>
      </c>
      <c r="E441">
        <v>4</v>
      </c>
      <c r="F441" t="s">
        <v>275</v>
      </c>
      <c r="G441" t="s">
        <v>275</v>
      </c>
      <c r="H441" t="s">
        <v>986</v>
      </c>
      <c r="I441" t="s">
        <v>213</v>
      </c>
      <c r="J441" t="s">
        <v>214</v>
      </c>
      <c r="K441" t="s">
        <v>149</v>
      </c>
      <c r="M441" t="s">
        <v>614</v>
      </c>
      <c r="N441" t="s">
        <v>622</v>
      </c>
      <c r="O441" s="57">
        <v>46242.684224537035</v>
      </c>
      <c r="P441" s="57">
        <v>46247.794687499998</v>
      </c>
      <c r="Q441">
        <v>69361605</v>
      </c>
      <c r="S441">
        <v>142401145749</v>
      </c>
      <c r="T441" t="s">
        <v>5287</v>
      </c>
      <c r="U441" t="s">
        <v>5288</v>
      </c>
      <c r="Z441">
        <v>110.80238900000001</v>
      </c>
      <c r="AA441">
        <v>-6.8506280000000004</v>
      </c>
      <c r="AB441" t="s">
        <v>5289</v>
      </c>
      <c r="AC441" t="s">
        <v>292</v>
      </c>
      <c r="AO441" s="57">
        <v>46242.694560185184</v>
      </c>
      <c r="AR441" t="s">
        <v>5</v>
      </c>
      <c r="AS441" t="s">
        <v>220</v>
      </c>
      <c r="AT441" t="s">
        <v>231</v>
      </c>
      <c r="AV441" t="s">
        <v>9119</v>
      </c>
      <c r="AW441" t="s">
        <v>592</v>
      </c>
      <c r="AX441" t="s">
        <v>223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>
      <c r="A442">
        <v>441</v>
      </c>
      <c r="B442">
        <v>1002523145</v>
      </c>
      <c r="C442">
        <v>3</v>
      </c>
      <c r="D442" t="s">
        <v>55</v>
      </c>
      <c r="E442">
        <v>5</v>
      </c>
      <c r="F442" t="s">
        <v>228</v>
      </c>
      <c r="G442" t="s">
        <v>121</v>
      </c>
      <c r="H442" t="s">
        <v>494</v>
      </c>
      <c r="I442" t="s">
        <v>213</v>
      </c>
      <c r="J442" t="s">
        <v>214</v>
      </c>
      <c r="K442" t="s">
        <v>149</v>
      </c>
      <c r="L442" t="s">
        <v>215</v>
      </c>
      <c r="M442" t="s">
        <v>288</v>
      </c>
      <c r="N442" t="s">
        <v>216</v>
      </c>
      <c r="O442" s="57">
        <v>46246.806215277778</v>
      </c>
      <c r="P442" s="57">
        <v>46247.78665509259</v>
      </c>
      <c r="Q442">
        <v>69364655</v>
      </c>
      <c r="S442">
        <v>152439202808</v>
      </c>
      <c r="T442" t="s">
        <v>8178</v>
      </c>
      <c r="U442" t="s">
        <v>8179</v>
      </c>
      <c r="V442" t="s">
        <v>8180</v>
      </c>
      <c r="Z442">
        <v>112.93994799256301</v>
      </c>
      <c r="AA442">
        <v>-6.9916691624481704</v>
      </c>
      <c r="AB442" t="s">
        <v>8181</v>
      </c>
      <c r="AC442" t="s">
        <v>217</v>
      </c>
      <c r="AL442" t="s">
        <v>218</v>
      </c>
      <c r="AM442" t="s">
        <v>8182</v>
      </c>
      <c r="AN442" t="s">
        <v>6</v>
      </c>
      <c r="AO442" s="57">
        <v>46364.809502314813</v>
      </c>
      <c r="AP442" s="57">
        <v>46248.333333333336</v>
      </c>
      <c r="AR442" t="s">
        <v>241</v>
      </c>
      <c r="AS442" t="s">
        <v>220</v>
      </c>
      <c r="AT442" t="s">
        <v>231</v>
      </c>
      <c r="AV442" t="s">
        <v>931</v>
      </c>
      <c r="AW442" t="s">
        <v>1055</v>
      </c>
      <c r="AX442" t="s">
        <v>223</v>
      </c>
      <c r="BA442" s="57">
        <v>46248.333333333336</v>
      </c>
      <c r="BB442" t="s">
        <v>8182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str">
        <f>VLOOKUP(H442,Sheet2!$A$1:$B$270,2,FALSE)</f>
        <v>MADURA</v>
      </c>
    </row>
    <row r="443" spans="1:61">
      <c r="A443">
        <v>442</v>
      </c>
      <c r="B443">
        <v>1002516197</v>
      </c>
      <c r="C443">
        <v>3</v>
      </c>
      <c r="D443" t="s">
        <v>59</v>
      </c>
      <c r="E443">
        <v>4</v>
      </c>
      <c r="F443" t="s">
        <v>243</v>
      </c>
      <c r="G443" t="s">
        <v>657</v>
      </c>
      <c r="H443" t="s">
        <v>5129</v>
      </c>
      <c r="I443" t="s">
        <v>213</v>
      </c>
      <c r="J443" t="s">
        <v>214</v>
      </c>
      <c r="K443" t="s">
        <v>149</v>
      </c>
      <c r="L443" t="s">
        <v>215</v>
      </c>
      <c r="M443" t="s">
        <v>76</v>
      </c>
      <c r="N443" t="s">
        <v>216</v>
      </c>
      <c r="O443" s="57">
        <v>46242.740925925929</v>
      </c>
      <c r="P443" s="57">
        <v>46244.331261574072</v>
      </c>
      <c r="Q443">
        <v>69361621</v>
      </c>
      <c r="S443">
        <v>146149124344</v>
      </c>
      <c r="T443" t="s">
        <v>5290</v>
      </c>
      <c r="U443" t="s">
        <v>5291</v>
      </c>
      <c r="V443" t="s">
        <v>5292</v>
      </c>
      <c r="Z443">
        <v>110.180368</v>
      </c>
      <c r="AA443">
        <v>-7.3415109999999997</v>
      </c>
      <c r="AB443" t="s">
        <v>5293</v>
      </c>
      <c r="AC443" t="s">
        <v>237</v>
      </c>
      <c r="AL443" t="s">
        <v>218</v>
      </c>
      <c r="AM443" t="s">
        <v>5294</v>
      </c>
      <c r="AN443" t="s">
        <v>6</v>
      </c>
      <c r="AO443" s="57">
        <v>46242.746481481481</v>
      </c>
      <c r="AP443" s="57">
        <v>46243.625</v>
      </c>
      <c r="AR443" t="s">
        <v>219</v>
      </c>
      <c r="AS443" t="s">
        <v>220</v>
      </c>
      <c r="AT443" t="s">
        <v>231</v>
      </c>
      <c r="AU443">
        <v>20260810</v>
      </c>
      <c r="AV443" t="s">
        <v>222</v>
      </c>
      <c r="AW443" t="s">
        <v>1055</v>
      </c>
      <c r="AX443" t="s">
        <v>223</v>
      </c>
      <c r="BA443" s="57">
        <v>46243.625</v>
      </c>
      <c r="BB443" t="s">
        <v>5294</v>
      </c>
      <c r="BC443">
        <v>2026</v>
      </c>
      <c r="BD443">
        <v>8</v>
      </c>
      <c r="BE443">
        <v>10</v>
      </c>
      <c r="BF443" s="6">
        <f t="shared" si="18"/>
        <v>46244</v>
      </c>
      <c r="BG443">
        <f t="shared" si="19"/>
        <v>0.375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1002523703</v>
      </c>
      <c r="C444">
        <v>3</v>
      </c>
      <c r="D444" t="s">
        <v>38</v>
      </c>
      <c r="E444">
        <v>5</v>
      </c>
      <c r="F444" t="s">
        <v>90</v>
      </c>
      <c r="G444" t="s">
        <v>98</v>
      </c>
      <c r="H444" t="s">
        <v>303</v>
      </c>
      <c r="I444" t="s">
        <v>213</v>
      </c>
      <c r="J444" t="s">
        <v>214</v>
      </c>
      <c r="K444" t="s">
        <v>149</v>
      </c>
      <c r="L444" t="s">
        <v>215</v>
      </c>
      <c r="M444" t="s">
        <v>288</v>
      </c>
      <c r="N444" t="s">
        <v>216</v>
      </c>
      <c r="O444" s="57">
        <v>46247.434699074074</v>
      </c>
      <c r="P444" s="57">
        <v>46248.302152777775</v>
      </c>
      <c r="Q444">
        <v>69364879</v>
      </c>
      <c r="S444">
        <v>152606246429</v>
      </c>
      <c r="T444" t="s">
        <v>9120</v>
      </c>
      <c r="U444" t="s">
        <v>9121</v>
      </c>
      <c r="V444" t="s">
        <v>9122</v>
      </c>
      <c r="Z444">
        <v>111.90755799999999</v>
      </c>
      <c r="AA444">
        <v>-8.0773019999999995</v>
      </c>
      <c r="AB444" t="s">
        <v>9123</v>
      </c>
      <c r="AC444" t="s">
        <v>237</v>
      </c>
      <c r="AL444" t="s">
        <v>218</v>
      </c>
      <c r="AM444" t="s">
        <v>8506</v>
      </c>
      <c r="AN444" t="s">
        <v>6</v>
      </c>
      <c r="AO444" t="s">
        <v>8916</v>
      </c>
      <c r="AP444" s="57">
        <v>46248.333333333336</v>
      </c>
      <c r="AR444" t="s">
        <v>241</v>
      </c>
      <c r="AS444" t="s">
        <v>98</v>
      </c>
      <c r="AT444" t="s">
        <v>231</v>
      </c>
      <c r="AV444" t="s">
        <v>4533</v>
      </c>
      <c r="AW444" t="s">
        <v>1065</v>
      </c>
      <c r="AX444" t="s">
        <v>223</v>
      </c>
      <c r="BA444" s="57">
        <v>46248.333333333336</v>
      </c>
      <c r="BB444" t="s">
        <v>8506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BLITAR</v>
      </c>
    </row>
    <row r="445" spans="1:61">
      <c r="A445">
        <v>444</v>
      </c>
      <c r="B445">
        <v>1002514646</v>
      </c>
      <c r="C445">
        <v>3</v>
      </c>
      <c r="D445" t="s">
        <v>49</v>
      </c>
      <c r="E445">
        <v>4</v>
      </c>
      <c r="F445" t="s">
        <v>247</v>
      </c>
      <c r="G445" t="s">
        <v>248</v>
      </c>
      <c r="H445" t="s">
        <v>651</v>
      </c>
      <c r="I445" t="s">
        <v>213</v>
      </c>
      <c r="J445" t="s">
        <v>214</v>
      </c>
      <c r="K445" t="s">
        <v>149</v>
      </c>
      <c r="L445" t="s">
        <v>620</v>
      </c>
      <c r="M445" t="s">
        <v>76</v>
      </c>
      <c r="N445" t="s">
        <v>216</v>
      </c>
      <c r="O445" s="57">
        <v>46241.570104166669</v>
      </c>
      <c r="P445" s="57">
        <v>46241.860127314816</v>
      </c>
      <c r="Q445">
        <v>69360791</v>
      </c>
      <c r="R445">
        <v>2470040527</v>
      </c>
      <c r="S445">
        <v>141423136618</v>
      </c>
      <c r="T445" t="s">
        <v>5295</v>
      </c>
      <c r="U445" t="s">
        <v>5296</v>
      </c>
      <c r="V445" t="s">
        <v>5297</v>
      </c>
      <c r="Z445">
        <v>110.4155253</v>
      </c>
      <c r="AA445">
        <v>-7.0609473999999999</v>
      </c>
      <c r="AB445" t="s">
        <v>5298</v>
      </c>
      <c r="AC445" t="s">
        <v>217</v>
      </c>
      <c r="AL445" t="s">
        <v>218</v>
      </c>
      <c r="AM445" t="s">
        <v>5299</v>
      </c>
      <c r="AN445" t="s">
        <v>6</v>
      </c>
      <c r="AO445" s="57">
        <v>46211.579745370371</v>
      </c>
      <c r="AP445" s="57">
        <v>46242.541666666664</v>
      </c>
      <c r="AR445" t="s">
        <v>219</v>
      </c>
      <c r="AS445" t="s">
        <v>220</v>
      </c>
      <c r="AT445" t="s">
        <v>231</v>
      </c>
      <c r="AU445">
        <v>20260807</v>
      </c>
      <c r="AV445" t="s">
        <v>222</v>
      </c>
      <c r="AW445" t="s">
        <v>5300</v>
      </c>
      <c r="AX445" t="s">
        <v>223</v>
      </c>
      <c r="BA445" s="57">
        <v>46242.541666666664</v>
      </c>
      <c r="BB445" t="s">
        <v>5299</v>
      </c>
      <c r="BC445">
        <v>2026</v>
      </c>
      <c r="BD445">
        <v>8</v>
      </c>
      <c r="BE445">
        <v>7</v>
      </c>
      <c r="BF445" s="6">
        <f t="shared" si="18"/>
        <v>46241</v>
      </c>
      <c r="BG445">
        <f t="shared" si="19"/>
        <v>-1.5416666666642413</v>
      </c>
      <c r="BH445" t="str">
        <f t="shared" si="20"/>
        <v>COMPLY</v>
      </c>
      <c r="BI445" t="e">
        <f>VLOOKUP(H445,Sheet2!$A$1:$B$270,2,FALSE)</f>
        <v>#N/A</v>
      </c>
    </row>
    <row r="446" spans="1:61">
      <c r="A446">
        <v>445</v>
      </c>
      <c r="B446">
        <v>1002506796</v>
      </c>
      <c r="C446">
        <v>3</v>
      </c>
      <c r="D446" t="s">
        <v>34</v>
      </c>
      <c r="E446">
        <v>5</v>
      </c>
      <c r="F446" t="s">
        <v>595</v>
      </c>
      <c r="G446" t="s">
        <v>81</v>
      </c>
      <c r="H446" t="s">
        <v>360</v>
      </c>
      <c r="I446" t="s">
        <v>213</v>
      </c>
      <c r="J446" t="s">
        <v>214</v>
      </c>
      <c r="K446" t="s">
        <v>149</v>
      </c>
      <c r="M446" t="s">
        <v>236</v>
      </c>
      <c r="N446" t="s">
        <v>216</v>
      </c>
      <c r="O446" s="57">
        <v>46238.364189814813</v>
      </c>
      <c r="P446" s="57">
        <v>46238.776782407411</v>
      </c>
      <c r="Q446">
        <v>69357934</v>
      </c>
      <c r="S446">
        <v>172416428837</v>
      </c>
      <c r="T446" t="s">
        <v>2702</v>
      </c>
      <c r="U446" t="s">
        <v>1619</v>
      </c>
      <c r="Z446">
        <v>115.17978410000001</v>
      </c>
      <c r="AA446">
        <v>-8.7114194000000005</v>
      </c>
      <c r="AB446" t="s">
        <v>2703</v>
      </c>
      <c r="AC446" t="s">
        <v>230</v>
      </c>
      <c r="AO446" s="57">
        <v>46120.372048611112</v>
      </c>
      <c r="AR446" t="s">
        <v>314</v>
      </c>
      <c r="AS446" t="s">
        <v>907</v>
      </c>
      <c r="AT446" t="s">
        <v>231</v>
      </c>
      <c r="AV446" t="s">
        <v>1085</v>
      </c>
      <c r="AW446" t="s">
        <v>566</v>
      </c>
      <c r="AX446" t="s">
        <v>223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JIMBARAN</v>
      </c>
    </row>
    <row r="447" spans="1:61">
      <c r="A447">
        <v>446</v>
      </c>
      <c r="B447">
        <v>1002506226</v>
      </c>
      <c r="C447">
        <v>3</v>
      </c>
      <c r="D447" t="s">
        <v>59</v>
      </c>
      <c r="E447">
        <v>4</v>
      </c>
      <c r="F447" t="s">
        <v>243</v>
      </c>
      <c r="G447" t="s">
        <v>262</v>
      </c>
      <c r="H447" t="s">
        <v>263</v>
      </c>
      <c r="I447" t="s">
        <v>213</v>
      </c>
      <c r="J447" t="s">
        <v>214</v>
      </c>
      <c r="K447" t="s">
        <v>149</v>
      </c>
      <c r="L447" t="s">
        <v>215</v>
      </c>
      <c r="M447" t="s">
        <v>279</v>
      </c>
      <c r="N447" t="s">
        <v>216</v>
      </c>
      <c r="O447" s="57">
        <v>46237.595092592594</v>
      </c>
      <c r="P447" s="57">
        <v>46240.407951388886</v>
      </c>
      <c r="Q447">
        <v>69357474</v>
      </c>
      <c r="S447">
        <v>141373127364</v>
      </c>
      <c r="T447" t="s">
        <v>2709</v>
      </c>
      <c r="U447" t="s">
        <v>2710</v>
      </c>
      <c r="V447" t="s">
        <v>2711</v>
      </c>
      <c r="Z447">
        <v>109.939656</v>
      </c>
      <c r="AA447">
        <v>-7.2350110000000001</v>
      </c>
      <c r="AB447" t="s">
        <v>2712</v>
      </c>
      <c r="AC447" t="s">
        <v>237</v>
      </c>
      <c r="AL447" t="s">
        <v>218</v>
      </c>
      <c r="AM447" t="s">
        <v>2713</v>
      </c>
      <c r="AN447" t="s">
        <v>6</v>
      </c>
      <c r="AO447" s="57">
        <v>46089.611215277779</v>
      </c>
      <c r="AP447" s="57">
        <v>46240.333333333336</v>
      </c>
      <c r="AQ447" t="s">
        <v>249</v>
      </c>
      <c r="AR447" t="s">
        <v>280</v>
      </c>
      <c r="AS447" t="s">
        <v>220</v>
      </c>
      <c r="AT447" t="s">
        <v>231</v>
      </c>
      <c r="AV447" t="s">
        <v>2714</v>
      </c>
      <c r="AW447" t="s">
        <v>1063</v>
      </c>
      <c r="AX447" t="s">
        <v>223</v>
      </c>
      <c r="BA447" s="57">
        <v>46240.333333333336</v>
      </c>
      <c r="BB447" t="s">
        <v>2713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:61">
      <c r="A448">
        <v>447</v>
      </c>
      <c r="B448">
        <v>1002517063</v>
      </c>
      <c r="C448">
        <v>3</v>
      </c>
      <c r="D448" t="s">
        <v>38</v>
      </c>
      <c r="E448">
        <v>5</v>
      </c>
      <c r="F448" t="s">
        <v>90</v>
      </c>
      <c r="G448" t="s">
        <v>93</v>
      </c>
      <c r="H448" t="s">
        <v>304</v>
      </c>
      <c r="I448" t="s">
        <v>213</v>
      </c>
      <c r="J448" t="s">
        <v>214</v>
      </c>
      <c r="K448" t="s">
        <v>149</v>
      </c>
      <c r="L448" t="s">
        <v>215</v>
      </c>
      <c r="M448" t="s">
        <v>76</v>
      </c>
      <c r="N448" t="s">
        <v>216</v>
      </c>
      <c r="O448" s="57">
        <v>46244.399270833332</v>
      </c>
      <c r="P448" s="57">
        <v>46245.734212962961</v>
      </c>
      <c r="Q448">
        <v>69362155</v>
      </c>
      <c r="S448">
        <v>152611229865</v>
      </c>
      <c r="T448" t="s">
        <v>6545</v>
      </c>
      <c r="U448" t="s">
        <v>6546</v>
      </c>
      <c r="V448" t="s">
        <v>6547</v>
      </c>
      <c r="Z448">
        <v>111.901897899806</v>
      </c>
      <c r="AA448">
        <v>-7.6042949280944603</v>
      </c>
      <c r="AB448" t="s">
        <v>6548</v>
      </c>
      <c r="AC448" t="s">
        <v>217</v>
      </c>
      <c r="AL448" t="s">
        <v>218</v>
      </c>
      <c r="AM448" t="s">
        <v>6549</v>
      </c>
      <c r="AN448" t="s">
        <v>6</v>
      </c>
      <c r="AO448" s="57">
        <v>46303.402800925927</v>
      </c>
      <c r="AP448" s="57">
        <v>46245.333333333336</v>
      </c>
      <c r="AR448" t="s">
        <v>219</v>
      </c>
      <c r="AS448" t="s">
        <v>220</v>
      </c>
      <c r="AT448" t="s">
        <v>231</v>
      </c>
      <c r="AU448">
        <v>20260811</v>
      </c>
      <c r="AV448" t="s">
        <v>222</v>
      </c>
      <c r="AW448" t="s">
        <v>1055</v>
      </c>
      <c r="AX448" t="s">
        <v>223</v>
      </c>
      <c r="BA448" s="57">
        <v>46245.333333333336</v>
      </c>
      <c r="BB448" t="s">
        <v>6549</v>
      </c>
      <c r="BC448">
        <v>2026</v>
      </c>
      <c r="BD448">
        <v>8</v>
      </c>
      <c r="BE448">
        <v>11</v>
      </c>
      <c r="BF448" s="6">
        <f t="shared" si="18"/>
        <v>46245</v>
      </c>
      <c r="BG448">
        <f t="shared" si="19"/>
        <v>-0.33333333333575865</v>
      </c>
      <c r="BH448" t="str">
        <f t="shared" si="20"/>
        <v>COMPLY</v>
      </c>
      <c r="BI448" t="str">
        <f>VLOOKUP(H448,Sheet2!$A$1:$B$270,2,FALSE)</f>
        <v>NGANJUK</v>
      </c>
    </row>
    <row r="449" spans="1:61">
      <c r="A449">
        <v>448</v>
      </c>
      <c r="B449">
        <v>1002508787</v>
      </c>
      <c r="C449">
        <v>3</v>
      </c>
      <c r="D449" t="s">
        <v>38</v>
      </c>
      <c r="E449">
        <v>5</v>
      </c>
      <c r="F449" t="s">
        <v>90</v>
      </c>
      <c r="G449" t="s">
        <v>93</v>
      </c>
      <c r="H449" t="s">
        <v>319</v>
      </c>
      <c r="I449" t="s">
        <v>213</v>
      </c>
      <c r="J449" t="s">
        <v>214</v>
      </c>
      <c r="K449" t="s">
        <v>149</v>
      </c>
      <c r="L449" t="s">
        <v>215</v>
      </c>
      <c r="M449" t="s">
        <v>76</v>
      </c>
      <c r="N449" t="s">
        <v>216</v>
      </c>
      <c r="O449" s="57">
        <v>46238.628437500003</v>
      </c>
      <c r="P449" s="57">
        <v>46239.745092592595</v>
      </c>
      <c r="Q449">
        <v>69358445</v>
      </c>
      <c r="S449">
        <v>152641205429</v>
      </c>
      <c r="T449" t="s">
        <v>2715</v>
      </c>
      <c r="U449" t="s">
        <v>2716</v>
      </c>
      <c r="V449" t="s">
        <v>2717</v>
      </c>
      <c r="Z449">
        <v>112.036909908056</v>
      </c>
      <c r="AA449">
        <v>-7.6769109818081898</v>
      </c>
      <c r="AB449" t="s">
        <v>2718</v>
      </c>
      <c r="AC449" t="s">
        <v>217</v>
      </c>
      <c r="AL449" t="s">
        <v>218</v>
      </c>
      <c r="AM449" t="s">
        <v>2719</v>
      </c>
      <c r="AN449" t="s">
        <v>6</v>
      </c>
      <c r="AO449" s="57">
        <v>46120.632395833331</v>
      </c>
      <c r="AP449" s="57">
        <v>46239.541666666664</v>
      </c>
      <c r="AR449" t="s">
        <v>219</v>
      </c>
      <c r="AS449" t="s">
        <v>637</v>
      </c>
      <c r="AT449" t="s">
        <v>231</v>
      </c>
      <c r="AU449">
        <v>20260805</v>
      </c>
      <c r="AV449" t="s">
        <v>222</v>
      </c>
      <c r="AW449" t="s">
        <v>1065</v>
      </c>
      <c r="AX449" t="s">
        <v>223</v>
      </c>
      <c r="BA449" s="57">
        <v>46239.541666666664</v>
      </c>
      <c r="BB449" t="s">
        <v>2719</v>
      </c>
      <c r="BC449">
        <v>2026</v>
      </c>
      <c r="BD449">
        <v>8</v>
      </c>
      <c r="BE449">
        <v>5</v>
      </c>
      <c r="BF449" s="6">
        <f t="shared" si="18"/>
        <v>46239</v>
      </c>
      <c r="BG449">
        <f t="shared" si="19"/>
        <v>-0.54166666666424135</v>
      </c>
      <c r="BH449" t="str">
        <f t="shared" si="20"/>
        <v>COMPLY</v>
      </c>
      <c r="BI449" t="str">
        <f>VLOOKUP(H449,Sheet2!$A$1:$B$270,2,FALSE)</f>
        <v>NGANJUK</v>
      </c>
    </row>
    <row r="450" spans="1:61">
      <c r="A450">
        <v>449</v>
      </c>
      <c r="B450">
        <v>1002514777</v>
      </c>
      <c r="C450">
        <v>3</v>
      </c>
      <c r="D450" t="s">
        <v>38</v>
      </c>
      <c r="E450">
        <v>5</v>
      </c>
      <c r="F450" t="s">
        <v>90</v>
      </c>
      <c r="G450" t="s">
        <v>93</v>
      </c>
      <c r="H450" t="s">
        <v>304</v>
      </c>
      <c r="I450" t="s">
        <v>213</v>
      </c>
      <c r="J450" t="s">
        <v>214</v>
      </c>
      <c r="K450" t="s">
        <v>149</v>
      </c>
      <c r="L450" t="s">
        <v>215</v>
      </c>
      <c r="M450" t="s">
        <v>76</v>
      </c>
      <c r="N450" t="s">
        <v>216</v>
      </c>
      <c r="O450" s="57">
        <v>46241.590937499997</v>
      </c>
      <c r="P450" s="57">
        <v>46241.701412037037</v>
      </c>
      <c r="Q450">
        <v>69360851</v>
      </c>
      <c r="S450">
        <v>152611229851</v>
      </c>
      <c r="T450" t="s">
        <v>5311</v>
      </c>
      <c r="U450" t="s">
        <v>5312</v>
      </c>
      <c r="V450" t="s">
        <v>5313</v>
      </c>
      <c r="Z450">
        <v>111.94472500000001</v>
      </c>
      <c r="AA450">
        <v>-7.6014160000000004</v>
      </c>
      <c r="AB450" t="s">
        <v>5314</v>
      </c>
      <c r="AC450" t="s">
        <v>237</v>
      </c>
      <c r="AL450" t="s">
        <v>218</v>
      </c>
      <c r="AM450" t="s">
        <v>4716</v>
      </c>
      <c r="AN450" t="s">
        <v>6</v>
      </c>
      <c r="AO450" s="57">
        <v>46211.601087962961</v>
      </c>
      <c r="AP450" s="57">
        <v>46242.541666666664</v>
      </c>
      <c r="AR450" t="s">
        <v>219</v>
      </c>
      <c r="AS450" t="s">
        <v>220</v>
      </c>
      <c r="AT450" t="s">
        <v>231</v>
      </c>
      <c r="AU450">
        <v>20260807</v>
      </c>
      <c r="AV450" t="s">
        <v>222</v>
      </c>
      <c r="AW450" t="s">
        <v>1068</v>
      </c>
      <c r="AX450" t="s">
        <v>223</v>
      </c>
      <c r="BA450" s="57">
        <v>46242.541666666664</v>
      </c>
      <c r="BB450" t="s">
        <v>4716</v>
      </c>
      <c r="BC450">
        <v>2026</v>
      </c>
      <c r="BD450">
        <v>8</v>
      </c>
      <c r="BE450">
        <v>7</v>
      </c>
      <c r="BF450" s="6">
        <f t="shared" si="18"/>
        <v>46241</v>
      </c>
      <c r="BG450">
        <f t="shared" si="19"/>
        <v>-1.5416666666642413</v>
      </c>
      <c r="BH450" t="str">
        <f t="shared" si="20"/>
        <v>COMPLY</v>
      </c>
      <c r="BI450" t="str">
        <f>VLOOKUP(H450,Sheet2!$A$1:$B$270,2,FALSE)</f>
        <v>NGANJUK</v>
      </c>
    </row>
    <row r="451" spans="1:61">
      <c r="A451">
        <v>450</v>
      </c>
      <c r="B451">
        <v>1002523527</v>
      </c>
      <c r="C451">
        <v>3</v>
      </c>
      <c r="D451" t="s">
        <v>45</v>
      </c>
      <c r="E451">
        <v>5</v>
      </c>
      <c r="F451" t="s">
        <v>211</v>
      </c>
      <c r="G451" t="s">
        <v>112</v>
      </c>
      <c r="H451" t="s">
        <v>269</v>
      </c>
      <c r="I451" t="s">
        <v>213</v>
      </c>
      <c r="J451" t="s">
        <v>214</v>
      </c>
      <c r="K451" t="s">
        <v>149</v>
      </c>
      <c r="L451" t="s">
        <v>215</v>
      </c>
      <c r="M451" t="s">
        <v>76</v>
      </c>
      <c r="N451" t="s">
        <v>216</v>
      </c>
      <c r="O451" s="57">
        <v>46247.40552083333</v>
      </c>
      <c r="P451" s="57">
        <v>46247.737546296295</v>
      </c>
      <c r="Q451">
        <v>69364812</v>
      </c>
      <c r="S451">
        <v>172601796974</v>
      </c>
      <c r="T451" t="s">
        <v>9124</v>
      </c>
      <c r="U451" t="s">
        <v>9125</v>
      </c>
      <c r="V451" t="s">
        <v>9126</v>
      </c>
      <c r="Z451">
        <v>116.1137566</v>
      </c>
      <c r="AA451">
        <v>-8.6248529999999999</v>
      </c>
      <c r="AB451" t="s">
        <v>9127</v>
      </c>
      <c r="AC451" t="s">
        <v>237</v>
      </c>
      <c r="AL451" t="s">
        <v>218</v>
      </c>
      <c r="AM451" t="s">
        <v>9128</v>
      </c>
      <c r="AN451" t="s">
        <v>6</v>
      </c>
      <c r="AO451" t="s">
        <v>9014</v>
      </c>
      <c r="AP451" s="57">
        <v>46248.333333333336</v>
      </c>
      <c r="AR451" t="s">
        <v>219</v>
      </c>
      <c r="AS451" t="s">
        <v>220</v>
      </c>
      <c r="AT451" t="s">
        <v>231</v>
      </c>
      <c r="AU451">
        <v>20260813</v>
      </c>
      <c r="AV451" t="s">
        <v>222</v>
      </c>
      <c r="AW451" t="s">
        <v>1059</v>
      </c>
      <c r="AX451" t="s">
        <v>223</v>
      </c>
      <c r="BA451" s="57">
        <v>46248.333333333336</v>
      </c>
      <c r="BB451" t="s">
        <v>9128</v>
      </c>
      <c r="BC451">
        <v>2026</v>
      </c>
      <c r="BD451">
        <v>8</v>
      </c>
      <c r="BE451">
        <v>13</v>
      </c>
      <c r="BF451" s="6">
        <f t="shared" ref="BF451:BF514" si="21">DATE(BC451,BD451,BE451)</f>
        <v>46247</v>
      </c>
      <c r="BG451">
        <f t="shared" ref="BG451:BG514" si="22">BF451-BA451</f>
        <v>-1.3333333333357587</v>
      </c>
      <c r="BH451" t="str">
        <f t="shared" ref="BH451:BH514" si="23">IF(BG451=1,"COMPLY",IF(BG451&lt;1,"COMPLY","NOT COMPLY"))</f>
        <v>COMPLY</v>
      </c>
      <c r="BI451" t="str">
        <f>VLOOKUP(H451,Sheet2!$A$1:$B$270,2,FALSE)</f>
        <v>MATARAM</v>
      </c>
    </row>
    <row r="452" spans="1:61">
      <c r="A452">
        <v>451</v>
      </c>
      <c r="B452">
        <v>1002505324</v>
      </c>
      <c r="C452">
        <v>3</v>
      </c>
      <c r="D452" t="s">
        <v>45</v>
      </c>
      <c r="E452">
        <v>5</v>
      </c>
      <c r="F452" t="s">
        <v>211</v>
      </c>
      <c r="G452" t="s">
        <v>118</v>
      </c>
      <c r="H452" t="s">
        <v>212</v>
      </c>
      <c r="I452" t="s">
        <v>213</v>
      </c>
      <c r="J452" t="s">
        <v>214</v>
      </c>
      <c r="K452" t="s">
        <v>149</v>
      </c>
      <c r="L452" t="s">
        <v>215</v>
      </c>
      <c r="M452" t="s">
        <v>970</v>
      </c>
      <c r="N452" t="s">
        <v>216</v>
      </c>
      <c r="O452" s="57">
        <v>46236.628518518519</v>
      </c>
      <c r="P452" s="57">
        <v>46245.44295138889</v>
      </c>
      <c r="Q452">
        <v>69357062</v>
      </c>
      <c r="S452">
        <v>172606792065</v>
      </c>
      <c r="T452" t="s">
        <v>2729</v>
      </c>
      <c r="U452" t="s">
        <v>2730</v>
      </c>
      <c r="V452" t="s">
        <v>2731</v>
      </c>
      <c r="Z452">
        <v>117.43369839953</v>
      </c>
      <c r="AA452">
        <v>-8.5032128537963398</v>
      </c>
      <c r="AB452" t="s">
        <v>2732</v>
      </c>
      <c r="AC452" t="s">
        <v>237</v>
      </c>
      <c r="AL452" t="s">
        <v>218</v>
      </c>
      <c r="AM452" t="s">
        <v>2733</v>
      </c>
      <c r="AN452" t="s">
        <v>6</v>
      </c>
      <c r="AO452" s="57">
        <v>46061.631921296299</v>
      </c>
      <c r="AP452" s="57">
        <v>46237.541666666664</v>
      </c>
      <c r="AQ452" t="s">
        <v>570</v>
      </c>
      <c r="AR452" t="s">
        <v>12</v>
      </c>
      <c r="AS452" t="s">
        <v>220</v>
      </c>
      <c r="AT452" t="s">
        <v>231</v>
      </c>
      <c r="AV452" t="s">
        <v>949</v>
      </c>
      <c r="AW452" t="s">
        <v>1059</v>
      </c>
      <c r="AX452" t="s">
        <v>223</v>
      </c>
      <c r="BA452" s="57">
        <v>46237.541666666664</v>
      </c>
      <c r="BB452" t="s">
        <v>2733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SUMBAWA</v>
      </c>
    </row>
    <row r="453" spans="1:61">
      <c r="A453">
        <v>452</v>
      </c>
      <c r="B453">
        <v>1002524476</v>
      </c>
      <c r="C453">
        <v>3</v>
      </c>
      <c r="D453" t="s">
        <v>45</v>
      </c>
      <c r="E453">
        <v>5</v>
      </c>
      <c r="F453" t="s">
        <v>211</v>
      </c>
      <c r="G453" t="s">
        <v>118</v>
      </c>
      <c r="H453" t="s">
        <v>466</v>
      </c>
      <c r="I453" t="s">
        <v>213</v>
      </c>
      <c r="J453" t="s">
        <v>214</v>
      </c>
      <c r="K453" t="s">
        <v>149</v>
      </c>
      <c r="L453" t="s">
        <v>215</v>
      </c>
      <c r="M453" t="s">
        <v>225</v>
      </c>
      <c r="N453" t="s">
        <v>216</v>
      </c>
      <c r="O453" s="57">
        <v>46247.601354166669</v>
      </c>
      <c r="P453" s="57">
        <v>46247.649953703702</v>
      </c>
      <c r="Q453">
        <v>69365271</v>
      </c>
      <c r="S453">
        <v>172608206156</v>
      </c>
      <c r="T453" t="s">
        <v>9129</v>
      </c>
      <c r="U453" t="s">
        <v>9130</v>
      </c>
      <c r="V453" t="s">
        <v>9131</v>
      </c>
      <c r="Z453">
        <v>116.745838711386</v>
      </c>
      <c r="AA453">
        <v>-8.9675018167822493</v>
      </c>
      <c r="AB453" t="s">
        <v>9132</v>
      </c>
      <c r="AC453" t="s">
        <v>237</v>
      </c>
      <c r="AL453" t="s">
        <v>218</v>
      </c>
      <c r="AM453" t="s">
        <v>9133</v>
      </c>
      <c r="AN453" t="s">
        <v>6</v>
      </c>
      <c r="AO453" t="s">
        <v>8961</v>
      </c>
      <c r="AP453" s="57">
        <v>46248.541666666664</v>
      </c>
      <c r="AR453" t="s">
        <v>18</v>
      </c>
      <c r="AS453" t="s">
        <v>587</v>
      </c>
      <c r="AT453" t="s">
        <v>576</v>
      </c>
      <c r="AV453" t="s">
        <v>227</v>
      </c>
      <c r="AW453" t="s">
        <v>9134</v>
      </c>
      <c r="AX453" t="s">
        <v>223</v>
      </c>
      <c r="BA453" s="57">
        <v>46248.541666666664</v>
      </c>
      <c r="BB453" t="s">
        <v>9133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str">
        <f>VLOOKUP(H453,Sheet2!$A$1:$B$270,2,FALSE)</f>
        <v>SUMBAWA</v>
      </c>
    </row>
    <row r="454" spans="1:61">
      <c r="A454">
        <v>453</v>
      </c>
      <c r="B454">
        <v>1002523136</v>
      </c>
      <c r="C454">
        <v>3</v>
      </c>
      <c r="D454" t="s">
        <v>42</v>
      </c>
      <c r="E454">
        <v>5</v>
      </c>
      <c r="F454" t="s">
        <v>102</v>
      </c>
      <c r="G454" t="s">
        <v>100</v>
      </c>
      <c r="H454" t="s">
        <v>284</v>
      </c>
      <c r="I454" t="s">
        <v>213</v>
      </c>
      <c r="J454" t="s">
        <v>214</v>
      </c>
      <c r="K454" t="s">
        <v>149</v>
      </c>
      <c r="L454" t="s">
        <v>620</v>
      </c>
      <c r="M454" t="s">
        <v>76</v>
      </c>
      <c r="N454" t="s">
        <v>216</v>
      </c>
      <c r="O454" s="57">
        <v>46246.799270833333</v>
      </c>
      <c r="P454" s="57">
        <v>46247.883634259262</v>
      </c>
      <c r="Q454">
        <v>69364633</v>
      </c>
      <c r="R454">
        <v>3322010093</v>
      </c>
      <c r="S454">
        <v>152507225964</v>
      </c>
      <c r="T454" t="s">
        <v>8183</v>
      </c>
      <c r="U454" t="s">
        <v>5265</v>
      </c>
      <c r="V454" t="s">
        <v>8184</v>
      </c>
      <c r="Z454">
        <v>113.82838144792601</v>
      </c>
      <c r="AA454">
        <v>-7.9850983835606604</v>
      </c>
      <c r="AB454" t="s">
        <v>8185</v>
      </c>
      <c r="AC454" t="s">
        <v>237</v>
      </c>
      <c r="AL454" t="s">
        <v>218</v>
      </c>
      <c r="AM454" t="s">
        <v>8186</v>
      </c>
      <c r="AN454" t="s">
        <v>6</v>
      </c>
      <c r="AO454" s="57">
        <v>46364.809502314813</v>
      </c>
      <c r="AP454" s="57">
        <v>46248.333333333336</v>
      </c>
      <c r="AR454" t="s">
        <v>219</v>
      </c>
      <c r="AS454" t="s">
        <v>100</v>
      </c>
      <c r="AT454" t="s">
        <v>231</v>
      </c>
      <c r="AU454">
        <v>20260813</v>
      </c>
      <c r="AV454" t="s">
        <v>222</v>
      </c>
      <c r="AW454" t="s">
        <v>1039</v>
      </c>
      <c r="AX454" t="s">
        <v>223</v>
      </c>
      <c r="BA454" s="57">
        <v>46248.333333333336</v>
      </c>
      <c r="BB454" t="s">
        <v>8186</v>
      </c>
      <c r="BC454">
        <v>2026</v>
      </c>
      <c r="BD454">
        <v>8</v>
      </c>
      <c r="BE454">
        <v>13</v>
      </c>
      <c r="BF454" s="6">
        <f t="shared" si="21"/>
        <v>46247</v>
      </c>
      <c r="BG454">
        <f t="shared" si="22"/>
        <v>-1.3333333333357587</v>
      </c>
      <c r="BH454" t="str">
        <f t="shared" si="23"/>
        <v>COMPLY</v>
      </c>
      <c r="BI454" t="str">
        <f>VLOOKUP(H454,Sheet2!$A$1:$B$270,2,FALSE)</f>
        <v>JEMBER</v>
      </c>
    </row>
    <row r="455" spans="1:61">
      <c r="A455">
        <v>454</v>
      </c>
      <c r="B455">
        <v>1002507746</v>
      </c>
      <c r="C455">
        <v>3</v>
      </c>
      <c r="D455" t="s">
        <v>51</v>
      </c>
      <c r="E455">
        <v>4</v>
      </c>
      <c r="F455" t="s">
        <v>235</v>
      </c>
      <c r="G455" t="s">
        <v>594</v>
      </c>
      <c r="H455" t="s">
        <v>636</v>
      </c>
      <c r="I455" t="s">
        <v>213</v>
      </c>
      <c r="J455" t="s">
        <v>214</v>
      </c>
      <c r="K455" t="s">
        <v>149</v>
      </c>
      <c r="L455" t="s">
        <v>215</v>
      </c>
      <c r="M455" t="s">
        <v>76</v>
      </c>
      <c r="N455" t="s">
        <v>216</v>
      </c>
      <c r="O455" s="57">
        <v>46238.476354166669</v>
      </c>
      <c r="P455" s="57">
        <v>46239.729212962964</v>
      </c>
      <c r="Q455">
        <v>69358138</v>
      </c>
      <c r="S455">
        <v>142505403533</v>
      </c>
      <c r="T455" t="s">
        <v>2735</v>
      </c>
      <c r="U455" t="s">
        <v>2736</v>
      </c>
      <c r="V455" t="s">
        <v>2737</v>
      </c>
      <c r="Z455">
        <v>110.78291400000001</v>
      </c>
      <c r="AA455">
        <v>-7.5750349999999997</v>
      </c>
      <c r="AB455" t="s">
        <v>2738</v>
      </c>
      <c r="AC455" t="s">
        <v>237</v>
      </c>
      <c r="AL455" t="s">
        <v>218</v>
      </c>
      <c r="AM455" t="s">
        <v>2739</v>
      </c>
      <c r="AN455" t="s">
        <v>6</v>
      </c>
      <c r="AO455" s="57">
        <v>46120.48636574074</v>
      </c>
      <c r="AP455" s="57">
        <v>46239.333333333336</v>
      </c>
      <c r="AR455" t="s">
        <v>219</v>
      </c>
      <c r="AS455" t="s">
        <v>220</v>
      </c>
      <c r="AT455" t="s">
        <v>231</v>
      </c>
      <c r="AU455">
        <v>20260805</v>
      </c>
      <c r="AV455" t="s">
        <v>222</v>
      </c>
      <c r="AW455" t="s">
        <v>1059</v>
      </c>
      <c r="AX455" t="s">
        <v>223</v>
      </c>
      <c r="BA455" s="57">
        <v>46239.333333333336</v>
      </c>
      <c r="BB455" t="s">
        <v>2739</v>
      </c>
      <c r="BC455">
        <v>2026</v>
      </c>
      <c r="BD455">
        <v>8</v>
      </c>
      <c r="BE455">
        <v>5</v>
      </c>
      <c r="BF455" s="6">
        <f t="shared" si="21"/>
        <v>46239</v>
      </c>
      <c r="BG455">
        <f t="shared" si="22"/>
        <v>-0.33333333333575865</v>
      </c>
      <c r="BH455" t="str">
        <f t="shared" si="23"/>
        <v>COMPLY</v>
      </c>
      <c r="BI455" t="e">
        <f>VLOOKUP(H455,Sheet2!$A$1:$B$270,2,FALSE)</f>
        <v>#N/A</v>
      </c>
    </row>
    <row r="456" spans="1:61">
      <c r="A456">
        <v>455</v>
      </c>
      <c r="B456">
        <v>1002504839</v>
      </c>
      <c r="C456">
        <v>3</v>
      </c>
      <c r="D456" t="s">
        <v>55</v>
      </c>
      <c r="E456">
        <v>5</v>
      </c>
      <c r="F456" t="s">
        <v>228</v>
      </c>
      <c r="G456" t="s">
        <v>121</v>
      </c>
      <c r="H456" t="s">
        <v>344</v>
      </c>
      <c r="I456" t="s">
        <v>213</v>
      </c>
      <c r="J456" t="s">
        <v>214</v>
      </c>
      <c r="K456" t="s">
        <v>149</v>
      </c>
      <c r="M456" t="s">
        <v>596</v>
      </c>
      <c r="N456" t="s">
        <v>216</v>
      </c>
      <c r="O456" s="57">
        <v>46235.703958333332</v>
      </c>
      <c r="P456" s="57">
        <v>46236.559444444443</v>
      </c>
      <c r="Q456">
        <v>69251063</v>
      </c>
      <c r="S456">
        <v>152434912352</v>
      </c>
      <c r="T456" t="s">
        <v>2740</v>
      </c>
      <c r="U456" t="s">
        <v>1428</v>
      </c>
      <c r="V456" t="s">
        <v>2741</v>
      </c>
      <c r="Z456">
        <v>113.207784820028</v>
      </c>
      <c r="AA456">
        <v>-7.0519537318538701</v>
      </c>
      <c r="AB456" t="s">
        <v>2742</v>
      </c>
      <c r="AC456" t="s">
        <v>230</v>
      </c>
      <c r="AL456" t="s">
        <v>218</v>
      </c>
      <c r="AM456" t="s">
        <v>2743</v>
      </c>
      <c r="AN456" t="s">
        <v>6</v>
      </c>
      <c r="AO456" s="57">
        <v>46030.70480324074</v>
      </c>
      <c r="AR456" t="s">
        <v>14</v>
      </c>
      <c r="AS456" t="s">
        <v>345</v>
      </c>
      <c r="AT456" t="s">
        <v>221</v>
      </c>
      <c r="AV456" t="s">
        <v>597</v>
      </c>
      <c r="AW456" t="s">
        <v>1002</v>
      </c>
      <c r="AX456" t="s">
        <v>223</v>
      </c>
      <c r="BA456" s="57">
        <v>46235.291666666664</v>
      </c>
      <c r="BB456" t="s">
        <v>2743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MADURA</v>
      </c>
    </row>
    <row r="457" spans="1:61">
      <c r="A457">
        <v>456</v>
      </c>
      <c r="B457">
        <v>1002504265</v>
      </c>
      <c r="C457">
        <v>3</v>
      </c>
      <c r="D457" t="s">
        <v>55</v>
      </c>
      <c r="E457">
        <v>5</v>
      </c>
      <c r="F457" t="s">
        <v>267</v>
      </c>
      <c r="G457" t="s">
        <v>125</v>
      </c>
      <c r="H457" t="s">
        <v>359</v>
      </c>
      <c r="I457" t="s">
        <v>213</v>
      </c>
      <c r="J457" t="s">
        <v>214</v>
      </c>
      <c r="K457" t="s">
        <v>149</v>
      </c>
      <c r="L457" t="s">
        <v>215</v>
      </c>
      <c r="M457" t="s">
        <v>76</v>
      </c>
      <c r="N457" t="s">
        <v>216</v>
      </c>
      <c r="O457" s="57">
        <v>46235.376342592594</v>
      </c>
      <c r="P457" s="57">
        <v>46236.619571759256</v>
      </c>
      <c r="Q457">
        <v>69356571</v>
      </c>
      <c r="S457">
        <v>152457201367</v>
      </c>
      <c r="T457" t="s">
        <v>2748</v>
      </c>
      <c r="U457" t="s">
        <v>2749</v>
      </c>
      <c r="V457" t="s">
        <v>2750</v>
      </c>
      <c r="Z457">
        <v>112.34002534299999</v>
      </c>
      <c r="AA457">
        <v>-7.1384095639094598</v>
      </c>
      <c r="AB457" t="s">
        <v>2751</v>
      </c>
      <c r="AC457" t="s">
        <v>217</v>
      </c>
      <c r="AL457" t="s">
        <v>218</v>
      </c>
      <c r="AM457" t="s">
        <v>2752</v>
      </c>
      <c r="AN457" t="s">
        <v>6</v>
      </c>
      <c r="AO457" s="57">
        <v>46030.381886574076</v>
      </c>
      <c r="AP457" s="57">
        <v>46236.541666666664</v>
      </c>
      <c r="AR457" t="s">
        <v>219</v>
      </c>
      <c r="AS457" t="s">
        <v>220</v>
      </c>
      <c r="AT457" t="s">
        <v>231</v>
      </c>
      <c r="AU457">
        <v>20260802</v>
      </c>
      <c r="AV457" t="s">
        <v>222</v>
      </c>
      <c r="AW457" t="s">
        <v>1055</v>
      </c>
      <c r="AX457" t="s">
        <v>223</v>
      </c>
      <c r="BA457" s="57">
        <v>46236.541666666664</v>
      </c>
      <c r="BB457" t="s">
        <v>2752</v>
      </c>
      <c r="BC457">
        <v>2026</v>
      </c>
      <c r="BD457">
        <v>8</v>
      </c>
      <c r="BE457">
        <v>2</v>
      </c>
      <c r="BF457" s="6">
        <f t="shared" si="21"/>
        <v>46236</v>
      </c>
      <c r="BG457">
        <f t="shared" si="22"/>
        <v>-0.54166666666424135</v>
      </c>
      <c r="BH457" t="str">
        <f t="shared" si="23"/>
        <v>COMPLY</v>
      </c>
      <c r="BI457" t="str">
        <f>VLOOKUP(H457,Sheet2!$A$1:$B$270,2,FALSE)</f>
        <v>GRESIK</v>
      </c>
    </row>
    <row r="458" spans="1:61">
      <c r="A458">
        <v>457</v>
      </c>
      <c r="B458">
        <v>1002517833</v>
      </c>
      <c r="C458">
        <v>3</v>
      </c>
      <c r="D458" t="s">
        <v>55</v>
      </c>
      <c r="E458">
        <v>5</v>
      </c>
      <c r="F458" t="s">
        <v>267</v>
      </c>
      <c r="G458" t="s">
        <v>128</v>
      </c>
      <c r="H458" t="s">
        <v>362</v>
      </c>
      <c r="I458" t="s">
        <v>213</v>
      </c>
      <c r="J458" t="s">
        <v>214</v>
      </c>
      <c r="K458" t="s">
        <v>149</v>
      </c>
      <c r="M458" t="s">
        <v>76</v>
      </c>
      <c r="N458" t="s">
        <v>216</v>
      </c>
      <c r="O458" s="57">
        <v>46244.573217592595</v>
      </c>
      <c r="P458" s="57">
        <v>46246.377303240741</v>
      </c>
      <c r="Q458">
        <v>69362454</v>
      </c>
      <c r="R458">
        <v>3135922056</v>
      </c>
      <c r="S458">
        <v>152412248195</v>
      </c>
      <c r="T458" t="s">
        <v>6555</v>
      </c>
      <c r="U458" t="s">
        <v>6556</v>
      </c>
      <c r="V458" t="s">
        <v>6557</v>
      </c>
      <c r="Z458">
        <v>112.66254840000001</v>
      </c>
      <c r="AA458">
        <v>-7.2829465000000004</v>
      </c>
      <c r="AB458" t="s">
        <v>6558</v>
      </c>
      <c r="AC458" t="s">
        <v>230</v>
      </c>
      <c r="AL458" t="s">
        <v>218</v>
      </c>
      <c r="AM458" t="s">
        <v>6559</v>
      </c>
      <c r="AN458" t="s">
        <v>6</v>
      </c>
      <c r="AO458" s="57">
        <v>46303.579675925925</v>
      </c>
      <c r="AP458" s="57">
        <v>46245.625</v>
      </c>
      <c r="AR458" t="s">
        <v>219</v>
      </c>
      <c r="AS458" t="s">
        <v>647</v>
      </c>
      <c r="AT458" t="s">
        <v>231</v>
      </c>
      <c r="AU458">
        <v>20260812</v>
      </c>
      <c r="AV458" t="s">
        <v>222</v>
      </c>
      <c r="AW458" t="s">
        <v>630</v>
      </c>
      <c r="AX458" t="s">
        <v>223</v>
      </c>
      <c r="BA458" s="57">
        <v>46245.625</v>
      </c>
      <c r="BB458" t="s">
        <v>6559</v>
      </c>
      <c r="BC458">
        <v>2026</v>
      </c>
      <c r="BD458">
        <v>8</v>
      </c>
      <c r="BE458">
        <v>12</v>
      </c>
      <c r="BF458" s="6">
        <f t="shared" si="21"/>
        <v>46246</v>
      </c>
      <c r="BG458">
        <f t="shared" si="22"/>
        <v>0.375</v>
      </c>
      <c r="BH458" t="str">
        <f t="shared" si="23"/>
        <v>COMPLY</v>
      </c>
      <c r="BI458" t="str">
        <f>VLOOKUP(H458,Sheet2!$A$1:$B$270,2,FALSE)</f>
        <v>SURABAYA UTARA</v>
      </c>
    </row>
    <row r="459" spans="1:61">
      <c r="A459">
        <v>458</v>
      </c>
      <c r="B459">
        <v>1002517959</v>
      </c>
      <c r="C459">
        <v>3</v>
      </c>
      <c r="D459" t="s">
        <v>42</v>
      </c>
      <c r="E459">
        <v>5</v>
      </c>
      <c r="F459" t="s">
        <v>233</v>
      </c>
      <c r="G459" t="s">
        <v>101</v>
      </c>
      <c r="H459" t="s">
        <v>308</v>
      </c>
      <c r="I459" t="s">
        <v>213</v>
      </c>
      <c r="J459" t="s">
        <v>214</v>
      </c>
      <c r="K459" t="s">
        <v>149</v>
      </c>
      <c r="L459" t="s">
        <v>215</v>
      </c>
      <c r="M459" t="s">
        <v>279</v>
      </c>
      <c r="N459" t="s">
        <v>216</v>
      </c>
      <c r="O459" s="57">
        <v>46244.590925925928</v>
      </c>
      <c r="P459" s="57">
        <v>46245.738055555557</v>
      </c>
      <c r="Q459">
        <v>69362523</v>
      </c>
      <c r="S459">
        <v>152332252825</v>
      </c>
      <c r="T459" t="s">
        <v>6560</v>
      </c>
      <c r="U459" t="s">
        <v>6561</v>
      </c>
      <c r="V459" t="s">
        <v>6562</v>
      </c>
      <c r="Z459">
        <v>112.674146108329</v>
      </c>
      <c r="AA459">
        <v>-7.3656689434028504</v>
      </c>
      <c r="AB459" t="s">
        <v>6563</v>
      </c>
      <c r="AC459" t="s">
        <v>217</v>
      </c>
      <c r="AL459" t="s">
        <v>218</v>
      </c>
      <c r="AM459" t="s">
        <v>6564</v>
      </c>
      <c r="AN459" t="s">
        <v>6</v>
      </c>
      <c r="AO459" s="57">
        <v>46303.601122685184</v>
      </c>
      <c r="AP459" s="57">
        <v>46245.541666666664</v>
      </c>
      <c r="AQ459" t="s">
        <v>249</v>
      </c>
      <c r="AR459" t="s">
        <v>280</v>
      </c>
      <c r="AS459" t="s">
        <v>619</v>
      </c>
      <c r="AT459" t="s">
        <v>231</v>
      </c>
      <c r="AV459" t="s">
        <v>7281</v>
      </c>
      <c r="AW459" t="s">
        <v>1059</v>
      </c>
      <c r="AX459" t="s">
        <v>223</v>
      </c>
      <c r="BA459" s="57">
        <v>46245.541666666664</v>
      </c>
      <c r="BB459" t="s">
        <v>6564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SIDOARJO</v>
      </c>
    </row>
    <row r="460" spans="1:61">
      <c r="A460">
        <v>459</v>
      </c>
      <c r="B460">
        <v>1002521147</v>
      </c>
      <c r="C460">
        <v>3</v>
      </c>
      <c r="D460" t="s">
        <v>55</v>
      </c>
      <c r="E460">
        <v>5</v>
      </c>
      <c r="F460" t="s">
        <v>267</v>
      </c>
      <c r="G460" t="s">
        <v>125</v>
      </c>
      <c r="H460" t="s">
        <v>417</v>
      </c>
      <c r="I460" t="s">
        <v>213</v>
      </c>
      <c r="J460" t="s">
        <v>214</v>
      </c>
      <c r="K460" t="s">
        <v>149</v>
      </c>
      <c r="M460" t="s">
        <v>279</v>
      </c>
      <c r="N460" t="s">
        <v>216</v>
      </c>
      <c r="O460" s="57">
        <v>46246.316631944443</v>
      </c>
      <c r="P460" s="57">
        <v>46247.618842592594</v>
      </c>
      <c r="Q460">
        <v>69363779</v>
      </c>
      <c r="S460">
        <v>152433910098</v>
      </c>
      <c r="T460" t="s">
        <v>8187</v>
      </c>
      <c r="U460" t="s">
        <v>8188</v>
      </c>
      <c r="V460" t="s">
        <v>8189</v>
      </c>
      <c r="Z460">
        <v>106.844058036804</v>
      </c>
      <c r="AA460">
        <v>-6.1687583205427803</v>
      </c>
      <c r="AB460" t="s">
        <v>8190</v>
      </c>
      <c r="AC460" t="s">
        <v>230</v>
      </c>
      <c r="AL460" t="s">
        <v>218</v>
      </c>
      <c r="AM460" t="s">
        <v>8191</v>
      </c>
      <c r="AN460" t="s">
        <v>6</v>
      </c>
      <c r="AO460" s="57">
        <v>46364.31925925926</v>
      </c>
      <c r="AP460" s="57">
        <v>46247.416666666664</v>
      </c>
      <c r="AQ460" t="s">
        <v>570</v>
      </c>
      <c r="AR460" t="s">
        <v>280</v>
      </c>
      <c r="AS460" t="s">
        <v>125</v>
      </c>
      <c r="AT460" t="s">
        <v>221</v>
      </c>
      <c r="AV460" t="s">
        <v>9135</v>
      </c>
      <c r="AW460" t="s">
        <v>566</v>
      </c>
      <c r="AX460" t="s">
        <v>223</v>
      </c>
      <c r="BA460" s="57">
        <v>46247.416666666664</v>
      </c>
      <c r="BB460" t="s">
        <v>8191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GRESIK</v>
      </c>
    </row>
    <row r="461" spans="1:61">
      <c r="A461">
        <v>460</v>
      </c>
      <c r="B461">
        <v>1002513899</v>
      </c>
      <c r="C461">
        <v>3</v>
      </c>
      <c r="D461" t="s">
        <v>55</v>
      </c>
      <c r="E461">
        <v>5</v>
      </c>
      <c r="F461" t="s">
        <v>228</v>
      </c>
      <c r="G461" t="s">
        <v>127</v>
      </c>
      <c r="H461" t="s">
        <v>229</v>
      </c>
      <c r="I461" t="s">
        <v>213</v>
      </c>
      <c r="J461" t="s">
        <v>214</v>
      </c>
      <c r="K461" t="s">
        <v>149</v>
      </c>
      <c r="M461" t="s">
        <v>76</v>
      </c>
      <c r="N461" t="s">
        <v>216</v>
      </c>
      <c r="O461" s="57">
        <v>46241.405590277776</v>
      </c>
      <c r="P461" s="57">
        <v>46243.83699074074</v>
      </c>
      <c r="Q461">
        <v>69360459</v>
      </c>
      <c r="S461">
        <v>152426928026</v>
      </c>
      <c r="T461" t="s">
        <v>5315</v>
      </c>
      <c r="U461" t="s">
        <v>5316</v>
      </c>
      <c r="V461" t="s">
        <v>5317</v>
      </c>
      <c r="Z461">
        <v>113.4685222</v>
      </c>
      <c r="AA461">
        <v>-7.2044565</v>
      </c>
      <c r="AB461" t="s">
        <v>5318</v>
      </c>
      <c r="AC461" t="s">
        <v>230</v>
      </c>
      <c r="AL461" t="s">
        <v>218</v>
      </c>
      <c r="AM461" t="s">
        <v>5319</v>
      </c>
      <c r="AN461" t="s">
        <v>6</v>
      </c>
      <c r="AO461" s="57">
        <v>46211.413402777776</v>
      </c>
      <c r="AP461" s="57">
        <v>46243.541666666664</v>
      </c>
      <c r="AR461" t="s">
        <v>219</v>
      </c>
      <c r="AS461" t="s">
        <v>127</v>
      </c>
      <c r="AT461" t="s">
        <v>231</v>
      </c>
      <c r="AU461">
        <v>20260809</v>
      </c>
      <c r="AV461" t="s">
        <v>222</v>
      </c>
      <c r="AW461" t="s">
        <v>565</v>
      </c>
      <c r="AX461" t="s">
        <v>223</v>
      </c>
      <c r="BA461" s="57">
        <v>46243.541666666664</v>
      </c>
      <c r="BB461" t="s">
        <v>5319</v>
      </c>
      <c r="BC461">
        <v>2026</v>
      </c>
      <c r="BD461">
        <v>8</v>
      </c>
      <c r="BE461">
        <v>9</v>
      </c>
      <c r="BF461" s="6">
        <f t="shared" si="21"/>
        <v>46243</v>
      </c>
      <c r="BG461">
        <f t="shared" si="22"/>
        <v>-0.54166666666424135</v>
      </c>
      <c r="BH461" t="str">
        <f t="shared" si="23"/>
        <v>COMPLY</v>
      </c>
      <c r="BI461" t="str">
        <f>VLOOKUP(H461,Sheet2!$A$1:$B$270,2,FALSE)</f>
        <v>MADURA</v>
      </c>
    </row>
    <row r="462" spans="1:61">
      <c r="A462">
        <v>461</v>
      </c>
      <c r="B462">
        <v>1002516436</v>
      </c>
      <c r="C462">
        <v>3</v>
      </c>
      <c r="D462" t="s">
        <v>34</v>
      </c>
      <c r="E462">
        <v>5</v>
      </c>
      <c r="F462" t="s">
        <v>580</v>
      </c>
      <c r="G462" t="s">
        <v>84</v>
      </c>
      <c r="H462" t="s">
        <v>242</v>
      </c>
      <c r="I462" t="s">
        <v>213</v>
      </c>
      <c r="J462" t="s">
        <v>214</v>
      </c>
      <c r="K462" t="s">
        <v>149</v>
      </c>
      <c r="M462" t="s">
        <v>236</v>
      </c>
      <c r="N462" t="s">
        <v>216</v>
      </c>
      <c r="O462" s="57">
        <v>46243.499120370368</v>
      </c>
      <c r="P462" s="57">
        <v>46244.514143518521</v>
      </c>
      <c r="Q462">
        <v>69361810</v>
      </c>
      <c r="S462">
        <v>172424806035</v>
      </c>
      <c r="T462" t="s">
        <v>4658</v>
      </c>
      <c r="U462" t="s">
        <v>4659</v>
      </c>
      <c r="Z462">
        <v>115.0637388</v>
      </c>
      <c r="AA462">
        <v>-8.1278047999999998</v>
      </c>
      <c r="AB462" t="s">
        <v>5320</v>
      </c>
      <c r="AC462" t="s">
        <v>230</v>
      </c>
      <c r="AO462" s="57">
        <v>46273.506828703707</v>
      </c>
      <c r="AR462" t="s">
        <v>314</v>
      </c>
      <c r="AS462" t="s">
        <v>220</v>
      </c>
      <c r="AT462" t="s">
        <v>231</v>
      </c>
      <c r="AV462" t="s">
        <v>5592</v>
      </c>
      <c r="AW462" t="s">
        <v>566</v>
      </c>
      <c r="AX462" t="s">
        <v>223</v>
      </c>
      <c r="AZ462" t="s">
        <v>5592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SINGARAJA</v>
      </c>
    </row>
    <row r="463" spans="1:61">
      <c r="A463">
        <v>462</v>
      </c>
      <c r="B463">
        <v>1002523613</v>
      </c>
      <c r="C463">
        <v>3</v>
      </c>
      <c r="D463" t="s">
        <v>59</v>
      </c>
      <c r="E463">
        <v>4</v>
      </c>
      <c r="F463" t="s">
        <v>243</v>
      </c>
      <c r="G463" t="s">
        <v>262</v>
      </c>
      <c r="H463" t="s">
        <v>263</v>
      </c>
      <c r="I463" t="s">
        <v>213</v>
      </c>
      <c r="J463" t="s">
        <v>214</v>
      </c>
      <c r="K463" t="s">
        <v>149</v>
      </c>
      <c r="L463" t="s">
        <v>215</v>
      </c>
      <c r="M463" t="s">
        <v>76</v>
      </c>
      <c r="N463" t="s">
        <v>216</v>
      </c>
      <c r="O463" s="57">
        <v>46247.420092592591</v>
      </c>
      <c r="P463" s="57">
        <v>46247.61787037037</v>
      </c>
      <c r="Q463">
        <v>69364845</v>
      </c>
      <c r="S463">
        <v>141373127443</v>
      </c>
      <c r="T463" t="s">
        <v>9136</v>
      </c>
      <c r="U463" t="s">
        <v>9137</v>
      </c>
      <c r="V463" t="s">
        <v>9138</v>
      </c>
      <c r="Z463">
        <v>109.78700000000001</v>
      </c>
      <c r="AA463">
        <v>-7.4245320000000001</v>
      </c>
      <c r="AB463" t="s">
        <v>9139</v>
      </c>
      <c r="AC463" t="s">
        <v>237</v>
      </c>
      <c r="AL463" t="s">
        <v>218</v>
      </c>
      <c r="AM463" t="s">
        <v>9140</v>
      </c>
      <c r="AN463" t="s">
        <v>6</v>
      </c>
      <c r="AO463" t="s">
        <v>8974</v>
      </c>
      <c r="AP463" s="57">
        <v>46248.333333333336</v>
      </c>
      <c r="AR463" t="s">
        <v>219</v>
      </c>
      <c r="AS463" t="s">
        <v>220</v>
      </c>
      <c r="AT463" t="s">
        <v>231</v>
      </c>
      <c r="AU463">
        <v>20260813</v>
      </c>
      <c r="AV463" t="s">
        <v>222</v>
      </c>
      <c r="AW463" t="s">
        <v>1059</v>
      </c>
      <c r="AX463" t="s">
        <v>223</v>
      </c>
      <c r="BA463" s="57">
        <v>46248.333333333336</v>
      </c>
      <c r="BB463" t="s">
        <v>9140</v>
      </c>
      <c r="BC463">
        <v>2026</v>
      </c>
      <c r="BD463">
        <v>8</v>
      </c>
      <c r="BE463">
        <v>13</v>
      </c>
      <c r="BF463" s="6">
        <f t="shared" si="21"/>
        <v>46247</v>
      </c>
      <c r="BG463">
        <f t="shared" si="22"/>
        <v>-1.3333333333357587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1002511156</v>
      </c>
      <c r="C464">
        <v>3</v>
      </c>
      <c r="D464" t="s">
        <v>55</v>
      </c>
      <c r="E464">
        <v>5</v>
      </c>
      <c r="F464" t="s">
        <v>267</v>
      </c>
      <c r="G464" t="s">
        <v>122</v>
      </c>
      <c r="H464" t="s">
        <v>357</v>
      </c>
      <c r="I464" t="s">
        <v>213</v>
      </c>
      <c r="J464" t="s">
        <v>214</v>
      </c>
      <c r="K464" t="s">
        <v>149</v>
      </c>
      <c r="M464" t="s">
        <v>288</v>
      </c>
      <c r="N464" t="s">
        <v>216</v>
      </c>
      <c r="O464" s="57">
        <v>46239.687060185184</v>
      </c>
      <c r="P464" s="57">
        <v>46241.435833333337</v>
      </c>
      <c r="Q464">
        <v>69359383</v>
      </c>
      <c r="S464">
        <v>152421262149</v>
      </c>
      <c r="T464" t="s">
        <v>2773</v>
      </c>
      <c r="U464" t="s">
        <v>2774</v>
      </c>
      <c r="V464" t="s">
        <v>2775</v>
      </c>
      <c r="Z464">
        <v>112.6178103</v>
      </c>
      <c r="AA464">
        <v>-7.1764482000000003</v>
      </c>
      <c r="AB464" t="s">
        <v>2776</v>
      </c>
      <c r="AC464" t="s">
        <v>293</v>
      </c>
      <c r="AL464" t="s">
        <v>218</v>
      </c>
      <c r="AM464" t="s">
        <v>2777</v>
      </c>
      <c r="AN464" t="s">
        <v>6</v>
      </c>
      <c r="AO464" s="57">
        <v>46150.694282407407</v>
      </c>
      <c r="AP464" s="57">
        <v>46242.625</v>
      </c>
      <c r="AR464" t="s">
        <v>241</v>
      </c>
      <c r="AS464" t="s">
        <v>122</v>
      </c>
      <c r="AT464" t="s">
        <v>576</v>
      </c>
      <c r="AV464" t="s">
        <v>931</v>
      </c>
      <c r="AW464" t="s">
        <v>600</v>
      </c>
      <c r="AX464" t="s">
        <v>223</v>
      </c>
      <c r="BA464" s="57">
        <v>46242.625</v>
      </c>
      <c r="BB464" t="s">
        <v>2777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GRESIK</v>
      </c>
    </row>
    <row r="465" spans="1:61">
      <c r="A465">
        <v>464</v>
      </c>
      <c r="B465">
        <v>1002519645</v>
      </c>
      <c r="C465">
        <v>3</v>
      </c>
      <c r="D465" t="s">
        <v>38</v>
      </c>
      <c r="E465">
        <v>5</v>
      </c>
      <c r="F465" t="s">
        <v>90</v>
      </c>
      <c r="G465" t="s">
        <v>90</v>
      </c>
      <c r="H465" t="s">
        <v>461</v>
      </c>
      <c r="I465" t="s">
        <v>213</v>
      </c>
      <c r="J465" t="s">
        <v>214</v>
      </c>
      <c r="K465" t="s">
        <v>149</v>
      </c>
      <c r="L465" t="s">
        <v>215</v>
      </c>
      <c r="M465" t="s">
        <v>76</v>
      </c>
      <c r="N465" t="s">
        <v>216</v>
      </c>
      <c r="O465" s="57">
        <v>46245.497187499997</v>
      </c>
      <c r="P465" s="57">
        <v>46245.68105324074</v>
      </c>
      <c r="Q465">
        <v>69363208</v>
      </c>
      <c r="S465">
        <v>152640225881</v>
      </c>
      <c r="T465" t="s">
        <v>7282</v>
      </c>
      <c r="U465" t="s">
        <v>7283</v>
      </c>
      <c r="V465" t="s">
        <v>7284</v>
      </c>
      <c r="Z465">
        <v>111.97801000218</v>
      </c>
      <c r="AA465">
        <v>-7.7619329575028999</v>
      </c>
      <c r="AB465" t="s">
        <v>7285</v>
      </c>
      <c r="AC465" t="s">
        <v>217</v>
      </c>
      <c r="AL465" t="s">
        <v>218</v>
      </c>
      <c r="AM465" t="s">
        <v>7286</v>
      </c>
      <c r="AN465" t="s">
        <v>6</v>
      </c>
      <c r="AO465" s="57">
        <v>46334.507453703707</v>
      </c>
      <c r="AP465" s="57">
        <v>46246.333333333336</v>
      </c>
      <c r="AR465" t="s">
        <v>219</v>
      </c>
      <c r="AS465" t="s">
        <v>585</v>
      </c>
      <c r="AT465" t="s">
        <v>231</v>
      </c>
      <c r="AU465">
        <v>20260811</v>
      </c>
      <c r="AV465" t="s">
        <v>222</v>
      </c>
      <c r="AW465" t="s">
        <v>1055</v>
      </c>
      <c r="AX465" t="s">
        <v>223</v>
      </c>
      <c r="BA465" s="57">
        <v>46246.333333333336</v>
      </c>
      <c r="BB465" t="s">
        <v>7286</v>
      </c>
      <c r="BC465">
        <v>2026</v>
      </c>
      <c r="BD465">
        <v>8</v>
      </c>
      <c r="BE465">
        <v>11</v>
      </c>
      <c r="BF465" s="6">
        <f t="shared" si="21"/>
        <v>46245</v>
      </c>
      <c r="BG465">
        <f t="shared" si="22"/>
        <v>-1.3333333333357587</v>
      </c>
      <c r="BH465" t="str">
        <f t="shared" si="23"/>
        <v>COMPLY</v>
      </c>
      <c r="BI465" t="str">
        <f>VLOOKUP(H465,Sheet2!$A$1:$B$270,2,FALSE)</f>
        <v>KEDIRI</v>
      </c>
    </row>
    <row r="466" spans="1:61">
      <c r="A466">
        <v>465</v>
      </c>
      <c r="B466">
        <v>1002505826</v>
      </c>
      <c r="C466">
        <v>3</v>
      </c>
      <c r="D466" t="s">
        <v>55</v>
      </c>
      <c r="E466">
        <v>5</v>
      </c>
      <c r="F466" t="s">
        <v>267</v>
      </c>
      <c r="G466" t="s">
        <v>123</v>
      </c>
      <c r="H466" t="s">
        <v>295</v>
      </c>
      <c r="I466" t="s">
        <v>213</v>
      </c>
      <c r="J466" t="s">
        <v>214</v>
      </c>
      <c r="K466" t="s">
        <v>149</v>
      </c>
      <c r="M466" t="s">
        <v>76</v>
      </c>
      <c r="N466" t="s">
        <v>216</v>
      </c>
      <c r="O466" s="57">
        <v>46237.458969907406</v>
      </c>
      <c r="P466" s="57">
        <v>46237.881643518522</v>
      </c>
      <c r="Q466">
        <v>69355820</v>
      </c>
      <c r="S466">
        <v>152401227305</v>
      </c>
      <c r="T466" t="s">
        <v>2783</v>
      </c>
      <c r="U466" t="s">
        <v>2784</v>
      </c>
      <c r="V466" t="s">
        <v>2785</v>
      </c>
      <c r="Z466">
        <v>112.73384203000001</v>
      </c>
      <c r="AA466">
        <v>-7.2000520889999997</v>
      </c>
      <c r="AB466" t="s">
        <v>2786</v>
      </c>
      <c r="AC466" t="s">
        <v>230</v>
      </c>
      <c r="AL466" t="s">
        <v>218</v>
      </c>
      <c r="AM466" t="s">
        <v>2787</v>
      </c>
      <c r="AN466" t="s">
        <v>6</v>
      </c>
      <c r="AO466" s="57">
        <v>46089.465671296297</v>
      </c>
      <c r="AR466" t="s">
        <v>219</v>
      </c>
      <c r="AS466" t="s">
        <v>277</v>
      </c>
      <c r="AT466" t="s">
        <v>231</v>
      </c>
      <c r="AU466">
        <v>20260803</v>
      </c>
      <c r="AV466" t="s">
        <v>222</v>
      </c>
      <c r="AW466" t="s">
        <v>566</v>
      </c>
      <c r="AX466" t="s">
        <v>223</v>
      </c>
      <c r="BA466" s="57">
        <v>46237.291666666664</v>
      </c>
      <c r="BB466" t="s">
        <v>2787</v>
      </c>
      <c r="BC466">
        <v>2026</v>
      </c>
      <c r="BD466">
        <v>8</v>
      </c>
      <c r="BE466">
        <v>3</v>
      </c>
      <c r="BF466" s="6">
        <f t="shared" si="21"/>
        <v>46237</v>
      </c>
      <c r="BG466">
        <f t="shared" si="22"/>
        <v>-0.29166666666424135</v>
      </c>
      <c r="BH466" t="str">
        <f t="shared" si="23"/>
        <v>COMPLY</v>
      </c>
      <c r="BI466" t="str">
        <f>VLOOKUP(H466,Sheet2!$A$1:$B$270,2,FALSE)</f>
        <v>SURABAYA UTARA</v>
      </c>
    </row>
    <row r="467" spans="1:61">
      <c r="A467">
        <v>466</v>
      </c>
      <c r="B467">
        <v>1002512650</v>
      </c>
      <c r="C467">
        <v>3</v>
      </c>
      <c r="D467" t="s">
        <v>42</v>
      </c>
      <c r="E467">
        <v>5</v>
      </c>
      <c r="F467" t="s">
        <v>233</v>
      </c>
      <c r="G467" t="s">
        <v>103</v>
      </c>
      <c r="H467" t="s">
        <v>302</v>
      </c>
      <c r="I467" t="s">
        <v>213</v>
      </c>
      <c r="J467" t="s">
        <v>214</v>
      </c>
      <c r="K467" t="s">
        <v>149</v>
      </c>
      <c r="M467" t="s">
        <v>76</v>
      </c>
      <c r="N467" t="s">
        <v>216</v>
      </c>
      <c r="O467" s="57">
        <v>46240.600023148145</v>
      </c>
      <c r="P467" s="57">
        <v>46240.828090277777</v>
      </c>
      <c r="Q467">
        <v>69360057</v>
      </c>
      <c r="S467">
        <v>152319208226</v>
      </c>
      <c r="T467" t="s">
        <v>2788</v>
      </c>
      <c r="U467" t="s">
        <v>2789</v>
      </c>
      <c r="V467" t="s">
        <v>2790</v>
      </c>
      <c r="Z467">
        <v>112.3720793</v>
      </c>
      <c r="AA467">
        <v>-7.7094909999999999</v>
      </c>
      <c r="AB467" t="s">
        <v>2791</v>
      </c>
      <c r="AC467" t="s">
        <v>230</v>
      </c>
      <c r="AL467" t="s">
        <v>218</v>
      </c>
      <c r="AM467" t="s">
        <v>2792</v>
      </c>
      <c r="AN467" t="s">
        <v>6</v>
      </c>
      <c r="AO467" s="57">
        <v>46181.601423611108</v>
      </c>
      <c r="AP467" s="57">
        <v>46241.541666666664</v>
      </c>
      <c r="AR467" t="s">
        <v>219</v>
      </c>
      <c r="AS467" t="s">
        <v>103</v>
      </c>
      <c r="AT467" t="s">
        <v>231</v>
      </c>
      <c r="AU467">
        <v>20260806</v>
      </c>
      <c r="AV467" t="s">
        <v>222</v>
      </c>
      <c r="AW467" t="s">
        <v>566</v>
      </c>
      <c r="AX467" t="s">
        <v>223</v>
      </c>
      <c r="BA467" s="57">
        <v>46241.541666666664</v>
      </c>
      <c r="BB467" t="s">
        <v>2792</v>
      </c>
      <c r="BC467">
        <v>2026</v>
      </c>
      <c r="BD467">
        <v>8</v>
      </c>
      <c r="BE467">
        <v>6</v>
      </c>
      <c r="BF467" s="6">
        <f t="shared" si="21"/>
        <v>46240</v>
      </c>
      <c r="BG467">
        <f t="shared" si="22"/>
        <v>-1.5416666666642413</v>
      </c>
      <c r="BH467" t="str">
        <f t="shared" si="23"/>
        <v>COMPLY</v>
      </c>
      <c r="BI467" t="str">
        <f>VLOOKUP(H467,Sheet2!$A$1:$B$270,2,FALSE)</f>
        <v>MOJOKERTO</v>
      </c>
    </row>
    <row r="468" spans="1:61">
      <c r="A468">
        <v>467</v>
      </c>
      <c r="B468">
        <v>1002516159</v>
      </c>
      <c r="C468">
        <v>3</v>
      </c>
      <c r="D468" t="s">
        <v>38</v>
      </c>
      <c r="E468">
        <v>5</v>
      </c>
      <c r="F468" t="s">
        <v>92</v>
      </c>
      <c r="G468" t="s">
        <v>94</v>
      </c>
      <c r="H468" t="s">
        <v>339</v>
      </c>
      <c r="I468" t="s">
        <v>213</v>
      </c>
      <c r="J468" t="s">
        <v>214</v>
      </c>
      <c r="K468" t="s">
        <v>149</v>
      </c>
      <c r="L468" t="s">
        <v>215</v>
      </c>
      <c r="M468" t="s">
        <v>76</v>
      </c>
      <c r="N468" t="s">
        <v>216</v>
      </c>
      <c r="O468" s="57">
        <v>46242.690925925926</v>
      </c>
      <c r="P468" s="57">
        <v>46244.476307870369</v>
      </c>
      <c r="Q468">
        <v>69361596</v>
      </c>
      <c r="S468">
        <v>152603215868</v>
      </c>
      <c r="T468" t="s">
        <v>5331</v>
      </c>
      <c r="U468" t="s">
        <v>5332</v>
      </c>
      <c r="V468" t="s">
        <v>5333</v>
      </c>
      <c r="Z468">
        <v>111.3472429</v>
      </c>
      <c r="AA468">
        <v>-7.6464539</v>
      </c>
      <c r="AB468" t="s">
        <v>5334</v>
      </c>
      <c r="AC468" t="s">
        <v>237</v>
      </c>
      <c r="AL468" t="s">
        <v>218</v>
      </c>
      <c r="AM468" t="s">
        <v>5335</v>
      </c>
      <c r="AN468" t="s">
        <v>6</v>
      </c>
      <c r="AO468" s="57">
        <v>46242.694560185184</v>
      </c>
      <c r="AP468" s="57">
        <v>46244.333333333336</v>
      </c>
      <c r="AR468" t="s">
        <v>219</v>
      </c>
      <c r="AS468" t="s">
        <v>593</v>
      </c>
      <c r="AT468" t="s">
        <v>231</v>
      </c>
      <c r="AU468">
        <v>20260810</v>
      </c>
      <c r="AV468" t="s">
        <v>222</v>
      </c>
      <c r="AW468" t="s">
        <v>1055</v>
      </c>
      <c r="AX468" t="s">
        <v>223</v>
      </c>
      <c r="BA468" s="57">
        <v>46244.333333333336</v>
      </c>
      <c r="BB468" t="s">
        <v>5335</v>
      </c>
      <c r="BC468">
        <v>2026</v>
      </c>
      <c r="BD468">
        <v>8</v>
      </c>
      <c r="BE468">
        <v>10</v>
      </c>
      <c r="BF468" s="6">
        <f t="shared" si="21"/>
        <v>46244</v>
      </c>
      <c r="BG468">
        <f t="shared" si="22"/>
        <v>-0.33333333333575865</v>
      </c>
      <c r="BH468" t="str">
        <f t="shared" si="23"/>
        <v>COMPLY</v>
      </c>
      <c r="BI468" t="str">
        <f>VLOOKUP(H468,Sheet2!$A$1:$B$270,2,FALSE)</f>
        <v>MADIUN</v>
      </c>
    </row>
    <row r="469" spans="1:61">
      <c r="A469">
        <v>468</v>
      </c>
      <c r="B469">
        <v>1002521447</v>
      </c>
      <c r="C469">
        <v>3</v>
      </c>
      <c r="D469" t="s">
        <v>42</v>
      </c>
      <c r="E469">
        <v>5</v>
      </c>
      <c r="F469" t="s">
        <v>106</v>
      </c>
      <c r="G469" t="s">
        <v>106</v>
      </c>
      <c r="H469" t="s">
        <v>377</v>
      </c>
      <c r="I469" t="s">
        <v>213</v>
      </c>
      <c r="J469" t="s">
        <v>214</v>
      </c>
      <c r="K469" t="s">
        <v>149</v>
      </c>
      <c r="M469" t="s">
        <v>225</v>
      </c>
      <c r="N469" t="s">
        <v>216</v>
      </c>
      <c r="O469" s="57">
        <v>46246.408831018518</v>
      </c>
      <c r="P469" s="57">
        <v>46247.338171296295</v>
      </c>
      <c r="Q469">
        <v>69363911</v>
      </c>
      <c r="S469">
        <v>152731203850</v>
      </c>
      <c r="T469" t="s">
        <v>8192</v>
      </c>
      <c r="U469" t="s">
        <v>8193</v>
      </c>
      <c r="V469" t="s">
        <v>8194</v>
      </c>
      <c r="Z469">
        <v>112.8934718</v>
      </c>
      <c r="AA469">
        <v>-7.7054999999999998</v>
      </c>
      <c r="AB469" t="s">
        <v>8195</v>
      </c>
      <c r="AC469" t="s">
        <v>230</v>
      </c>
      <c r="AL469" t="s">
        <v>218</v>
      </c>
      <c r="AM469" t="s">
        <v>8196</v>
      </c>
      <c r="AN469" t="s">
        <v>6</v>
      </c>
      <c r="AO469" s="57">
        <v>46364.413321759261</v>
      </c>
      <c r="AP469" s="57">
        <v>46247.333333333336</v>
      </c>
      <c r="AR469" t="s">
        <v>18</v>
      </c>
      <c r="AS469" t="s">
        <v>220</v>
      </c>
      <c r="AT469" t="s">
        <v>231</v>
      </c>
      <c r="AV469" t="s">
        <v>227</v>
      </c>
      <c r="AW469" t="s">
        <v>606</v>
      </c>
      <c r="AX469" t="s">
        <v>223</v>
      </c>
      <c r="BA469" s="57">
        <v>46247.333333333336</v>
      </c>
      <c r="BB469" t="s">
        <v>8196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PASURUAN</v>
      </c>
    </row>
    <row r="470" spans="1:61">
      <c r="A470">
        <v>469</v>
      </c>
      <c r="B470">
        <v>1002515195</v>
      </c>
      <c r="C470">
        <v>3</v>
      </c>
      <c r="D470" t="s">
        <v>42</v>
      </c>
      <c r="E470">
        <v>5</v>
      </c>
      <c r="F470" t="s">
        <v>102</v>
      </c>
      <c r="G470" t="s">
        <v>102</v>
      </c>
      <c r="H470" t="s">
        <v>460</v>
      </c>
      <c r="I470" t="s">
        <v>213</v>
      </c>
      <c r="J470" t="s">
        <v>214</v>
      </c>
      <c r="K470" t="s">
        <v>149</v>
      </c>
      <c r="M470" t="s">
        <v>76</v>
      </c>
      <c r="N470" t="s">
        <v>216</v>
      </c>
      <c r="O470" s="57">
        <v>46241.671631944446</v>
      </c>
      <c r="P470" s="57">
        <v>46241.896064814813</v>
      </c>
      <c r="Q470">
        <v>69360155</v>
      </c>
      <c r="S470">
        <v>152538203663</v>
      </c>
      <c r="T470" t="s">
        <v>3404</v>
      </c>
      <c r="U470" t="s">
        <v>5336</v>
      </c>
      <c r="V470" t="s">
        <v>5337</v>
      </c>
      <c r="Z470">
        <v>113.81415715</v>
      </c>
      <c r="AA470">
        <v>-8.1255513090000004</v>
      </c>
      <c r="AB470" t="s">
        <v>3407</v>
      </c>
      <c r="AC470" t="s">
        <v>230</v>
      </c>
      <c r="AL470" t="s">
        <v>218</v>
      </c>
      <c r="AM470" t="s">
        <v>5338</v>
      </c>
      <c r="AN470" t="s">
        <v>6</v>
      </c>
      <c r="AO470" s="57">
        <v>46211.684444444443</v>
      </c>
      <c r="AR470" t="s">
        <v>219</v>
      </c>
      <c r="AS470" t="s">
        <v>102</v>
      </c>
      <c r="AT470" t="s">
        <v>231</v>
      </c>
      <c r="AU470">
        <v>20260807</v>
      </c>
      <c r="AV470" t="s">
        <v>222</v>
      </c>
      <c r="AW470" t="s">
        <v>1015</v>
      </c>
      <c r="AX470" t="s">
        <v>223</v>
      </c>
      <c r="BA470" s="57">
        <v>46241.291666666664</v>
      </c>
      <c r="BB470" t="s">
        <v>5338</v>
      </c>
      <c r="BC470">
        <v>2026</v>
      </c>
      <c r="BD470">
        <v>8</v>
      </c>
      <c r="BE470">
        <v>7</v>
      </c>
      <c r="BF470" s="6">
        <f t="shared" si="21"/>
        <v>46241</v>
      </c>
      <c r="BG470">
        <f t="shared" si="22"/>
        <v>-0.29166666666424135</v>
      </c>
      <c r="BH470" t="str">
        <f t="shared" si="23"/>
        <v>COMPLY</v>
      </c>
      <c r="BI470" t="str">
        <f>VLOOKUP(H470,Sheet2!$A$1:$B$270,2,FALSE)</f>
        <v>JEMBER</v>
      </c>
    </row>
    <row r="471" spans="1:61">
      <c r="A471">
        <v>470</v>
      </c>
      <c r="B471">
        <v>1002518871</v>
      </c>
      <c r="C471">
        <v>3</v>
      </c>
      <c r="D471" t="s">
        <v>55</v>
      </c>
      <c r="E471">
        <v>5</v>
      </c>
      <c r="F471" t="s">
        <v>267</v>
      </c>
      <c r="G471" t="s">
        <v>128</v>
      </c>
      <c r="H471" t="s">
        <v>388</v>
      </c>
      <c r="I471" t="s">
        <v>213</v>
      </c>
      <c r="J471" t="s">
        <v>214</v>
      </c>
      <c r="K471" t="s">
        <v>149</v>
      </c>
      <c r="M471" t="s">
        <v>76</v>
      </c>
      <c r="N471" t="s">
        <v>216</v>
      </c>
      <c r="O471" s="57">
        <v>46245.368877314817</v>
      </c>
      <c r="P471" s="57">
        <v>46247.509479166663</v>
      </c>
      <c r="Q471">
        <v>69362885</v>
      </c>
      <c r="S471">
        <v>152409278355</v>
      </c>
      <c r="T471" t="s">
        <v>7287</v>
      </c>
      <c r="U471" t="s">
        <v>9141</v>
      </c>
      <c r="V471" t="s">
        <v>7288</v>
      </c>
      <c r="Z471">
        <v>112.702965047681</v>
      </c>
      <c r="AA471">
        <v>-7.2754137200314997</v>
      </c>
      <c r="AB471" t="s">
        <v>7289</v>
      </c>
      <c r="AC471" t="s">
        <v>230</v>
      </c>
      <c r="AL471" t="s">
        <v>218</v>
      </c>
      <c r="AM471" t="s">
        <v>7290</v>
      </c>
      <c r="AN471" t="s">
        <v>6</v>
      </c>
      <c r="AO471" s="57">
        <v>46334.372048611112</v>
      </c>
      <c r="AP471" s="57">
        <v>46246.541666666664</v>
      </c>
      <c r="AR471" t="s">
        <v>219</v>
      </c>
      <c r="AS471" t="s">
        <v>128</v>
      </c>
      <c r="AT471" t="s">
        <v>576</v>
      </c>
      <c r="AU471">
        <v>20260813</v>
      </c>
      <c r="AV471" t="s">
        <v>222</v>
      </c>
      <c r="AW471" t="s">
        <v>600</v>
      </c>
      <c r="AX471" t="s">
        <v>223</v>
      </c>
      <c r="BA471" s="57">
        <v>46246.541666666664</v>
      </c>
      <c r="BB471" t="s">
        <v>7290</v>
      </c>
      <c r="BC471">
        <v>2026</v>
      </c>
      <c r="BD471">
        <v>8</v>
      </c>
      <c r="BE471">
        <v>13</v>
      </c>
      <c r="BF471" s="6">
        <f t="shared" si="21"/>
        <v>46247</v>
      </c>
      <c r="BG471">
        <f t="shared" si="22"/>
        <v>0.45833333333575865</v>
      </c>
      <c r="BH471" t="str">
        <f t="shared" si="23"/>
        <v>COMPLY</v>
      </c>
      <c r="BI471" t="str">
        <f>VLOOKUP(H471,Sheet2!$A$1:$B$270,2,FALSE)</f>
        <v>SURABAYA UTARA</v>
      </c>
    </row>
    <row r="472" spans="1:61">
      <c r="A472">
        <v>471</v>
      </c>
      <c r="B472">
        <v>1002512822</v>
      </c>
      <c r="C472">
        <v>3</v>
      </c>
      <c r="D472" t="s">
        <v>49</v>
      </c>
      <c r="E472">
        <v>4</v>
      </c>
      <c r="F472" t="s">
        <v>247</v>
      </c>
      <c r="G472" t="s">
        <v>551</v>
      </c>
      <c r="H472" t="s">
        <v>964</v>
      </c>
      <c r="I472" t="s">
        <v>213</v>
      </c>
      <c r="J472" t="s">
        <v>214</v>
      </c>
      <c r="K472" t="s">
        <v>149</v>
      </c>
      <c r="L472" t="s">
        <v>215</v>
      </c>
      <c r="M472" t="s">
        <v>76</v>
      </c>
      <c r="N472" t="s">
        <v>216</v>
      </c>
      <c r="O472" s="57">
        <v>46240.629120370373</v>
      </c>
      <c r="P472" s="57">
        <v>46242.330358796295</v>
      </c>
      <c r="Q472">
        <v>69360110</v>
      </c>
      <c r="S472">
        <v>146457106341</v>
      </c>
      <c r="T472" t="s">
        <v>1044</v>
      </c>
      <c r="U472" t="s">
        <v>2806</v>
      </c>
      <c r="V472" t="s">
        <v>2807</v>
      </c>
      <c r="Z472">
        <v>110.2506534</v>
      </c>
      <c r="AA472">
        <v>-6.9564329999999996</v>
      </c>
      <c r="AB472" t="s">
        <v>2808</v>
      </c>
      <c r="AC472" t="s">
        <v>237</v>
      </c>
      <c r="AL472" t="s">
        <v>218</v>
      </c>
      <c r="AM472" t="s">
        <v>2809</v>
      </c>
      <c r="AN472" t="s">
        <v>6</v>
      </c>
      <c r="AO472" s="57">
        <v>46181.642870370371</v>
      </c>
      <c r="AP472" s="57">
        <v>46241.541666666664</v>
      </c>
      <c r="AR472" t="s">
        <v>219</v>
      </c>
      <c r="AS472" t="s">
        <v>220</v>
      </c>
      <c r="AT472" t="s">
        <v>231</v>
      </c>
      <c r="AU472">
        <v>20260808</v>
      </c>
      <c r="AV472" t="s">
        <v>222</v>
      </c>
      <c r="AW472" t="s">
        <v>1055</v>
      </c>
      <c r="AX472" t="s">
        <v>223</v>
      </c>
      <c r="BA472" s="57">
        <v>46241.541666666664</v>
      </c>
      <c r="BB472" t="s">
        <v>2809</v>
      </c>
      <c r="BC472">
        <v>2026</v>
      </c>
      <c r="BD472">
        <v>8</v>
      </c>
      <c r="BE472">
        <v>8</v>
      </c>
      <c r="BF472" s="6">
        <f t="shared" si="21"/>
        <v>46242</v>
      </c>
      <c r="BG472">
        <f t="shared" si="22"/>
        <v>0.45833333333575865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1002506492</v>
      </c>
      <c r="C473">
        <v>3</v>
      </c>
      <c r="D473" t="s">
        <v>42</v>
      </c>
      <c r="E473">
        <v>5</v>
      </c>
      <c r="F473" t="s">
        <v>233</v>
      </c>
      <c r="G473" t="s">
        <v>106</v>
      </c>
      <c r="H473" t="s">
        <v>453</v>
      </c>
      <c r="I473" t="s">
        <v>213</v>
      </c>
      <c r="J473" t="s">
        <v>214</v>
      </c>
      <c r="K473" t="s">
        <v>149</v>
      </c>
      <c r="L473" t="s">
        <v>215</v>
      </c>
      <c r="M473" t="s">
        <v>76</v>
      </c>
      <c r="N473" t="s">
        <v>216</v>
      </c>
      <c r="O473" s="57">
        <v>46237.678425925929</v>
      </c>
      <c r="P473" s="57">
        <v>46241.566967592589</v>
      </c>
      <c r="Q473">
        <v>69357767</v>
      </c>
      <c r="S473">
        <v>152741225069</v>
      </c>
      <c r="T473" t="s">
        <v>2815</v>
      </c>
      <c r="U473" t="s">
        <v>2816</v>
      </c>
      <c r="V473" t="s">
        <v>2817</v>
      </c>
      <c r="Z473">
        <v>112.668361</v>
      </c>
      <c r="AA473">
        <v>-7.6655430000000004</v>
      </c>
      <c r="AB473" t="s">
        <v>2818</v>
      </c>
      <c r="AC473" t="s">
        <v>237</v>
      </c>
      <c r="AL473" t="s">
        <v>218</v>
      </c>
      <c r="AM473" t="s">
        <v>2819</v>
      </c>
      <c r="AN473" t="s">
        <v>6</v>
      </c>
      <c r="AO473" s="57">
        <v>46089.69431712963</v>
      </c>
      <c r="AP473" s="57">
        <v>46240.625</v>
      </c>
      <c r="AR473" t="s">
        <v>219</v>
      </c>
      <c r="AS473" t="s">
        <v>605</v>
      </c>
      <c r="AT473" t="s">
        <v>231</v>
      </c>
      <c r="AU473">
        <v>20260807</v>
      </c>
      <c r="AV473" t="s">
        <v>222</v>
      </c>
      <c r="AW473" t="s">
        <v>1055</v>
      </c>
      <c r="AX473" t="s">
        <v>223</v>
      </c>
      <c r="BA473" s="57">
        <v>46240.625</v>
      </c>
      <c r="BB473" t="s">
        <v>2819</v>
      </c>
      <c r="BC473">
        <v>2026</v>
      </c>
      <c r="BD473">
        <v>8</v>
      </c>
      <c r="BE473">
        <v>7</v>
      </c>
      <c r="BF473" s="6">
        <f t="shared" si="21"/>
        <v>46241</v>
      </c>
      <c r="BG473">
        <f t="shared" si="22"/>
        <v>0.375</v>
      </c>
      <c r="BH473" t="str">
        <f t="shared" si="23"/>
        <v>COMPLY</v>
      </c>
      <c r="BI473" t="str">
        <f>VLOOKUP(H473,Sheet2!$A$1:$B$270,2,FALSE)</f>
        <v>PASURUAN</v>
      </c>
    </row>
    <row r="474" spans="1:61">
      <c r="A474">
        <v>473</v>
      </c>
      <c r="B474">
        <v>1002516511</v>
      </c>
      <c r="C474">
        <v>3</v>
      </c>
      <c r="D474" t="s">
        <v>49</v>
      </c>
      <c r="E474">
        <v>4</v>
      </c>
      <c r="F474" t="s">
        <v>253</v>
      </c>
      <c r="G474" t="s">
        <v>968</v>
      </c>
      <c r="H474" t="s">
        <v>969</v>
      </c>
      <c r="I474" t="s">
        <v>213</v>
      </c>
      <c r="J474" t="s">
        <v>214</v>
      </c>
      <c r="K474" t="s">
        <v>149</v>
      </c>
      <c r="L474" t="s">
        <v>215</v>
      </c>
      <c r="M474" t="s">
        <v>76</v>
      </c>
      <c r="N474" t="s">
        <v>216</v>
      </c>
      <c r="O474" s="57">
        <v>46243.581226851849</v>
      </c>
      <c r="P474" s="57">
        <v>46244.557002314818</v>
      </c>
      <c r="Q474">
        <v>69361876</v>
      </c>
      <c r="S474">
        <v>142212126157</v>
      </c>
      <c r="T474" t="s">
        <v>3595</v>
      </c>
      <c r="U474" t="s">
        <v>6579</v>
      </c>
      <c r="V474" t="s">
        <v>5340</v>
      </c>
      <c r="Z474">
        <v>109.1252403</v>
      </c>
      <c r="AA474">
        <v>-6.8982533999999998</v>
      </c>
      <c r="AB474" t="s">
        <v>5341</v>
      </c>
      <c r="AC474" t="s">
        <v>237</v>
      </c>
      <c r="AL474" t="s">
        <v>218</v>
      </c>
      <c r="AM474" t="s">
        <v>5342</v>
      </c>
      <c r="AN474" t="s">
        <v>6</v>
      </c>
      <c r="AO474" s="57">
        <v>46273.590578703705</v>
      </c>
      <c r="AP474" s="57">
        <v>46244.541666666664</v>
      </c>
      <c r="AR474" t="s">
        <v>219</v>
      </c>
      <c r="AS474" t="s">
        <v>220</v>
      </c>
      <c r="AT474" t="s">
        <v>231</v>
      </c>
      <c r="AU474">
        <v>20260810</v>
      </c>
      <c r="AV474" t="s">
        <v>222</v>
      </c>
      <c r="AW474" t="s">
        <v>1063</v>
      </c>
      <c r="AX474" t="s">
        <v>223</v>
      </c>
      <c r="BA474" s="57">
        <v>46244.541666666664</v>
      </c>
      <c r="BB474" t="s">
        <v>5342</v>
      </c>
      <c r="BC474">
        <v>2026</v>
      </c>
      <c r="BD474">
        <v>8</v>
      </c>
      <c r="BE474">
        <v>10</v>
      </c>
      <c r="BF474" s="6">
        <f t="shared" si="21"/>
        <v>46244</v>
      </c>
      <c r="BG474">
        <f t="shared" si="22"/>
        <v>-0.54166666666424135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1002525247</v>
      </c>
      <c r="C475">
        <v>3</v>
      </c>
      <c r="D475" t="s">
        <v>59</v>
      </c>
      <c r="E475">
        <v>4</v>
      </c>
      <c r="F475" t="s">
        <v>224</v>
      </c>
      <c r="G475" t="s">
        <v>591</v>
      </c>
      <c r="H475" t="s">
        <v>1114</v>
      </c>
      <c r="I475" t="s">
        <v>213</v>
      </c>
      <c r="J475" t="s">
        <v>214</v>
      </c>
      <c r="K475" t="s">
        <v>149</v>
      </c>
      <c r="L475" t="s">
        <v>215</v>
      </c>
      <c r="M475" t="s">
        <v>240</v>
      </c>
      <c r="N475" t="s">
        <v>216</v>
      </c>
      <c r="O475" s="57">
        <v>46247.801354166666</v>
      </c>
      <c r="P475" s="57">
        <v>46247.802789351852</v>
      </c>
      <c r="Q475">
        <v>69365524</v>
      </c>
      <c r="S475">
        <v>146394104907</v>
      </c>
      <c r="T475" t="s">
        <v>9142</v>
      </c>
      <c r="U475" t="s">
        <v>9143</v>
      </c>
      <c r="V475" t="s">
        <v>9144</v>
      </c>
      <c r="Z475">
        <v>109.35830540000001</v>
      </c>
      <c r="AA475">
        <v>-7.2975504999999998</v>
      </c>
      <c r="AB475" t="s">
        <v>9145</v>
      </c>
      <c r="AC475" t="s">
        <v>237</v>
      </c>
      <c r="AL475" t="s">
        <v>218</v>
      </c>
      <c r="AM475" t="s">
        <v>9146</v>
      </c>
      <c r="AN475" t="s">
        <v>6</v>
      </c>
      <c r="AO475" t="s">
        <v>9147</v>
      </c>
      <c r="AP475" s="57">
        <v>46251.625</v>
      </c>
      <c r="AR475" t="s">
        <v>241</v>
      </c>
      <c r="AS475" t="s">
        <v>1115</v>
      </c>
      <c r="AT475" t="s">
        <v>231</v>
      </c>
      <c r="AV475" t="s">
        <v>240</v>
      </c>
      <c r="AW475" t="s">
        <v>1055</v>
      </c>
      <c r="AX475" t="s">
        <v>223</v>
      </c>
      <c r="BA475" s="57">
        <v>46251.625</v>
      </c>
      <c r="BB475" t="s">
        <v>9146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:61">
      <c r="A476">
        <v>475</v>
      </c>
      <c r="B476">
        <v>1002521806</v>
      </c>
      <c r="C476">
        <v>3</v>
      </c>
      <c r="D476" t="s">
        <v>55</v>
      </c>
      <c r="E476">
        <v>5</v>
      </c>
      <c r="F476" t="s">
        <v>228</v>
      </c>
      <c r="G476" t="s">
        <v>121</v>
      </c>
      <c r="H476" t="s">
        <v>456</v>
      </c>
      <c r="I476" t="s">
        <v>213</v>
      </c>
      <c r="J476" t="s">
        <v>214</v>
      </c>
      <c r="K476" t="s">
        <v>149</v>
      </c>
      <c r="M476" t="s">
        <v>76</v>
      </c>
      <c r="N476" t="s">
        <v>216</v>
      </c>
      <c r="O476" s="57">
        <v>46246.481215277781</v>
      </c>
      <c r="P476" s="57">
        <v>46246.541377314818</v>
      </c>
      <c r="Q476">
        <v>69361695</v>
      </c>
      <c r="S476">
        <v>152436202074</v>
      </c>
      <c r="T476" t="s">
        <v>5027</v>
      </c>
      <c r="U476" t="s">
        <v>5028</v>
      </c>
      <c r="V476" t="s">
        <v>8197</v>
      </c>
      <c r="Z476">
        <v>112.720381</v>
      </c>
      <c r="AA476">
        <v>-7.1262829999999999</v>
      </c>
      <c r="AB476" t="s">
        <v>5030</v>
      </c>
      <c r="AC476" t="s">
        <v>230</v>
      </c>
      <c r="AL476" t="s">
        <v>218</v>
      </c>
      <c r="AM476" t="s">
        <v>7976</v>
      </c>
      <c r="AN476" t="s">
        <v>6</v>
      </c>
      <c r="AO476" s="57">
        <v>46364.486018518517</v>
      </c>
      <c r="AR476" t="s">
        <v>219</v>
      </c>
      <c r="AS476" t="s">
        <v>220</v>
      </c>
      <c r="AT476" t="s">
        <v>231</v>
      </c>
      <c r="AU476">
        <v>20260812</v>
      </c>
      <c r="AV476" t="s">
        <v>222</v>
      </c>
      <c r="AW476" t="s">
        <v>656</v>
      </c>
      <c r="AX476" t="s">
        <v>223</v>
      </c>
      <c r="BA476" s="57">
        <v>46246.291666666664</v>
      </c>
      <c r="BB476" t="s">
        <v>7976</v>
      </c>
      <c r="BC476">
        <v>2026</v>
      </c>
      <c r="BD476">
        <v>8</v>
      </c>
      <c r="BE476">
        <v>12</v>
      </c>
      <c r="BF476" s="6">
        <f t="shared" si="21"/>
        <v>46246</v>
      </c>
      <c r="BG476">
        <f t="shared" si="22"/>
        <v>-0.29166666666424135</v>
      </c>
      <c r="BH476" t="str">
        <f t="shared" si="23"/>
        <v>COMPLY</v>
      </c>
      <c r="BI476" t="str">
        <f>VLOOKUP(H476,Sheet2!$A$1:$B$270,2,FALSE)</f>
        <v>MADURA</v>
      </c>
    </row>
    <row r="477" spans="1:61">
      <c r="A477">
        <v>476</v>
      </c>
      <c r="B477">
        <v>1002524165</v>
      </c>
      <c r="C477">
        <v>3</v>
      </c>
      <c r="D477" t="s">
        <v>49</v>
      </c>
      <c r="E477">
        <v>4</v>
      </c>
      <c r="F477" t="s">
        <v>253</v>
      </c>
      <c r="G477" t="s">
        <v>256</v>
      </c>
      <c r="H477" t="s">
        <v>560</v>
      </c>
      <c r="I477" t="s">
        <v>213</v>
      </c>
      <c r="J477" t="s">
        <v>214</v>
      </c>
      <c r="K477" t="s">
        <v>149</v>
      </c>
      <c r="L477" t="s">
        <v>215</v>
      </c>
      <c r="M477" t="s">
        <v>240</v>
      </c>
      <c r="N477" t="s">
        <v>216</v>
      </c>
      <c r="O477" s="57">
        <v>46247.543009259258</v>
      </c>
      <c r="P477" s="57">
        <v>46247.54446759259</v>
      </c>
      <c r="Q477">
        <v>69365098</v>
      </c>
      <c r="S477">
        <v>142283119782</v>
      </c>
      <c r="T477" t="s">
        <v>9148</v>
      </c>
      <c r="U477" t="s">
        <v>9149</v>
      </c>
      <c r="V477" t="s">
        <v>9150</v>
      </c>
      <c r="Z477">
        <v>109.15015099999999</v>
      </c>
      <c r="AA477">
        <v>-7.001538</v>
      </c>
      <c r="AB477" t="s">
        <v>9151</v>
      </c>
      <c r="AC477" t="s">
        <v>237</v>
      </c>
      <c r="AL477" t="s">
        <v>218</v>
      </c>
      <c r="AM477" t="s">
        <v>8946</v>
      </c>
      <c r="AN477" t="s">
        <v>6</v>
      </c>
      <c r="AO477" t="s">
        <v>9026</v>
      </c>
      <c r="AP477" s="57">
        <v>46248.541666666664</v>
      </c>
      <c r="AR477" t="s">
        <v>241</v>
      </c>
      <c r="AS477" t="s">
        <v>220</v>
      </c>
      <c r="AT477" t="s">
        <v>231</v>
      </c>
      <c r="AV477" t="s">
        <v>240</v>
      </c>
      <c r="AW477" t="s">
        <v>1059</v>
      </c>
      <c r="AX477" t="s">
        <v>223</v>
      </c>
      <c r="BA477" s="57">
        <v>46248.541666666664</v>
      </c>
      <c r="BB477" t="s">
        <v>8946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1002516118</v>
      </c>
      <c r="C478">
        <v>3</v>
      </c>
      <c r="D478" t="s">
        <v>51</v>
      </c>
      <c r="E478">
        <v>4</v>
      </c>
      <c r="F478" t="s">
        <v>235</v>
      </c>
      <c r="G478" t="s">
        <v>594</v>
      </c>
      <c r="H478" t="s">
        <v>636</v>
      </c>
      <c r="I478" t="s">
        <v>213</v>
      </c>
      <c r="J478" t="s">
        <v>214</v>
      </c>
      <c r="K478" t="s">
        <v>149</v>
      </c>
      <c r="L478" t="s">
        <v>215</v>
      </c>
      <c r="M478" t="s">
        <v>76</v>
      </c>
      <c r="N478" t="s">
        <v>216</v>
      </c>
      <c r="O478" s="57">
        <v>46242.659687500003</v>
      </c>
      <c r="P478" s="57">
        <v>46245.566550925927</v>
      </c>
      <c r="Q478">
        <v>69361556</v>
      </c>
      <c r="S478">
        <v>142505404317</v>
      </c>
      <c r="T478" t="s">
        <v>5343</v>
      </c>
      <c r="U478" t="s">
        <v>5344</v>
      </c>
      <c r="V478" t="s">
        <v>5345</v>
      </c>
      <c r="Z478">
        <v>110.770357064902</v>
      </c>
      <c r="AA478">
        <v>-7.5660459774650803</v>
      </c>
      <c r="AB478" t="s">
        <v>5346</v>
      </c>
      <c r="AC478" t="s">
        <v>217</v>
      </c>
      <c r="AL478" t="s">
        <v>218</v>
      </c>
      <c r="AM478" t="s">
        <v>4813</v>
      </c>
      <c r="AN478" t="s">
        <v>6</v>
      </c>
      <c r="AO478" s="57">
        <v>46242.673530092594</v>
      </c>
      <c r="AP478" s="57">
        <v>46244.333333333336</v>
      </c>
      <c r="AR478" t="s">
        <v>219</v>
      </c>
      <c r="AS478" t="s">
        <v>220</v>
      </c>
      <c r="AT478" t="s">
        <v>231</v>
      </c>
      <c r="AU478">
        <v>20260811</v>
      </c>
      <c r="AV478" t="s">
        <v>222</v>
      </c>
      <c r="AW478" t="s">
        <v>1060</v>
      </c>
      <c r="AX478" t="s">
        <v>223</v>
      </c>
      <c r="BA478" s="57">
        <v>46244.333333333336</v>
      </c>
      <c r="BB478" t="s">
        <v>4813</v>
      </c>
      <c r="BC478">
        <v>2026</v>
      </c>
      <c r="BD478">
        <v>8</v>
      </c>
      <c r="BE478">
        <v>11</v>
      </c>
      <c r="BF478" s="6">
        <f t="shared" si="21"/>
        <v>46245</v>
      </c>
      <c r="BG478">
        <f t="shared" si="22"/>
        <v>0.66666666666424135</v>
      </c>
      <c r="BH478" t="str">
        <f t="shared" si="23"/>
        <v>COMPLY</v>
      </c>
      <c r="BI478" t="e">
        <f>VLOOKUP(H478,Sheet2!$A$1:$B$270,2,FALSE)</f>
        <v>#N/A</v>
      </c>
    </row>
    <row r="479" spans="1:61">
      <c r="A479">
        <v>478</v>
      </c>
      <c r="B479">
        <v>1002509343</v>
      </c>
      <c r="C479">
        <v>3</v>
      </c>
      <c r="D479" t="s">
        <v>51</v>
      </c>
      <c r="E479">
        <v>4</v>
      </c>
      <c r="F479" t="s">
        <v>275</v>
      </c>
      <c r="G479" t="s">
        <v>275</v>
      </c>
      <c r="H479" t="s">
        <v>986</v>
      </c>
      <c r="I479" t="s">
        <v>213</v>
      </c>
      <c r="J479" t="s">
        <v>214</v>
      </c>
      <c r="K479" t="s">
        <v>149</v>
      </c>
      <c r="L479" t="s">
        <v>215</v>
      </c>
      <c r="M479" t="s">
        <v>76</v>
      </c>
      <c r="N479" t="s">
        <v>216</v>
      </c>
      <c r="O479" s="57">
        <v>46238.722870370373</v>
      </c>
      <c r="P479" s="57">
        <v>46240.597384259258</v>
      </c>
      <c r="Q479">
        <v>69358619</v>
      </c>
      <c r="S479">
        <v>142401145968</v>
      </c>
      <c r="T479" t="s">
        <v>2827</v>
      </c>
      <c r="U479" t="s">
        <v>2828</v>
      </c>
      <c r="V479" t="s">
        <v>2829</v>
      </c>
      <c r="Z479">
        <v>110.91021600000001</v>
      </c>
      <c r="AA479">
        <v>-6.8051500000000003</v>
      </c>
      <c r="AB479" t="s">
        <v>2830</v>
      </c>
      <c r="AC479" t="s">
        <v>237</v>
      </c>
      <c r="AL479" t="s">
        <v>218</v>
      </c>
      <c r="AM479" t="s">
        <v>2831</v>
      </c>
      <c r="AN479" t="s">
        <v>6</v>
      </c>
      <c r="AO479" s="57">
        <v>46120.726145833331</v>
      </c>
      <c r="AP479" s="57">
        <v>46239.625</v>
      </c>
      <c r="AR479" t="s">
        <v>219</v>
      </c>
      <c r="AS479" t="s">
        <v>220</v>
      </c>
      <c r="AT479" t="s">
        <v>231</v>
      </c>
      <c r="AU479">
        <v>20260806</v>
      </c>
      <c r="AV479" t="s">
        <v>222</v>
      </c>
      <c r="AW479" t="s">
        <v>1069</v>
      </c>
      <c r="AX479" t="s">
        <v>223</v>
      </c>
      <c r="BA479" s="57">
        <v>46239.625</v>
      </c>
      <c r="BB479" t="s">
        <v>2831</v>
      </c>
      <c r="BC479">
        <v>2026</v>
      </c>
      <c r="BD479">
        <v>8</v>
      </c>
      <c r="BE479">
        <v>6</v>
      </c>
      <c r="BF479" s="6">
        <f t="shared" si="21"/>
        <v>46240</v>
      </c>
      <c r="BG479">
        <f t="shared" si="22"/>
        <v>0.375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1002521765</v>
      </c>
      <c r="C480">
        <v>3</v>
      </c>
      <c r="D480" t="s">
        <v>38</v>
      </c>
      <c r="E480">
        <v>5</v>
      </c>
      <c r="F480" t="s">
        <v>251</v>
      </c>
      <c r="G480" t="s">
        <v>91</v>
      </c>
      <c r="H480" t="s">
        <v>410</v>
      </c>
      <c r="I480" t="s">
        <v>213</v>
      </c>
      <c r="J480" t="s">
        <v>214</v>
      </c>
      <c r="K480" t="s">
        <v>149</v>
      </c>
      <c r="L480" t="s">
        <v>215</v>
      </c>
      <c r="M480" t="s">
        <v>76</v>
      </c>
      <c r="N480" t="s">
        <v>216</v>
      </c>
      <c r="O480" s="57">
        <v>46246.472881944443</v>
      </c>
      <c r="P480" s="57">
        <v>46246.687835648147</v>
      </c>
      <c r="Q480">
        <v>69364068</v>
      </c>
      <c r="S480">
        <v>152718219105</v>
      </c>
      <c r="T480" t="s">
        <v>8198</v>
      </c>
      <c r="U480" t="s">
        <v>8199</v>
      </c>
      <c r="V480" t="s">
        <v>8200</v>
      </c>
      <c r="Z480">
        <v>112.583115151122</v>
      </c>
      <c r="AA480">
        <v>-8.0973105733724395</v>
      </c>
      <c r="AB480" t="s">
        <v>8201</v>
      </c>
      <c r="AC480" t="s">
        <v>237</v>
      </c>
      <c r="AL480" t="s">
        <v>218</v>
      </c>
      <c r="AM480" t="s">
        <v>8202</v>
      </c>
      <c r="AN480" t="s">
        <v>6</v>
      </c>
      <c r="AO480" s="57">
        <v>46364.486018518517</v>
      </c>
      <c r="AP480" s="57">
        <v>46247.333333333336</v>
      </c>
      <c r="AR480" t="s">
        <v>219</v>
      </c>
      <c r="AS480" t="s">
        <v>91</v>
      </c>
      <c r="AT480" t="s">
        <v>231</v>
      </c>
      <c r="AU480">
        <v>20260812</v>
      </c>
      <c r="AV480" t="s">
        <v>222</v>
      </c>
      <c r="AW480" t="s">
        <v>1059</v>
      </c>
      <c r="AX480" t="s">
        <v>223</v>
      </c>
      <c r="BA480" s="57">
        <v>46247.333333333336</v>
      </c>
      <c r="BB480" t="s">
        <v>8202</v>
      </c>
      <c r="BC480">
        <v>2026</v>
      </c>
      <c r="BD480">
        <v>8</v>
      </c>
      <c r="BE480">
        <v>12</v>
      </c>
      <c r="BF480" s="6">
        <f t="shared" si="21"/>
        <v>46246</v>
      </c>
      <c r="BG480">
        <f t="shared" si="22"/>
        <v>-1.3333333333357587</v>
      </c>
      <c r="BH480" t="str">
        <f t="shared" si="23"/>
        <v>COMPLY</v>
      </c>
      <c r="BI480" t="str">
        <f>VLOOKUP(H480,Sheet2!$A$1:$B$270,2,FALSE)</f>
        <v>MALANG</v>
      </c>
    </row>
    <row r="481" spans="1:61">
      <c r="A481">
        <v>480</v>
      </c>
      <c r="B481">
        <v>1002520699</v>
      </c>
      <c r="C481">
        <v>3</v>
      </c>
      <c r="D481" t="s">
        <v>59</v>
      </c>
      <c r="E481">
        <v>4</v>
      </c>
      <c r="F481" t="s">
        <v>224</v>
      </c>
      <c r="G481" t="s">
        <v>591</v>
      </c>
      <c r="H481" t="s">
        <v>671</v>
      </c>
      <c r="I481" t="s">
        <v>213</v>
      </c>
      <c r="J481" t="s">
        <v>214</v>
      </c>
      <c r="K481" t="s">
        <v>149</v>
      </c>
      <c r="M481" t="s">
        <v>279</v>
      </c>
      <c r="N481" t="s">
        <v>1061</v>
      </c>
      <c r="O481" s="57">
        <v>46245.681284722225</v>
      </c>
      <c r="P481" s="57">
        <v>46248.351944444446</v>
      </c>
      <c r="Q481">
        <v>69363603</v>
      </c>
      <c r="S481">
        <v>143363111379</v>
      </c>
      <c r="T481" t="s">
        <v>674</v>
      </c>
      <c r="U481" t="s">
        <v>7291</v>
      </c>
      <c r="V481" t="s">
        <v>8203</v>
      </c>
      <c r="Z481">
        <v>109.3611983</v>
      </c>
      <c r="AA481">
        <v>-7.3892272999999999</v>
      </c>
      <c r="AB481" t="s">
        <v>7292</v>
      </c>
      <c r="AC481" t="s">
        <v>635</v>
      </c>
      <c r="AL481" t="s">
        <v>218</v>
      </c>
      <c r="AM481" t="s">
        <v>8204</v>
      </c>
      <c r="AN481" t="s">
        <v>6</v>
      </c>
      <c r="AO481" s="57">
        <v>46334.694293981483</v>
      </c>
      <c r="AP481" s="57">
        <v>46247.458333333336</v>
      </c>
      <c r="AQ481" t="s">
        <v>249</v>
      </c>
      <c r="AR481" t="s">
        <v>280</v>
      </c>
      <c r="AS481" t="s">
        <v>220</v>
      </c>
      <c r="AT481" t="s">
        <v>231</v>
      </c>
      <c r="AV481" t="s">
        <v>9152</v>
      </c>
      <c r="AW481" t="s">
        <v>565</v>
      </c>
      <c r="AX481" t="s">
        <v>223</v>
      </c>
      <c r="BA481" s="57">
        <v>46247.458333333336</v>
      </c>
      <c r="BB481" t="s">
        <v>8204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:61">
      <c r="A482">
        <v>481</v>
      </c>
      <c r="B482">
        <v>1002524105</v>
      </c>
      <c r="C482">
        <v>3</v>
      </c>
      <c r="D482" t="s">
        <v>49</v>
      </c>
      <c r="E482">
        <v>4</v>
      </c>
      <c r="F482" t="s">
        <v>253</v>
      </c>
      <c r="G482" t="s">
        <v>968</v>
      </c>
      <c r="H482" t="s">
        <v>969</v>
      </c>
      <c r="I482" t="s">
        <v>213</v>
      </c>
      <c r="J482" t="s">
        <v>214</v>
      </c>
      <c r="K482" t="s">
        <v>149</v>
      </c>
      <c r="L482" t="s">
        <v>215</v>
      </c>
      <c r="M482" t="s">
        <v>240</v>
      </c>
      <c r="N482" t="s">
        <v>216</v>
      </c>
      <c r="O482" s="57">
        <v>46247.522187499999</v>
      </c>
      <c r="P482" s="57">
        <v>46247.523622685185</v>
      </c>
      <c r="Q482">
        <v>69365085</v>
      </c>
      <c r="S482">
        <v>142212126733</v>
      </c>
      <c r="T482" t="s">
        <v>9153</v>
      </c>
      <c r="U482" t="s">
        <v>9154</v>
      </c>
      <c r="V482" t="s">
        <v>9155</v>
      </c>
      <c r="Z482">
        <v>109.32339105403901</v>
      </c>
      <c r="AA482">
        <v>-6.8706978273594199</v>
      </c>
      <c r="AB482" t="s">
        <v>9156</v>
      </c>
      <c r="AC482" t="s">
        <v>237</v>
      </c>
      <c r="AL482" t="s">
        <v>218</v>
      </c>
      <c r="AM482" t="s">
        <v>9157</v>
      </c>
      <c r="AN482" t="s">
        <v>6</v>
      </c>
      <c r="AO482" t="s">
        <v>9158</v>
      </c>
      <c r="AP482" s="57">
        <v>46248.541666666664</v>
      </c>
      <c r="AR482" t="s">
        <v>241</v>
      </c>
      <c r="AS482" t="s">
        <v>220</v>
      </c>
      <c r="AT482" t="s">
        <v>231</v>
      </c>
      <c r="AV482" t="s">
        <v>240</v>
      </c>
      <c r="AW482" t="s">
        <v>1070</v>
      </c>
      <c r="AX482" t="s">
        <v>223</v>
      </c>
      <c r="BA482" s="57">
        <v>46248.541666666664</v>
      </c>
      <c r="BB482" t="s">
        <v>9157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:61">
      <c r="A483">
        <v>482</v>
      </c>
      <c r="B483">
        <v>1002504794</v>
      </c>
      <c r="C483">
        <v>3</v>
      </c>
      <c r="D483" t="s">
        <v>55</v>
      </c>
      <c r="E483">
        <v>5</v>
      </c>
      <c r="F483" t="s">
        <v>267</v>
      </c>
      <c r="G483" t="s">
        <v>122</v>
      </c>
      <c r="H483" t="s">
        <v>299</v>
      </c>
      <c r="I483" t="s">
        <v>213</v>
      </c>
      <c r="J483" t="s">
        <v>214</v>
      </c>
      <c r="K483" t="s">
        <v>149</v>
      </c>
      <c r="M483" t="s">
        <v>596</v>
      </c>
      <c r="N483" t="s">
        <v>216</v>
      </c>
      <c r="O483" s="57">
        <v>46235.672743055555</v>
      </c>
      <c r="P483" s="57">
        <v>46237.491099537037</v>
      </c>
      <c r="Q483">
        <v>69339285</v>
      </c>
      <c r="S483">
        <v>152446245863</v>
      </c>
      <c r="T483" t="s">
        <v>1080</v>
      </c>
      <c r="U483" t="s">
        <v>2832</v>
      </c>
      <c r="V483" t="s">
        <v>2833</v>
      </c>
      <c r="Z483">
        <v>112.542769970132</v>
      </c>
      <c r="AA483">
        <v>-7.2239180266593497</v>
      </c>
      <c r="AB483" t="s">
        <v>1081</v>
      </c>
      <c r="AC483" t="s">
        <v>226</v>
      </c>
      <c r="AL483" t="s">
        <v>218</v>
      </c>
      <c r="AM483" t="s">
        <v>2834</v>
      </c>
      <c r="AN483" t="s">
        <v>6</v>
      </c>
      <c r="AO483" s="57">
        <v>46030.673495370371</v>
      </c>
      <c r="AQ483" t="s">
        <v>249</v>
      </c>
      <c r="AR483" t="s">
        <v>14</v>
      </c>
      <c r="AS483" t="s">
        <v>932</v>
      </c>
      <c r="AT483" t="s">
        <v>231</v>
      </c>
      <c r="AV483" t="s">
        <v>597</v>
      </c>
      <c r="AW483" t="s">
        <v>984</v>
      </c>
      <c r="AX483" t="s">
        <v>223</v>
      </c>
      <c r="BA483" s="57">
        <v>46235.291666666664</v>
      </c>
      <c r="BB483" t="s">
        <v>2834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GRESIK</v>
      </c>
    </row>
    <row r="484" spans="1:61">
      <c r="A484">
        <v>483</v>
      </c>
      <c r="B484">
        <v>1002520671</v>
      </c>
      <c r="C484">
        <v>3</v>
      </c>
      <c r="D484" t="s">
        <v>45</v>
      </c>
      <c r="E484">
        <v>5</v>
      </c>
      <c r="F484" t="s">
        <v>113</v>
      </c>
      <c r="G484" t="s">
        <v>114</v>
      </c>
      <c r="H484" t="s">
        <v>401</v>
      </c>
      <c r="I484" t="s">
        <v>213</v>
      </c>
      <c r="J484" t="s">
        <v>214</v>
      </c>
      <c r="K484" t="s">
        <v>149</v>
      </c>
      <c r="L484" t="s">
        <v>215</v>
      </c>
      <c r="M484" t="s">
        <v>259</v>
      </c>
      <c r="N484" t="s">
        <v>216</v>
      </c>
      <c r="O484" s="57">
        <v>46245.676342592589</v>
      </c>
      <c r="P484" s="57">
        <v>46247.399351851855</v>
      </c>
      <c r="Q484">
        <v>69363610</v>
      </c>
      <c r="S484">
        <v>172512452617</v>
      </c>
      <c r="T484" t="s">
        <v>7293</v>
      </c>
      <c r="U484" t="s">
        <v>7294</v>
      </c>
      <c r="V484" t="s">
        <v>7295</v>
      </c>
      <c r="Z484">
        <v>119.8793823</v>
      </c>
      <c r="AA484">
        <v>-8.4930275999999996</v>
      </c>
      <c r="AB484" t="s">
        <v>7296</v>
      </c>
      <c r="AC484" t="s">
        <v>237</v>
      </c>
      <c r="AL484" t="s">
        <v>218</v>
      </c>
      <c r="AM484" t="s">
        <v>7297</v>
      </c>
      <c r="AN484" t="s">
        <v>6</v>
      </c>
      <c r="AO484" s="57">
        <v>46334.694293981483</v>
      </c>
      <c r="AP484" s="57">
        <v>46247.333333333336</v>
      </c>
      <c r="AR484" t="s">
        <v>260</v>
      </c>
      <c r="AS484" t="s">
        <v>643</v>
      </c>
      <c r="AT484" t="s">
        <v>231</v>
      </c>
      <c r="AV484" t="s">
        <v>261</v>
      </c>
      <c r="AW484" t="s">
        <v>1055</v>
      </c>
      <c r="AX484" t="s">
        <v>223</v>
      </c>
      <c r="BA484" s="57">
        <v>46247.333333333336</v>
      </c>
      <c r="BB484" t="s">
        <v>7297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LABOAN BAJO</v>
      </c>
    </row>
    <row r="485" spans="1:61">
      <c r="A485">
        <v>484</v>
      </c>
      <c r="B485">
        <v>1002512691</v>
      </c>
      <c r="C485">
        <v>3</v>
      </c>
      <c r="D485" t="s">
        <v>59</v>
      </c>
      <c r="E485">
        <v>4</v>
      </c>
      <c r="F485" t="s">
        <v>243</v>
      </c>
      <c r="G485" t="s">
        <v>923</v>
      </c>
      <c r="H485" t="s">
        <v>924</v>
      </c>
      <c r="I485" t="s">
        <v>213</v>
      </c>
      <c r="J485" t="s">
        <v>214</v>
      </c>
      <c r="K485" t="s">
        <v>149</v>
      </c>
      <c r="L485" t="s">
        <v>215</v>
      </c>
      <c r="M485" t="s">
        <v>76</v>
      </c>
      <c r="N485" t="s">
        <v>216</v>
      </c>
      <c r="O485" s="57">
        <v>46240.605520833335</v>
      </c>
      <c r="P485" s="57">
        <v>46242.674467592595</v>
      </c>
      <c r="Q485">
        <v>69360065</v>
      </c>
      <c r="S485">
        <v>146142107611</v>
      </c>
      <c r="T485" t="s">
        <v>2840</v>
      </c>
      <c r="U485" t="s">
        <v>2841</v>
      </c>
      <c r="V485" t="s">
        <v>2842</v>
      </c>
      <c r="Z485">
        <v>109.9217113</v>
      </c>
      <c r="AA485">
        <v>-7.7553115999999997</v>
      </c>
      <c r="AB485" t="s">
        <v>2843</v>
      </c>
      <c r="AC485" t="s">
        <v>237</v>
      </c>
      <c r="AL485" t="s">
        <v>218</v>
      </c>
      <c r="AM485" t="s">
        <v>2562</v>
      </c>
      <c r="AN485" t="s">
        <v>6</v>
      </c>
      <c r="AO485" s="57">
        <v>46181.611122685186</v>
      </c>
      <c r="AP485" s="57">
        <v>46241.541666666664</v>
      </c>
      <c r="AR485" t="s">
        <v>219</v>
      </c>
      <c r="AS485" t="s">
        <v>925</v>
      </c>
      <c r="AT485" t="s">
        <v>231</v>
      </c>
      <c r="AU485">
        <v>20260808</v>
      </c>
      <c r="AV485" t="s">
        <v>222</v>
      </c>
      <c r="AW485" t="s">
        <v>1059</v>
      </c>
      <c r="AX485" t="s">
        <v>223</v>
      </c>
      <c r="BA485" s="57">
        <v>46241.541666666664</v>
      </c>
      <c r="BB485" t="s">
        <v>2562</v>
      </c>
      <c r="BC485">
        <v>2026</v>
      </c>
      <c r="BD485">
        <v>8</v>
      </c>
      <c r="BE485">
        <v>8</v>
      </c>
      <c r="BF485" s="6">
        <f t="shared" si="21"/>
        <v>46242</v>
      </c>
      <c r="BG485">
        <f t="shared" si="22"/>
        <v>0.45833333333575865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1002519074</v>
      </c>
      <c r="C486">
        <v>3</v>
      </c>
      <c r="D486" t="s">
        <v>34</v>
      </c>
      <c r="E486">
        <v>5</v>
      </c>
      <c r="F486" t="s">
        <v>580</v>
      </c>
      <c r="G486" t="s">
        <v>82</v>
      </c>
      <c r="H486" t="s">
        <v>270</v>
      </c>
      <c r="I486" t="s">
        <v>213</v>
      </c>
      <c r="J486" t="s">
        <v>214</v>
      </c>
      <c r="K486" t="s">
        <v>149</v>
      </c>
      <c r="M486" t="s">
        <v>279</v>
      </c>
      <c r="N486" t="s">
        <v>216</v>
      </c>
      <c r="O486" s="57">
        <v>46245.405358796299</v>
      </c>
      <c r="P486" s="57">
        <v>46246.669560185182</v>
      </c>
      <c r="Q486">
        <v>69362938</v>
      </c>
      <c r="R486">
        <v>3665512014</v>
      </c>
      <c r="S486">
        <v>172428815973</v>
      </c>
      <c r="T486" t="s">
        <v>7298</v>
      </c>
      <c r="U486" t="s">
        <v>7299</v>
      </c>
      <c r="V486" t="s">
        <v>7300</v>
      </c>
      <c r="Z486">
        <v>115.4465709</v>
      </c>
      <c r="AA486">
        <v>-8.4808534000000009</v>
      </c>
      <c r="AB486" t="s">
        <v>7301</v>
      </c>
      <c r="AC486" t="s">
        <v>230</v>
      </c>
      <c r="AL486" t="s">
        <v>218</v>
      </c>
      <c r="AM486" t="s">
        <v>7302</v>
      </c>
      <c r="AN486" t="s">
        <v>6</v>
      </c>
      <c r="AO486" s="57">
        <v>46334.41300925926</v>
      </c>
      <c r="AP486" s="57">
        <v>46246.625</v>
      </c>
      <c r="AQ486" t="s">
        <v>249</v>
      </c>
      <c r="AR486" t="s">
        <v>280</v>
      </c>
      <c r="AS486" t="s">
        <v>581</v>
      </c>
      <c r="AT486" t="s">
        <v>231</v>
      </c>
      <c r="AV486" t="s">
        <v>8205</v>
      </c>
      <c r="AW486" t="s">
        <v>1113</v>
      </c>
      <c r="AX486" t="s">
        <v>223</v>
      </c>
      <c r="BA486" s="57">
        <v>46246.625</v>
      </c>
      <c r="BB486" t="s">
        <v>7302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str">
        <f>VLOOKUP(H486,Sheet2!$A$1:$B$270,2,FALSE)</f>
        <v>KLUNGKUNG</v>
      </c>
    </row>
    <row r="487" spans="1:61">
      <c r="A487">
        <v>486</v>
      </c>
      <c r="B487">
        <v>1002507331</v>
      </c>
      <c r="C487">
        <v>3</v>
      </c>
      <c r="D487" t="s">
        <v>42</v>
      </c>
      <c r="E487">
        <v>5</v>
      </c>
      <c r="F487" t="s">
        <v>106</v>
      </c>
      <c r="G487" t="s">
        <v>106</v>
      </c>
      <c r="H487" t="s">
        <v>347</v>
      </c>
      <c r="I487" t="s">
        <v>213</v>
      </c>
      <c r="J487" t="s">
        <v>214</v>
      </c>
      <c r="K487" t="s">
        <v>149</v>
      </c>
      <c r="M487" t="s">
        <v>76</v>
      </c>
      <c r="N487" t="s">
        <v>216</v>
      </c>
      <c r="O487" s="57">
        <v>46238.429872685185</v>
      </c>
      <c r="P487" s="57">
        <v>46239.596319444441</v>
      </c>
      <c r="Q487">
        <v>69358043</v>
      </c>
      <c r="S487">
        <v>152729256676</v>
      </c>
      <c r="T487" t="s">
        <v>2850</v>
      </c>
      <c r="U487" t="s">
        <v>2851</v>
      </c>
      <c r="V487" t="s">
        <v>2852</v>
      </c>
      <c r="Z487">
        <v>112.9044373</v>
      </c>
      <c r="AA487">
        <v>-7.6474829</v>
      </c>
      <c r="AB487" t="s">
        <v>2853</v>
      </c>
      <c r="AC487" t="s">
        <v>230</v>
      </c>
      <c r="AL487" t="s">
        <v>218</v>
      </c>
      <c r="AM487" t="s">
        <v>2854</v>
      </c>
      <c r="AN487" t="s">
        <v>6</v>
      </c>
      <c r="AO487" s="57">
        <v>46120.434398148151</v>
      </c>
      <c r="AP487" s="57">
        <v>46239.541666666664</v>
      </c>
      <c r="AR487" t="s">
        <v>219</v>
      </c>
      <c r="AS487" t="s">
        <v>106</v>
      </c>
      <c r="AT487" t="s">
        <v>231</v>
      </c>
      <c r="AU487">
        <v>20260805</v>
      </c>
      <c r="AV487" t="s">
        <v>222</v>
      </c>
      <c r="AW487" t="s">
        <v>566</v>
      </c>
      <c r="AX487" t="s">
        <v>223</v>
      </c>
      <c r="BA487" s="57">
        <v>46239.541666666664</v>
      </c>
      <c r="BB487" t="s">
        <v>2854</v>
      </c>
      <c r="BC487">
        <v>2026</v>
      </c>
      <c r="BD487">
        <v>8</v>
      </c>
      <c r="BE487">
        <v>5</v>
      </c>
      <c r="BF487" s="6">
        <f t="shared" si="21"/>
        <v>46239</v>
      </c>
      <c r="BG487">
        <f t="shared" si="22"/>
        <v>-0.54166666666424135</v>
      </c>
      <c r="BH487" t="str">
        <f t="shared" si="23"/>
        <v>COMPLY</v>
      </c>
      <c r="BI487" t="str">
        <f>VLOOKUP(H487,Sheet2!$A$1:$B$270,2,FALSE)</f>
        <v>PASURUAN</v>
      </c>
    </row>
    <row r="488" spans="1:61">
      <c r="A488">
        <v>487</v>
      </c>
      <c r="B488">
        <v>1002514788</v>
      </c>
      <c r="C488">
        <v>3</v>
      </c>
      <c r="D488" t="s">
        <v>55</v>
      </c>
      <c r="E488">
        <v>5</v>
      </c>
      <c r="F488" t="s">
        <v>267</v>
      </c>
      <c r="G488" t="s">
        <v>125</v>
      </c>
      <c r="H488" t="s">
        <v>417</v>
      </c>
      <c r="I488" t="s">
        <v>213</v>
      </c>
      <c r="J488" t="s">
        <v>214</v>
      </c>
      <c r="K488" t="s">
        <v>149</v>
      </c>
      <c r="M488" t="s">
        <v>76</v>
      </c>
      <c r="N488" t="s">
        <v>216</v>
      </c>
      <c r="O488" s="57">
        <v>46241.593912037039</v>
      </c>
      <c r="P488" s="57">
        <v>46243.813842592594</v>
      </c>
      <c r="Q488">
        <v>69360823</v>
      </c>
      <c r="S488">
        <v>152433910085</v>
      </c>
      <c r="T488" t="s">
        <v>5366</v>
      </c>
      <c r="U488" t="s">
        <v>5367</v>
      </c>
      <c r="V488" t="s">
        <v>5368</v>
      </c>
      <c r="Z488">
        <v>112.44517399999999</v>
      </c>
      <c r="AA488">
        <v>-7.0943082000000004</v>
      </c>
      <c r="AB488" t="s">
        <v>5369</v>
      </c>
      <c r="AC488" t="s">
        <v>293</v>
      </c>
      <c r="AL488" t="s">
        <v>218</v>
      </c>
      <c r="AM488" t="s">
        <v>5370</v>
      </c>
      <c r="AN488" t="s">
        <v>6</v>
      </c>
      <c r="AO488" s="57">
        <v>46211.601087962961</v>
      </c>
      <c r="AP488" s="57">
        <v>46243.416666666664</v>
      </c>
      <c r="AR488" t="s">
        <v>219</v>
      </c>
      <c r="AS488" t="s">
        <v>125</v>
      </c>
      <c r="AT488" t="s">
        <v>231</v>
      </c>
      <c r="AU488">
        <v>20260809</v>
      </c>
      <c r="AV488" t="s">
        <v>222</v>
      </c>
      <c r="AW488" t="s">
        <v>565</v>
      </c>
      <c r="AX488" t="s">
        <v>223</v>
      </c>
      <c r="BA488" s="57">
        <v>46243.416666666664</v>
      </c>
      <c r="BB488" t="s">
        <v>5370</v>
      </c>
      <c r="BC488">
        <v>2026</v>
      </c>
      <c r="BD488">
        <v>8</v>
      </c>
      <c r="BE488">
        <v>9</v>
      </c>
      <c r="BF488" s="6">
        <f t="shared" si="21"/>
        <v>46243</v>
      </c>
      <c r="BG488">
        <f t="shared" si="22"/>
        <v>-0.41666666666424135</v>
      </c>
      <c r="BH488" t="str">
        <f t="shared" si="23"/>
        <v>COMPLY</v>
      </c>
      <c r="BI488" t="str">
        <f>VLOOKUP(H488,Sheet2!$A$1:$B$270,2,FALSE)</f>
        <v>GRESIK</v>
      </c>
    </row>
    <row r="489" spans="1:61">
      <c r="A489">
        <v>488</v>
      </c>
      <c r="B489">
        <v>1002523247</v>
      </c>
      <c r="C489">
        <v>3</v>
      </c>
      <c r="D489" t="s">
        <v>45</v>
      </c>
      <c r="E489">
        <v>5</v>
      </c>
      <c r="F489" t="s">
        <v>211</v>
      </c>
      <c r="G489" t="s">
        <v>116</v>
      </c>
      <c r="H489" t="s">
        <v>274</v>
      </c>
      <c r="I489" t="s">
        <v>213</v>
      </c>
      <c r="J489" t="s">
        <v>214</v>
      </c>
      <c r="K489" t="s">
        <v>149</v>
      </c>
      <c r="L489" t="s">
        <v>215</v>
      </c>
      <c r="M489" t="s">
        <v>259</v>
      </c>
      <c r="N489" t="s">
        <v>216</v>
      </c>
      <c r="O489" s="57">
        <v>46247.322870370372</v>
      </c>
      <c r="P489" s="57">
        <v>46247.719178240739</v>
      </c>
      <c r="Q489">
        <v>69364668</v>
      </c>
      <c r="S489">
        <v>172604213973</v>
      </c>
      <c r="T489" t="s">
        <v>9159</v>
      </c>
      <c r="U489" t="s">
        <v>9160</v>
      </c>
      <c r="V489" t="s">
        <v>9161</v>
      </c>
      <c r="Z489">
        <v>116.197071075439</v>
      </c>
      <c r="AA489">
        <v>-8.31552002790791</v>
      </c>
      <c r="AB489" t="s">
        <v>9162</v>
      </c>
      <c r="AC489" t="s">
        <v>237</v>
      </c>
      <c r="AL489" t="s">
        <v>218</v>
      </c>
      <c r="AM489" t="s">
        <v>9163</v>
      </c>
      <c r="AN489" t="s">
        <v>6</v>
      </c>
      <c r="AO489" t="s">
        <v>9164</v>
      </c>
      <c r="AP489" s="57">
        <v>46248.625</v>
      </c>
      <c r="AR489" t="s">
        <v>260</v>
      </c>
      <c r="AS489" t="s">
        <v>956</v>
      </c>
      <c r="AT489" t="s">
        <v>231</v>
      </c>
      <c r="AV489" t="s">
        <v>261</v>
      </c>
      <c r="AW489" t="s">
        <v>1055</v>
      </c>
      <c r="AX489" t="s">
        <v>223</v>
      </c>
      <c r="BA489" s="57">
        <v>46248.625</v>
      </c>
      <c r="BB489" t="s">
        <v>9163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SELONG</v>
      </c>
    </row>
    <row r="490" spans="1:61">
      <c r="A490">
        <v>489</v>
      </c>
      <c r="B490">
        <v>1002525176</v>
      </c>
      <c r="C490">
        <v>3</v>
      </c>
      <c r="D490" t="s">
        <v>42</v>
      </c>
      <c r="E490">
        <v>5</v>
      </c>
      <c r="F490" t="s">
        <v>102</v>
      </c>
      <c r="G490" t="s">
        <v>108</v>
      </c>
      <c r="H490" t="s">
        <v>348</v>
      </c>
      <c r="I490" t="s">
        <v>213</v>
      </c>
      <c r="J490" t="s">
        <v>214</v>
      </c>
      <c r="K490" t="s">
        <v>149</v>
      </c>
      <c r="L490" t="s">
        <v>215</v>
      </c>
      <c r="M490" t="s">
        <v>259</v>
      </c>
      <c r="N490" t="s">
        <v>216</v>
      </c>
      <c r="O490" s="57">
        <v>46247.754131944443</v>
      </c>
      <c r="P490" s="57">
        <v>46248.326180555552</v>
      </c>
      <c r="Q490">
        <v>69365515</v>
      </c>
      <c r="S490">
        <v>152531208016</v>
      </c>
      <c r="T490" t="s">
        <v>9165</v>
      </c>
      <c r="U490" t="s">
        <v>9166</v>
      </c>
      <c r="V490" t="s">
        <v>9167</v>
      </c>
      <c r="Z490">
        <v>113.671279</v>
      </c>
      <c r="AA490">
        <v>-7.7415710000000004</v>
      </c>
      <c r="AB490" t="s">
        <v>9168</v>
      </c>
      <c r="AC490" t="s">
        <v>237</v>
      </c>
      <c r="AL490" t="s">
        <v>218</v>
      </c>
      <c r="AM490" t="s">
        <v>9169</v>
      </c>
      <c r="AN490" t="s">
        <v>6</v>
      </c>
      <c r="AO490" t="s">
        <v>9086</v>
      </c>
      <c r="AP490" s="57">
        <v>46248.625</v>
      </c>
      <c r="AR490" t="s">
        <v>260</v>
      </c>
      <c r="AS490" t="s">
        <v>108</v>
      </c>
      <c r="AT490" t="s">
        <v>221</v>
      </c>
      <c r="AV490" t="s">
        <v>261</v>
      </c>
      <c r="AW490" t="s">
        <v>988</v>
      </c>
      <c r="AX490" t="s">
        <v>223</v>
      </c>
      <c r="BA490" s="57">
        <v>46248.625</v>
      </c>
      <c r="BB490" t="s">
        <v>9169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BANYUWANGI</v>
      </c>
    </row>
    <row r="491" spans="1:61">
      <c r="A491">
        <v>490</v>
      </c>
      <c r="B491">
        <v>1002505634</v>
      </c>
      <c r="C491">
        <v>3</v>
      </c>
      <c r="D491" t="s">
        <v>45</v>
      </c>
      <c r="E491">
        <v>5</v>
      </c>
      <c r="F491" t="s">
        <v>211</v>
      </c>
      <c r="G491" t="s">
        <v>116</v>
      </c>
      <c r="H491" t="s">
        <v>274</v>
      </c>
      <c r="I491" t="s">
        <v>213</v>
      </c>
      <c r="J491" t="s">
        <v>214</v>
      </c>
      <c r="K491" t="s">
        <v>149</v>
      </c>
      <c r="M491" t="s">
        <v>225</v>
      </c>
      <c r="N491" t="s">
        <v>216</v>
      </c>
      <c r="O491" s="57">
        <v>46237.402141203704</v>
      </c>
      <c r="P491" s="57">
        <v>46247.546851851854</v>
      </c>
      <c r="Q491">
        <v>69357254</v>
      </c>
      <c r="S491">
        <v>172604214070</v>
      </c>
      <c r="T491" t="s">
        <v>2866</v>
      </c>
      <c r="U491" t="s">
        <v>2867</v>
      </c>
      <c r="V491" t="s">
        <v>8206</v>
      </c>
      <c r="Z491">
        <v>116.039921419411</v>
      </c>
      <c r="AA491">
        <v>-8.3535348464118204</v>
      </c>
      <c r="AB491" t="s">
        <v>2868</v>
      </c>
      <c r="AC491" t="s">
        <v>293</v>
      </c>
      <c r="AL491" t="s">
        <v>218</v>
      </c>
      <c r="AM491" t="s">
        <v>8207</v>
      </c>
      <c r="AN491" t="s">
        <v>6</v>
      </c>
      <c r="AO491" s="57">
        <v>46089.402928240743</v>
      </c>
      <c r="AP491" s="57">
        <v>46247.541666666664</v>
      </c>
      <c r="AR491" t="s">
        <v>18</v>
      </c>
      <c r="AS491" t="s">
        <v>956</v>
      </c>
      <c r="AT491" t="s">
        <v>231</v>
      </c>
      <c r="AV491" t="s">
        <v>227</v>
      </c>
      <c r="AW491" t="s">
        <v>566</v>
      </c>
      <c r="AX491" t="s">
        <v>223</v>
      </c>
      <c r="BA491" s="57">
        <v>46247.541666666664</v>
      </c>
      <c r="BB491" t="s">
        <v>8207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SELONG</v>
      </c>
    </row>
    <row r="492" spans="1:61">
      <c r="A492">
        <v>491</v>
      </c>
      <c r="B492">
        <v>1002507732</v>
      </c>
      <c r="C492">
        <v>3</v>
      </c>
      <c r="D492" t="s">
        <v>38</v>
      </c>
      <c r="E492">
        <v>5</v>
      </c>
      <c r="F492" t="s">
        <v>251</v>
      </c>
      <c r="G492" t="s">
        <v>91</v>
      </c>
      <c r="H492" t="s">
        <v>448</v>
      </c>
      <c r="I492" t="s">
        <v>213</v>
      </c>
      <c r="J492" t="s">
        <v>214</v>
      </c>
      <c r="K492" t="s">
        <v>149</v>
      </c>
      <c r="L492" t="s">
        <v>215</v>
      </c>
      <c r="M492" t="s">
        <v>76</v>
      </c>
      <c r="N492" t="s">
        <v>216</v>
      </c>
      <c r="O492" s="57">
        <v>46238.474259259259</v>
      </c>
      <c r="P492" s="57">
        <v>46238.768090277779</v>
      </c>
      <c r="Q492">
        <v>69358135</v>
      </c>
      <c r="S492">
        <v>152708209564</v>
      </c>
      <c r="T492" t="s">
        <v>1160</v>
      </c>
      <c r="U492" t="s">
        <v>2869</v>
      </c>
      <c r="V492" t="s">
        <v>2870</v>
      </c>
      <c r="Z492">
        <v>112.6371169</v>
      </c>
      <c r="AA492">
        <v>-8.0388505000000006</v>
      </c>
      <c r="AB492" t="s">
        <v>2871</v>
      </c>
      <c r="AC492" t="s">
        <v>237</v>
      </c>
      <c r="AL492" t="s">
        <v>218</v>
      </c>
      <c r="AM492" t="s">
        <v>2872</v>
      </c>
      <c r="AN492" t="s">
        <v>6</v>
      </c>
      <c r="AO492" s="57">
        <v>46120.476157407407</v>
      </c>
      <c r="AP492" s="57">
        <v>46239.625</v>
      </c>
      <c r="AR492" t="s">
        <v>219</v>
      </c>
      <c r="AS492" t="s">
        <v>642</v>
      </c>
      <c r="AT492" t="s">
        <v>231</v>
      </c>
      <c r="AU492">
        <v>20260804</v>
      </c>
      <c r="AV492" t="s">
        <v>222</v>
      </c>
      <c r="AW492" t="s">
        <v>1069</v>
      </c>
      <c r="AX492" t="s">
        <v>223</v>
      </c>
      <c r="BA492" s="57">
        <v>46239.625</v>
      </c>
      <c r="BB492" t="s">
        <v>2872</v>
      </c>
      <c r="BC492">
        <v>2026</v>
      </c>
      <c r="BD492">
        <v>8</v>
      </c>
      <c r="BE492">
        <v>4</v>
      </c>
      <c r="BF492" s="6">
        <f t="shared" si="21"/>
        <v>46238</v>
      </c>
      <c r="BG492">
        <f t="shared" si="22"/>
        <v>-1.625</v>
      </c>
      <c r="BH492" t="str">
        <f t="shared" si="23"/>
        <v>COMPLY</v>
      </c>
      <c r="BI492" t="str">
        <f>VLOOKUP(H492,Sheet2!$A$1:$B$270,2,FALSE)</f>
        <v>MALANG</v>
      </c>
    </row>
    <row r="493" spans="1:61">
      <c r="A493">
        <v>492</v>
      </c>
      <c r="B493">
        <v>1002517628</v>
      </c>
      <c r="C493">
        <v>3</v>
      </c>
      <c r="D493" t="s">
        <v>59</v>
      </c>
      <c r="E493">
        <v>4</v>
      </c>
      <c r="F493" t="s">
        <v>243</v>
      </c>
      <c r="G493" t="s">
        <v>262</v>
      </c>
      <c r="H493" t="s">
        <v>263</v>
      </c>
      <c r="I493" t="s">
        <v>213</v>
      </c>
      <c r="J493" t="s">
        <v>214</v>
      </c>
      <c r="K493" t="s">
        <v>149</v>
      </c>
      <c r="L493" t="s">
        <v>215</v>
      </c>
      <c r="M493" t="s">
        <v>76</v>
      </c>
      <c r="N493" t="s">
        <v>216</v>
      </c>
      <c r="O493" s="57">
        <v>46244.520092592589</v>
      </c>
      <c r="P493" s="57">
        <v>46245.601481481484</v>
      </c>
      <c r="Q493">
        <v>69362377</v>
      </c>
      <c r="S493">
        <v>141373127433</v>
      </c>
      <c r="T493" t="s">
        <v>6601</v>
      </c>
      <c r="U493" t="s">
        <v>7303</v>
      </c>
      <c r="V493" t="s">
        <v>6602</v>
      </c>
      <c r="Z493">
        <v>109.84761</v>
      </c>
      <c r="AA493">
        <v>-7.2900390000000002</v>
      </c>
      <c r="AB493" t="s">
        <v>6603</v>
      </c>
      <c r="AC493" t="s">
        <v>237</v>
      </c>
      <c r="AL493" t="s">
        <v>218</v>
      </c>
      <c r="AM493" t="s">
        <v>6604</v>
      </c>
      <c r="AN493" t="s">
        <v>6</v>
      </c>
      <c r="AO493" s="57">
        <v>46303.527696759258</v>
      </c>
      <c r="AP493" s="57">
        <v>46245.541666666664</v>
      </c>
      <c r="AR493" t="s">
        <v>219</v>
      </c>
      <c r="AS493" t="s">
        <v>220</v>
      </c>
      <c r="AT493" t="s">
        <v>231</v>
      </c>
      <c r="AU493">
        <v>20260811</v>
      </c>
      <c r="AV493" t="s">
        <v>222</v>
      </c>
      <c r="AW493" t="s">
        <v>1063</v>
      </c>
      <c r="AX493" t="s">
        <v>223</v>
      </c>
      <c r="BA493" s="57">
        <v>46245.541666666664</v>
      </c>
      <c r="BB493" t="s">
        <v>6604</v>
      </c>
      <c r="BC493">
        <v>2026</v>
      </c>
      <c r="BD493">
        <v>8</v>
      </c>
      <c r="BE493">
        <v>11</v>
      </c>
      <c r="BF493" s="6">
        <f t="shared" si="21"/>
        <v>46245</v>
      </c>
      <c r="BG493">
        <f t="shared" si="22"/>
        <v>-0.54166666666424135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1002505376</v>
      </c>
      <c r="C494">
        <v>3</v>
      </c>
      <c r="D494" t="s">
        <v>42</v>
      </c>
      <c r="E494">
        <v>5</v>
      </c>
      <c r="F494" t="s">
        <v>233</v>
      </c>
      <c r="G494" t="s">
        <v>106</v>
      </c>
      <c r="H494" t="s">
        <v>298</v>
      </c>
      <c r="I494" t="s">
        <v>213</v>
      </c>
      <c r="J494" t="s">
        <v>214</v>
      </c>
      <c r="K494" t="s">
        <v>149</v>
      </c>
      <c r="M494" t="s">
        <v>76</v>
      </c>
      <c r="N494" t="s">
        <v>216</v>
      </c>
      <c r="O494" s="57">
        <v>46236.687060185184</v>
      </c>
      <c r="P494" s="57">
        <v>46238.633368055554</v>
      </c>
      <c r="Q494">
        <v>69357077</v>
      </c>
      <c r="S494">
        <v>152743216265</v>
      </c>
      <c r="T494" t="s">
        <v>2887</v>
      </c>
      <c r="U494" t="s">
        <v>2888</v>
      </c>
      <c r="V494" t="s">
        <v>2889</v>
      </c>
      <c r="Z494">
        <v>112.7178614</v>
      </c>
      <c r="AA494">
        <v>-7.4460407999999996</v>
      </c>
      <c r="AB494" t="s">
        <v>2890</v>
      </c>
      <c r="AC494" t="s">
        <v>230</v>
      </c>
      <c r="AL494" t="s">
        <v>218</v>
      </c>
      <c r="AM494" t="s">
        <v>2891</v>
      </c>
      <c r="AN494" t="s">
        <v>6</v>
      </c>
      <c r="AO494" s="57">
        <v>46061.694363425922</v>
      </c>
      <c r="AP494" s="57">
        <v>46237.625</v>
      </c>
      <c r="AR494" t="s">
        <v>219</v>
      </c>
      <c r="AS494" t="s">
        <v>605</v>
      </c>
      <c r="AT494" t="s">
        <v>231</v>
      </c>
      <c r="AU494">
        <v>20260804</v>
      </c>
      <c r="AV494" t="s">
        <v>222</v>
      </c>
      <c r="AW494" t="s">
        <v>607</v>
      </c>
      <c r="AX494" t="s">
        <v>223</v>
      </c>
      <c r="BA494" s="57">
        <v>46238.333333333336</v>
      </c>
      <c r="BB494" t="s">
        <v>2891</v>
      </c>
      <c r="BC494">
        <v>2026</v>
      </c>
      <c r="BD494">
        <v>8</v>
      </c>
      <c r="BE494">
        <v>4</v>
      </c>
      <c r="BF494" s="6">
        <f t="shared" si="21"/>
        <v>46238</v>
      </c>
      <c r="BG494">
        <f t="shared" si="22"/>
        <v>-0.33333333333575865</v>
      </c>
      <c r="BH494" t="str">
        <f t="shared" si="23"/>
        <v>COMPLY</v>
      </c>
      <c r="BI494" t="str">
        <f>VLOOKUP(H494,Sheet2!$A$1:$B$270,2,FALSE)</f>
        <v>PASURUAN</v>
      </c>
    </row>
    <row r="495" spans="1:61">
      <c r="A495">
        <v>494</v>
      </c>
      <c r="B495">
        <v>1002515987</v>
      </c>
      <c r="C495">
        <v>3</v>
      </c>
      <c r="D495" t="s">
        <v>55</v>
      </c>
      <c r="E495">
        <v>5</v>
      </c>
      <c r="F495" t="s">
        <v>267</v>
      </c>
      <c r="G495" t="s">
        <v>122</v>
      </c>
      <c r="H495" t="s">
        <v>358</v>
      </c>
      <c r="I495" t="s">
        <v>213</v>
      </c>
      <c r="J495" t="s">
        <v>214</v>
      </c>
      <c r="K495" t="s">
        <v>149</v>
      </c>
      <c r="M495" t="s">
        <v>76</v>
      </c>
      <c r="N495" t="s">
        <v>216</v>
      </c>
      <c r="O495" s="57">
        <v>46242.576319444444</v>
      </c>
      <c r="P495" s="57">
        <v>46242.640150462961</v>
      </c>
      <c r="Q495">
        <v>69360038</v>
      </c>
      <c r="S495">
        <v>152451212004</v>
      </c>
      <c r="T495" t="s">
        <v>4294</v>
      </c>
      <c r="U495" t="s">
        <v>5392</v>
      </c>
      <c r="V495" t="s">
        <v>5393</v>
      </c>
      <c r="Z495">
        <v>112.450649</v>
      </c>
      <c r="AA495">
        <v>-6.8808889999999998</v>
      </c>
      <c r="AB495" t="s">
        <v>4297</v>
      </c>
      <c r="AC495" t="s">
        <v>217</v>
      </c>
      <c r="AL495" t="s">
        <v>218</v>
      </c>
      <c r="AM495" t="s">
        <v>5394</v>
      </c>
      <c r="AN495" t="s">
        <v>6</v>
      </c>
      <c r="AO495" s="57">
        <v>46242.579872685186</v>
      </c>
      <c r="AR495" t="s">
        <v>219</v>
      </c>
      <c r="AS495" t="s">
        <v>122</v>
      </c>
      <c r="AT495" t="s">
        <v>231</v>
      </c>
      <c r="AU495">
        <v>20260808</v>
      </c>
      <c r="AV495" t="s">
        <v>222</v>
      </c>
      <c r="AW495" t="s">
        <v>592</v>
      </c>
      <c r="AX495" t="s">
        <v>223</v>
      </c>
      <c r="BA495" s="57">
        <v>46242.291666666664</v>
      </c>
      <c r="BB495" t="s">
        <v>5394</v>
      </c>
      <c r="BC495">
        <v>2026</v>
      </c>
      <c r="BD495">
        <v>8</v>
      </c>
      <c r="BE495">
        <v>8</v>
      </c>
      <c r="BF495" s="6">
        <f t="shared" si="21"/>
        <v>46242</v>
      </c>
      <c r="BG495">
        <f t="shared" si="22"/>
        <v>-0.29166666666424135</v>
      </c>
      <c r="BH495" t="str">
        <f t="shared" si="23"/>
        <v>COMPLY</v>
      </c>
      <c r="BI495" t="str">
        <f>VLOOKUP(H495,Sheet2!$A$1:$B$270,2,FALSE)</f>
        <v>GRESIK</v>
      </c>
    </row>
    <row r="496" spans="1:61">
      <c r="A496">
        <v>495</v>
      </c>
      <c r="B496">
        <v>1002511283</v>
      </c>
      <c r="C496">
        <v>3</v>
      </c>
      <c r="D496" t="s">
        <v>38</v>
      </c>
      <c r="E496">
        <v>5</v>
      </c>
      <c r="F496" t="s">
        <v>92</v>
      </c>
      <c r="G496" t="s">
        <v>94</v>
      </c>
      <c r="H496" t="s">
        <v>464</v>
      </c>
      <c r="I496" t="s">
        <v>213</v>
      </c>
      <c r="J496" t="s">
        <v>214</v>
      </c>
      <c r="K496" t="s">
        <v>149</v>
      </c>
      <c r="L496" t="s">
        <v>215</v>
      </c>
      <c r="M496" t="s">
        <v>76</v>
      </c>
      <c r="N496" t="s">
        <v>216</v>
      </c>
      <c r="O496" s="57">
        <v>46239.740937499999</v>
      </c>
      <c r="P496" s="57">
        <v>46241.465266203704</v>
      </c>
      <c r="Q496">
        <v>69359456</v>
      </c>
      <c r="S496">
        <v>152605224887</v>
      </c>
      <c r="T496" t="s">
        <v>2892</v>
      </c>
      <c r="U496" t="s">
        <v>2893</v>
      </c>
      <c r="V496" t="s">
        <v>2894</v>
      </c>
      <c r="Z496">
        <v>111.432208865676</v>
      </c>
      <c r="AA496">
        <v>-7.4631095743556397</v>
      </c>
      <c r="AB496" t="s">
        <v>2895</v>
      </c>
      <c r="AC496" t="s">
        <v>237</v>
      </c>
      <c r="AL496" t="s">
        <v>218</v>
      </c>
      <c r="AM496" t="s">
        <v>2896</v>
      </c>
      <c r="AN496" t="s">
        <v>6</v>
      </c>
      <c r="AO496" s="57">
        <v>46150.746423611112</v>
      </c>
      <c r="AP496" s="57">
        <v>46240.625</v>
      </c>
      <c r="AR496" t="s">
        <v>219</v>
      </c>
      <c r="AS496" t="s">
        <v>220</v>
      </c>
      <c r="AT496" t="s">
        <v>231</v>
      </c>
      <c r="AU496">
        <v>20260807</v>
      </c>
      <c r="AV496" t="s">
        <v>222</v>
      </c>
      <c r="AW496" t="s">
        <v>1055</v>
      </c>
      <c r="AX496" t="s">
        <v>223</v>
      </c>
      <c r="BA496" s="57">
        <v>46240.625</v>
      </c>
      <c r="BB496" t="s">
        <v>2896</v>
      </c>
      <c r="BC496">
        <v>2026</v>
      </c>
      <c r="BD496">
        <v>8</v>
      </c>
      <c r="BE496">
        <v>7</v>
      </c>
      <c r="BF496" s="6">
        <f t="shared" si="21"/>
        <v>46241</v>
      </c>
      <c r="BG496">
        <f t="shared" si="22"/>
        <v>0.375</v>
      </c>
      <c r="BH496" t="str">
        <f t="shared" si="23"/>
        <v>COMPLY</v>
      </c>
      <c r="BI496" t="str">
        <f>VLOOKUP(H496,Sheet2!$A$1:$B$270,2,FALSE)</f>
        <v>MADIUN</v>
      </c>
    </row>
    <row r="497" spans="1:61">
      <c r="A497">
        <v>496</v>
      </c>
      <c r="B497">
        <v>1002519709</v>
      </c>
      <c r="C497">
        <v>3</v>
      </c>
      <c r="D497" t="s">
        <v>49</v>
      </c>
      <c r="E497">
        <v>4</v>
      </c>
      <c r="F497" t="s">
        <v>247</v>
      </c>
      <c r="G497" t="s">
        <v>248</v>
      </c>
      <c r="H497" t="s">
        <v>966</v>
      </c>
      <c r="I497" t="s">
        <v>213</v>
      </c>
      <c r="J497" t="s">
        <v>214</v>
      </c>
      <c r="K497" t="s">
        <v>149</v>
      </c>
      <c r="L497" t="s">
        <v>215</v>
      </c>
      <c r="M497" t="s">
        <v>76</v>
      </c>
      <c r="N497" t="s">
        <v>216</v>
      </c>
      <c r="O497" s="57">
        <v>46245.511759259258</v>
      </c>
      <c r="P497" s="57">
        <v>46246.724027777775</v>
      </c>
      <c r="Q497">
        <v>69363234</v>
      </c>
      <c r="S497">
        <v>142410346083</v>
      </c>
      <c r="T497" t="s">
        <v>7304</v>
      </c>
      <c r="U497" t="s">
        <v>7305</v>
      </c>
      <c r="V497" t="s">
        <v>7306</v>
      </c>
      <c r="Z497">
        <v>110.486463</v>
      </c>
      <c r="AA497">
        <v>-7.0039809999999996</v>
      </c>
      <c r="AB497" t="s">
        <v>7307</v>
      </c>
      <c r="AC497" t="s">
        <v>237</v>
      </c>
      <c r="AL497" t="s">
        <v>218</v>
      </c>
      <c r="AM497" t="s">
        <v>7308</v>
      </c>
      <c r="AN497" t="s">
        <v>6</v>
      </c>
      <c r="AO497" s="57">
        <v>46334.51761574074</v>
      </c>
      <c r="AP497" s="57">
        <v>46247.333333333336</v>
      </c>
      <c r="AR497" t="s">
        <v>219</v>
      </c>
      <c r="AS497" t="s">
        <v>967</v>
      </c>
      <c r="AT497" t="s">
        <v>231</v>
      </c>
      <c r="AU497">
        <v>20260812</v>
      </c>
      <c r="AV497" t="s">
        <v>222</v>
      </c>
      <c r="AW497" t="s">
        <v>975</v>
      </c>
      <c r="AX497" t="s">
        <v>223</v>
      </c>
      <c r="BA497" s="57">
        <v>46247.333333333336</v>
      </c>
      <c r="BB497" t="s">
        <v>7308</v>
      </c>
      <c r="BC497">
        <v>2026</v>
      </c>
      <c r="BD497">
        <v>8</v>
      </c>
      <c r="BE497">
        <v>12</v>
      </c>
      <c r="BF497" s="6">
        <f t="shared" si="21"/>
        <v>46246</v>
      </c>
      <c r="BG497">
        <f t="shared" si="22"/>
        <v>-1.3333333333357587</v>
      </c>
      <c r="BH497" t="str">
        <f t="shared" si="23"/>
        <v>COMPLY</v>
      </c>
      <c r="BI497" t="e">
        <f>VLOOKUP(H497,Sheet2!$A$1:$B$270,2,FALSE)</f>
        <v>#N/A</v>
      </c>
    </row>
    <row r="498" spans="1:61">
      <c r="A498">
        <v>497</v>
      </c>
      <c r="B498">
        <v>1002511761</v>
      </c>
      <c r="C498">
        <v>3</v>
      </c>
      <c r="D498" t="s">
        <v>42</v>
      </c>
      <c r="E498">
        <v>5</v>
      </c>
      <c r="F498" t="s">
        <v>102</v>
      </c>
      <c r="G498" t="s">
        <v>99</v>
      </c>
      <c r="H498" t="s">
        <v>502</v>
      </c>
      <c r="I498" t="s">
        <v>213</v>
      </c>
      <c r="J498" t="s">
        <v>214</v>
      </c>
      <c r="K498" t="s">
        <v>149</v>
      </c>
      <c r="L498" t="s">
        <v>620</v>
      </c>
      <c r="M498" t="s">
        <v>76</v>
      </c>
      <c r="N498" t="s">
        <v>216</v>
      </c>
      <c r="O498" s="57">
        <v>46240.430509259262</v>
      </c>
      <c r="P498" s="57">
        <v>46240.690416666665</v>
      </c>
      <c r="Q498">
        <v>69359716</v>
      </c>
      <c r="R498">
        <v>3332816010</v>
      </c>
      <c r="S498">
        <v>152521203263</v>
      </c>
      <c r="T498" t="s">
        <v>2912</v>
      </c>
      <c r="U498" t="s">
        <v>2913</v>
      </c>
      <c r="V498" t="s">
        <v>2914</v>
      </c>
      <c r="Z498">
        <v>114.1237674281</v>
      </c>
      <c r="AA498">
        <v>-8.5380434612435003</v>
      </c>
      <c r="AB498" t="s">
        <v>2915</v>
      </c>
      <c r="AC498" t="s">
        <v>217</v>
      </c>
      <c r="AL498" t="s">
        <v>218</v>
      </c>
      <c r="AM498" t="s">
        <v>2916</v>
      </c>
      <c r="AN498" t="s">
        <v>6</v>
      </c>
      <c r="AO498" s="57">
        <v>46181.434108796297</v>
      </c>
      <c r="AP498" s="57">
        <v>46241.333333333336</v>
      </c>
      <c r="AR498" t="s">
        <v>219</v>
      </c>
      <c r="AS498" t="s">
        <v>602</v>
      </c>
      <c r="AT498" t="s">
        <v>231</v>
      </c>
      <c r="AU498">
        <v>20260806</v>
      </c>
      <c r="AV498" t="s">
        <v>222</v>
      </c>
      <c r="AW498" t="s">
        <v>2917</v>
      </c>
      <c r="AX498" t="s">
        <v>223</v>
      </c>
      <c r="BA498" s="57">
        <v>46241.333333333336</v>
      </c>
      <c r="BB498" t="s">
        <v>2916</v>
      </c>
      <c r="BC498">
        <v>2026</v>
      </c>
      <c r="BD498">
        <v>8</v>
      </c>
      <c r="BE498">
        <v>6</v>
      </c>
      <c r="BF498" s="6">
        <f t="shared" si="21"/>
        <v>46240</v>
      </c>
      <c r="BG498">
        <f t="shared" si="22"/>
        <v>-1.3333333333357587</v>
      </c>
      <c r="BH498" t="str">
        <f t="shared" si="23"/>
        <v>COMPLY</v>
      </c>
      <c r="BI498" t="str">
        <f>VLOOKUP(H498,Sheet2!$A$1:$B$270,2,FALSE)</f>
        <v>BANYUWANGI</v>
      </c>
    </row>
    <row r="499" spans="1:61">
      <c r="A499">
        <v>498</v>
      </c>
      <c r="B499">
        <v>1002504609</v>
      </c>
      <c r="C499">
        <v>3</v>
      </c>
      <c r="D499" t="s">
        <v>34</v>
      </c>
      <c r="E499">
        <v>5</v>
      </c>
      <c r="F499" t="s">
        <v>595</v>
      </c>
      <c r="G499" t="s">
        <v>81</v>
      </c>
      <c r="H499" t="s">
        <v>324</v>
      </c>
      <c r="I499" t="s">
        <v>213</v>
      </c>
      <c r="J499" t="s">
        <v>214</v>
      </c>
      <c r="K499" t="s">
        <v>149</v>
      </c>
      <c r="L499" t="s">
        <v>215</v>
      </c>
      <c r="M499" t="s">
        <v>582</v>
      </c>
      <c r="N499" t="s">
        <v>216</v>
      </c>
      <c r="O499" s="57">
        <v>46235.582592592589</v>
      </c>
      <c r="P499" s="57">
        <v>46237.739317129628</v>
      </c>
      <c r="Q499">
        <v>69356742</v>
      </c>
      <c r="S499">
        <v>172415798649</v>
      </c>
      <c r="T499" t="s">
        <v>1086</v>
      </c>
      <c r="U499" t="s">
        <v>2923</v>
      </c>
      <c r="V499" t="s">
        <v>2924</v>
      </c>
      <c r="Z499">
        <v>115.17232608050099</v>
      </c>
      <c r="AA499">
        <v>-8.7541829933744602</v>
      </c>
      <c r="AB499" t="s">
        <v>2925</v>
      </c>
      <c r="AC499" t="s">
        <v>217</v>
      </c>
      <c r="AL499" t="s">
        <v>218</v>
      </c>
      <c r="AM499" t="s">
        <v>2926</v>
      </c>
      <c r="AN499" t="s">
        <v>6</v>
      </c>
      <c r="AO499" s="57">
        <v>46030.590185185189</v>
      </c>
      <c r="AP499" s="57">
        <v>46236.541666666664</v>
      </c>
      <c r="AQ499" t="s">
        <v>249</v>
      </c>
      <c r="AR499" t="s">
        <v>14</v>
      </c>
      <c r="AS499" t="s">
        <v>652</v>
      </c>
      <c r="AT499" t="s">
        <v>231</v>
      </c>
      <c r="AV499" t="s">
        <v>2927</v>
      </c>
      <c r="AW499" t="s">
        <v>1067</v>
      </c>
      <c r="AX499" t="s">
        <v>223</v>
      </c>
      <c r="BA499" s="57">
        <v>46236.541666666664</v>
      </c>
      <c r="BB499" t="s">
        <v>2926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str">
        <f>VLOOKUP(H499,Sheet2!$A$1:$B$270,2,FALSE)</f>
        <v>JIMBARAN</v>
      </c>
    </row>
    <row r="500" spans="1:61">
      <c r="A500">
        <v>499</v>
      </c>
      <c r="B500">
        <v>1002511190</v>
      </c>
      <c r="C500">
        <v>3</v>
      </c>
      <c r="D500" t="s">
        <v>49</v>
      </c>
      <c r="E500">
        <v>4</v>
      </c>
      <c r="F500" t="s">
        <v>247</v>
      </c>
      <c r="G500" t="s">
        <v>551</v>
      </c>
      <c r="H500" t="s">
        <v>552</v>
      </c>
      <c r="I500" t="s">
        <v>213</v>
      </c>
      <c r="J500" t="s">
        <v>214</v>
      </c>
      <c r="K500" t="s">
        <v>149</v>
      </c>
      <c r="M500" t="s">
        <v>76</v>
      </c>
      <c r="N500" t="s">
        <v>216</v>
      </c>
      <c r="O500" s="57">
        <v>46239.69972222222</v>
      </c>
      <c r="P500" s="57">
        <v>46239.779629629629</v>
      </c>
      <c r="Q500">
        <v>69357653</v>
      </c>
      <c r="R500">
        <v>2946102025</v>
      </c>
      <c r="S500">
        <v>143407106633</v>
      </c>
      <c r="T500" t="s">
        <v>2334</v>
      </c>
      <c r="U500" t="s">
        <v>2932</v>
      </c>
      <c r="V500" t="s">
        <v>2933</v>
      </c>
      <c r="Z500">
        <v>110.095139967533</v>
      </c>
      <c r="AA500">
        <v>-6.9689800104170896</v>
      </c>
      <c r="AB500" t="s">
        <v>2337</v>
      </c>
      <c r="AC500" t="s">
        <v>293</v>
      </c>
      <c r="AL500" t="s">
        <v>218</v>
      </c>
      <c r="AM500" t="s">
        <v>2934</v>
      </c>
      <c r="AN500" t="s">
        <v>6</v>
      </c>
      <c r="AO500" s="57">
        <v>46150.705266203702</v>
      </c>
      <c r="AR500" t="s">
        <v>219</v>
      </c>
      <c r="AS500" t="s">
        <v>553</v>
      </c>
      <c r="AT500" t="s">
        <v>231</v>
      </c>
      <c r="AU500">
        <v>20260805</v>
      </c>
      <c r="AV500" t="s">
        <v>222</v>
      </c>
      <c r="AW500" t="s">
        <v>1113</v>
      </c>
      <c r="AX500" t="s">
        <v>223</v>
      </c>
      <c r="BA500" s="57">
        <v>46239.291666666664</v>
      </c>
      <c r="BB500" t="s">
        <v>2934</v>
      </c>
      <c r="BC500">
        <v>2026</v>
      </c>
      <c r="BD500">
        <v>8</v>
      </c>
      <c r="BE500">
        <v>5</v>
      </c>
      <c r="BF500" s="6">
        <f t="shared" si="21"/>
        <v>46239</v>
      </c>
      <c r="BG500">
        <f t="shared" si="22"/>
        <v>-0.29166666666424135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1002507499</v>
      </c>
      <c r="C501">
        <v>3</v>
      </c>
      <c r="D501" t="s">
        <v>55</v>
      </c>
      <c r="E501">
        <v>5</v>
      </c>
      <c r="F501" t="s">
        <v>228</v>
      </c>
      <c r="G501" t="s">
        <v>121</v>
      </c>
      <c r="H501" t="s">
        <v>493</v>
      </c>
      <c r="I501" t="s">
        <v>213</v>
      </c>
      <c r="J501" t="s">
        <v>214</v>
      </c>
      <c r="K501" t="s">
        <v>149</v>
      </c>
      <c r="M501" t="s">
        <v>236</v>
      </c>
      <c r="N501" t="s">
        <v>216</v>
      </c>
      <c r="O501" s="57">
        <v>46238.449884259258</v>
      </c>
      <c r="P501" s="57">
        <v>46238.599687499998</v>
      </c>
      <c r="Q501">
        <v>69358088</v>
      </c>
      <c r="S501">
        <v>152458901413</v>
      </c>
      <c r="T501" t="s">
        <v>2935</v>
      </c>
      <c r="U501" t="s">
        <v>1156</v>
      </c>
      <c r="Z501">
        <v>113.08350230000001</v>
      </c>
      <c r="AA501">
        <v>-6.9904552999999998</v>
      </c>
      <c r="AB501" t="s">
        <v>2936</v>
      </c>
      <c r="AC501" t="s">
        <v>230</v>
      </c>
      <c r="AO501" s="57">
        <v>46120.454953703702</v>
      </c>
      <c r="AR501" t="s">
        <v>314</v>
      </c>
      <c r="AS501" t="s">
        <v>220</v>
      </c>
      <c r="AT501" t="s">
        <v>231</v>
      </c>
      <c r="AV501" t="s">
        <v>1085</v>
      </c>
      <c r="AW501" t="s">
        <v>567</v>
      </c>
      <c r="AX501" t="s">
        <v>223</v>
      </c>
      <c r="AZ501" t="s">
        <v>1085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MADURA</v>
      </c>
    </row>
    <row r="502" spans="1:61">
      <c r="A502">
        <v>501</v>
      </c>
      <c r="B502">
        <v>1002516048</v>
      </c>
      <c r="C502">
        <v>3</v>
      </c>
      <c r="D502" t="s">
        <v>59</v>
      </c>
      <c r="E502">
        <v>4</v>
      </c>
      <c r="F502" t="s">
        <v>573</v>
      </c>
      <c r="G502" t="s">
        <v>934</v>
      </c>
      <c r="H502" t="s">
        <v>1016</v>
      </c>
      <c r="I502" t="s">
        <v>213</v>
      </c>
      <c r="J502" t="s">
        <v>214</v>
      </c>
      <c r="K502" t="s">
        <v>149</v>
      </c>
      <c r="L502" t="s">
        <v>215</v>
      </c>
      <c r="M502" t="s">
        <v>76</v>
      </c>
      <c r="N502" t="s">
        <v>216</v>
      </c>
      <c r="O502" s="57">
        <v>46242.613842592589</v>
      </c>
      <c r="P502" s="57">
        <v>46244.649340277778</v>
      </c>
      <c r="Q502">
        <v>69361521</v>
      </c>
      <c r="S502">
        <v>146133131964</v>
      </c>
      <c r="T502" t="s">
        <v>5400</v>
      </c>
      <c r="U502" t="s">
        <v>5401</v>
      </c>
      <c r="V502" t="s">
        <v>5402</v>
      </c>
      <c r="Z502">
        <v>110.357215</v>
      </c>
      <c r="AA502">
        <v>-7.7119309999999999</v>
      </c>
      <c r="AB502" t="s">
        <v>5403</v>
      </c>
      <c r="AC502" t="s">
        <v>237</v>
      </c>
      <c r="AL502" t="s">
        <v>218</v>
      </c>
      <c r="AM502" t="s">
        <v>5404</v>
      </c>
      <c r="AN502" t="s">
        <v>6</v>
      </c>
      <c r="AO502" s="57">
        <v>46242.621689814812</v>
      </c>
      <c r="AP502" s="57">
        <v>46244.333333333336</v>
      </c>
      <c r="AR502" t="s">
        <v>219</v>
      </c>
      <c r="AS502" t="s">
        <v>220</v>
      </c>
      <c r="AT502" t="s">
        <v>231</v>
      </c>
      <c r="AU502">
        <v>20260810</v>
      </c>
      <c r="AV502" t="s">
        <v>222</v>
      </c>
      <c r="AW502" t="s">
        <v>1057</v>
      </c>
      <c r="AX502" t="s">
        <v>223</v>
      </c>
      <c r="BA502" s="57">
        <v>46244.333333333336</v>
      </c>
      <c r="BB502" t="s">
        <v>5404</v>
      </c>
      <c r="BC502">
        <v>2026</v>
      </c>
      <c r="BD502">
        <v>8</v>
      </c>
      <c r="BE502">
        <v>10</v>
      </c>
      <c r="BF502" s="6">
        <f t="shared" si="21"/>
        <v>46244</v>
      </c>
      <c r="BG502">
        <f t="shared" si="22"/>
        <v>-0.33333333333575865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1002519807</v>
      </c>
      <c r="C503">
        <v>3</v>
      </c>
      <c r="D503" t="s">
        <v>34</v>
      </c>
      <c r="E503">
        <v>5</v>
      </c>
      <c r="F503" t="s">
        <v>595</v>
      </c>
      <c r="G503" t="s">
        <v>81</v>
      </c>
      <c r="H503" t="s">
        <v>360</v>
      </c>
      <c r="I503" t="s">
        <v>213</v>
      </c>
      <c r="J503" t="s">
        <v>214</v>
      </c>
      <c r="K503" t="s">
        <v>149</v>
      </c>
      <c r="M503" t="s">
        <v>76</v>
      </c>
      <c r="N503" t="s">
        <v>216</v>
      </c>
      <c r="O503" s="57">
        <v>46245.548414351855</v>
      </c>
      <c r="P503" s="57">
        <v>46245.789641203701</v>
      </c>
      <c r="Q503">
        <v>69304220</v>
      </c>
      <c r="R503">
        <v>3619599386</v>
      </c>
      <c r="S503">
        <v>172416429253</v>
      </c>
      <c r="T503" t="s">
        <v>7309</v>
      </c>
      <c r="U503" t="s">
        <v>7310</v>
      </c>
      <c r="V503" t="s">
        <v>7311</v>
      </c>
      <c r="Z503">
        <v>115.18402795</v>
      </c>
      <c r="AA503">
        <v>-8.7235760140000007</v>
      </c>
      <c r="AB503" t="s">
        <v>7312</v>
      </c>
      <c r="AC503" t="s">
        <v>230</v>
      </c>
      <c r="AL503" t="s">
        <v>218</v>
      </c>
      <c r="AM503" t="s">
        <v>7313</v>
      </c>
      <c r="AN503" t="s">
        <v>6</v>
      </c>
      <c r="AO503" s="57">
        <v>46334.548819444448</v>
      </c>
      <c r="AR503" t="s">
        <v>219</v>
      </c>
      <c r="AS503" t="s">
        <v>907</v>
      </c>
      <c r="AT503" t="s">
        <v>231</v>
      </c>
      <c r="AU503">
        <v>20260811</v>
      </c>
      <c r="AV503" t="s">
        <v>222</v>
      </c>
      <c r="AW503" t="s">
        <v>1028</v>
      </c>
      <c r="AX503" t="s">
        <v>223</v>
      </c>
      <c r="BA503" s="57">
        <v>46245.291666666664</v>
      </c>
      <c r="BB503" t="s">
        <v>7313</v>
      </c>
      <c r="BC503">
        <v>2026</v>
      </c>
      <c r="BD503">
        <v>8</v>
      </c>
      <c r="BE503">
        <v>11</v>
      </c>
      <c r="BF503" s="6">
        <f t="shared" si="21"/>
        <v>46245</v>
      </c>
      <c r="BG503">
        <f t="shared" si="22"/>
        <v>-0.29166666666424135</v>
      </c>
      <c r="BH503" t="str">
        <f t="shared" si="23"/>
        <v>COMPLY</v>
      </c>
      <c r="BI503" t="str">
        <f>VLOOKUP(H503,Sheet2!$A$1:$B$270,2,FALSE)</f>
        <v>JIMBARAN</v>
      </c>
    </row>
    <row r="504" spans="1:61">
      <c r="A504">
        <v>503</v>
      </c>
      <c r="B504">
        <v>1002519059</v>
      </c>
      <c r="C504">
        <v>3</v>
      </c>
      <c r="D504" t="s">
        <v>51</v>
      </c>
      <c r="E504">
        <v>4</v>
      </c>
      <c r="F504" t="s">
        <v>235</v>
      </c>
      <c r="G504" t="s">
        <v>594</v>
      </c>
      <c r="H504" t="s">
        <v>1106</v>
      </c>
      <c r="I504" t="s">
        <v>213</v>
      </c>
      <c r="J504" t="s">
        <v>214</v>
      </c>
      <c r="K504" t="s">
        <v>149</v>
      </c>
      <c r="M504" t="s">
        <v>225</v>
      </c>
      <c r="N504" t="s">
        <v>216</v>
      </c>
      <c r="O504" s="57">
        <v>46245.403425925928</v>
      </c>
      <c r="P504" s="57">
        <v>46248.337800925925</v>
      </c>
      <c r="Q504">
        <v>69362936</v>
      </c>
      <c r="S504">
        <v>142566102110</v>
      </c>
      <c r="T504" t="s">
        <v>7314</v>
      </c>
      <c r="U504" t="s">
        <v>7315</v>
      </c>
      <c r="V504" t="s">
        <v>9170</v>
      </c>
      <c r="Z504">
        <v>110.8280903</v>
      </c>
      <c r="AA504">
        <v>-7.5391358999999998</v>
      </c>
      <c r="AB504" t="s">
        <v>7316</v>
      </c>
      <c r="AC504" t="s">
        <v>293</v>
      </c>
      <c r="AL504" t="s">
        <v>218</v>
      </c>
      <c r="AM504" t="s">
        <v>9171</v>
      </c>
      <c r="AN504" t="s">
        <v>6</v>
      </c>
      <c r="AO504" s="57">
        <v>46334.41300925926</v>
      </c>
      <c r="AP504" s="57">
        <v>46248.333333333336</v>
      </c>
      <c r="AR504" t="s">
        <v>18</v>
      </c>
      <c r="AS504" t="s">
        <v>951</v>
      </c>
      <c r="AT504" t="s">
        <v>231</v>
      </c>
      <c r="AV504" t="s">
        <v>227</v>
      </c>
      <c r="AW504" t="s">
        <v>567</v>
      </c>
      <c r="AX504" t="s">
        <v>223</v>
      </c>
      <c r="BA504" s="57">
        <v>46248.333333333336</v>
      </c>
      <c r="BB504" t="s">
        <v>9171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:61">
      <c r="A505">
        <v>504</v>
      </c>
      <c r="B505">
        <v>1002517561</v>
      </c>
      <c r="C505">
        <v>3</v>
      </c>
      <c r="D505" t="s">
        <v>59</v>
      </c>
      <c r="E505">
        <v>4</v>
      </c>
      <c r="F505" t="s">
        <v>573</v>
      </c>
      <c r="G505" t="s">
        <v>623</v>
      </c>
      <c r="H505" t="s">
        <v>626</v>
      </c>
      <c r="I505" t="s">
        <v>213</v>
      </c>
      <c r="J505" t="s">
        <v>214</v>
      </c>
      <c r="K505" t="s">
        <v>149</v>
      </c>
      <c r="L505" t="s">
        <v>215</v>
      </c>
      <c r="M505" t="s">
        <v>76</v>
      </c>
      <c r="N505" t="s">
        <v>216</v>
      </c>
      <c r="O505" s="57">
        <v>46244.499259259261</v>
      </c>
      <c r="P505" s="57">
        <v>46245.685960648145</v>
      </c>
      <c r="Q505">
        <v>69362355</v>
      </c>
      <c r="S505">
        <v>141114227875</v>
      </c>
      <c r="T505" t="s">
        <v>6605</v>
      </c>
      <c r="U505" t="s">
        <v>6606</v>
      </c>
      <c r="V505" t="s">
        <v>6607</v>
      </c>
      <c r="Z505">
        <v>110.387641</v>
      </c>
      <c r="AA505">
        <v>-7.8132849999999996</v>
      </c>
      <c r="AB505" t="s">
        <v>6608</v>
      </c>
      <c r="AC505" t="s">
        <v>237</v>
      </c>
      <c r="AL505" t="s">
        <v>218</v>
      </c>
      <c r="AM505" t="s">
        <v>6474</v>
      </c>
      <c r="AN505" t="s">
        <v>6</v>
      </c>
      <c r="AO505" s="57">
        <v>46303.506898148145</v>
      </c>
      <c r="AP505" s="57">
        <v>46245.333333333336</v>
      </c>
      <c r="AR505" t="s">
        <v>219</v>
      </c>
      <c r="AS505" t="s">
        <v>220</v>
      </c>
      <c r="AT505" t="s">
        <v>231</v>
      </c>
      <c r="AU505">
        <v>20260811</v>
      </c>
      <c r="AV505" t="s">
        <v>222</v>
      </c>
      <c r="AW505" t="s">
        <v>1055</v>
      </c>
      <c r="AX505" t="s">
        <v>223</v>
      </c>
      <c r="BA505" s="57">
        <v>46245.333333333336</v>
      </c>
      <c r="BB505" t="s">
        <v>6474</v>
      </c>
      <c r="BC505">
        <v>2026</v>
      </c>
      <c r="BD505">
        <v>8</v>
      </c>
      <c r="BE505">
        <v>11</v>
      </c>
      <c r="BF505" s="6">
        <f t="shared" si="21"/>
        <v>46245</v>
      </c>
      <c r="BG505">
        <f t="shared" si="22"/>
        <v>-0.33333333333575865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1002515176</v>
      </c>
      <c r="C506">
        <v>3</v>
      </c>
      <c r="D506" t="s">
        <v>55</v>
      </c>
      <c r="E506">
        <v>5</v>
      </c>
      <c r="F506" t="s">
        <v>267</v>
      </c>
      <c r="G506" t="s">
        <v>122</v>
      </c>
      <c r="H506" t="s">
        <v>357</v>
      </c>
      <c r="I506" t="s">
        <v>213</v>
      </c>
      <c r="J506" t="s">
        <v>214</v>
      </c>
      <c r="K506" t="s">
        <v>149</v>
      </c>
      <c r="L506" t="s">
        <v>215</v>
      </c>
      <c r="M506" t="s">
        <v>76</v>
      </c>
      <c r="N506" t="s">
        <v>216</v>
      </c>
      <c r="O506" s="57">
        <v>46241.666631944441</v>
      </c>
      <c r="P506" s="57">
        <v>46242.774004629631</v>
      </c>
      <c r="Q506">
        <v>69361002</v>
      </c>
      <c r="S506">
        <v>152421262200</v>
      </c>
      <c r="T506" t="s">
        <v>5405</v>
      </c>
      <c r="U506" t="s">
        <v>5406</v>
      </c>
      <c r="V506" t="s">
        <v>5407</v>
      </c>
      <c r="Z506">
        <v>112.602213956415</v>
      </c>
      <c r="AA506">
        <v>-7.1452343888892296</v>
      </c>
      <c r="AB506" t="s">
        <v>5408</v>
      </c>
      <c r="AC506" t="s">
        <v>217</v>
      </c>
      <c r="AL506" t="s">
        <v>218</v>
      </c>
      <c r="AM506" t="s">
        <v>4716</v>
      </c>
      <c r="AN506" t="s">
        <v>6</v>
      </c>
      <c r="AO506" s="57">
        <v>46211.684444444443</v>
      </c>
      <c r="AP506" s="57">
        <v>46242.541666666664</v>
      </c>
      <c r="AQ506" t="s">
        <v>929</v>
      </c>
      <c r="AR506" t="s">
        <v>219</v>
      </c>
      <c r="AS506" t="s">
        <v>122</v>
      </c>
      <c r="AT506" t="s">
        <v>231</v>
      </c>
      <c r="AU506">
        <v>20260808</v>
      </c>
      <c r="AV506" t="s">
        <v>222</v>
      </c>
      <c r="AW506" t="s">
        <v>1063</v>
      </c>
      <c r="AX506" t="s">
        <v>223</v>
      </c>
      <c r="BA506" s="57">
        <v>46242.541666666664</v>
      </c>
      <c r="BB506" t="s">
        <v>4716</v>
      </c>
      <c r="BC506">
        <v>2026</v>
      </c>
      <c r="BD506">
        <v>8</v>
      </c>
      <c r="BE506">
        <v>8</v>
      </c>
      <c r="BF506" s="6">
        <f t="shared" si="21"/>
        <v>46242</v>
      </c>
      <c r="BG506">
        <f t="shared" si="22"/>
        <v>-0.54166666666424135</v>
      </c>
      <c r="BH506" t="str">
        <f t="shared" si="23"/>
        <v>COMPLY</v>
      </c>
      <c r="BI506" t="str">
        <f>VLOOKUP(H506,Sheet2!$A$1:$B$270,2,FALSE)</f>
        <v>GRESIK</v>
      </c>
    </row>
    <row r="507" spans="1:61">
      <c r="A507">
        <v>506</v>
      </c>
      <c r="B507">
        <v>1002517613</v>
      </c>
      <c r="C507">
        <v>3</v>
      </c>
      <c r="D507" t="s">
        <v>38</v>
      </c>
      <c r="E507">
        <v>5</v>
      </c>
      <c r="F507" t="s">
        <v>92</v>
      </c>
      <c r="G507" t="s">
        <v>94</v>
      </c>
      <c r="H507" t="s">
        <v>469</v>
      </c>
      <c r="I507" t="s">
        <v>213</v>
      </c>
      <c r="J507" t="s">
        <v>214</v>
      </c>
      <c r="K507" t="s">
        <v>149</v>
      </c>
      <c r="L507" t="s">
        <v>215</v>
      </c>
      <c r="M507" t="s">
        <v>76</v>
      </c>
      <c r="N507" t="s">
        <v>216</v>
      </c>
      <c r="O507" s="57">
        <v>46244.511759259258</v>
      </c>
      <c r="P507" s="57">
        <v>46245.483657407407</v>
      </c>
      <c r="Q507">
        <v>69362375</v>
      </c>
      <c r="S507">
        <v>152613205904</v>
      </c>
      <c r="T507" t="s">
        <v>6613</v>
      </c>
      <c r="U507" t="s">
        <v>6614</v>
      </c>
      <c r="V507" t="s">
        <v>6615</v>
      </c>
      <c r="Z507">
        <v>111.4203938</v>
      </c>
      <c r="AA507">
        <v>-7.6827044000000004</v>
      </c>
      <c r="AB507" t="s">
        <v>6616</v>
      </c>
      <c r="AC507" t="s">
        <v>237</v>
      </c>
      <c r="AL507" t="s">
        <v>218</v>
      </c>
      <c r="AM507" t="s">
        <v>6617</v>
      </c>
      <c r="AN507" t="s">
        <v>6</v>
      </c>
      <c r="AO507" s="57">
        <v>46303.527696759258</v>
      </c>
      <c r="AP507" s="57">
        <v>46245.541666666664</v>
      </c>
      <c r="AR507" t="s">
        <v>219</v>
      </c>
      <c r="AS507" t="s">
        <v>593</v>
      </c>
      <c r="AT507" t="s">
        <v>231</v>
      </c>
      <c r="AU507">
        <v>20260811</v>
      </c>
      <c r="AV507" t="s">
        <v>222</v>
      </c>
      <c r="AW507" t="s">
        <v>1055</v>
      </c>
      <c r="AX507" t="s">
        <v>223</v>
      </c>
      <c r="BA507" s="57">
        <v>46245.541666666664</v>
      </c>
      <c r="BB507" t="s">
        <v>6617</v>
      </c>
      <c r="BC507">
        <v>2026</v>
      </c>
      <c r="BD507">
        <v>8</v>
      </c>
      <c r="BE507">
        <v>11</v>
      </c>
      <c r="BF507" s="6">
        <f t="shared" si="21"/>
        <v>46245</v>
      </c>
      <c r="BG507">
        <f t="shared" si="22"/>
        <v>-0.54166666666424135</v>
      </c>
      <c r="BH507" t="str">
        <f t="shared" si="23"/>
        <v>COMPLY</v>
      </c>
      <c r="BI507" t="str">
        <f>VLOOKUP(H507,Sheet2!$A$1:$B$270,2,FALSE)</f>
        <v>MADIUN</v>
      </c>
    </row>
    <row r="508" spans="1:61">
      <c r="A508">
        <v>507</v>
      </c>
      <c r="B508">
        <v>1002515819</v>
      </c>
      <c r="C508">
        <v>3</v>
      </c>
      <c r="D508" t="s">
        <v>51</v>
      </c>
      <c r="E508">
        <v>4</v>
      </c>
      <c r="F508" t="s">
        <v>275</v>
      </c>
      <c r="G508" t="s">
        <v>611</v>
      </c>
      <c r="H508" t="s">
        <v>4873</v>
      </c>
      <c r="I508" t="s">
        <v>213</v>
      </c>
      <c r="J508" t="s">
        <v>214</v>
      </c>
      <c r="K508" t="s">
        <v>149</v>
      </c>
      <c r="L508" t="s">
        <v>215</v>
      </c>
      <c r="M508" t="s">
        <v>76</v>
      </c>
      <c r="N508" t="s">
        <v>216</v>
      </c>
      <c r="O508" s="57">
        <v>46242.481203703705</v>
      </c>
      <c r="P508" s="57">
        <v>46244.732754629629</v>
      </c>
      <c r="Q508">
        <v>69361373</v>
      </c>
      <c r="S508">
        <v>142598105505</v>
      </c>
      <c r="T508" t="s">
        <v>5409</v>
      </c>
      <c r="U508" t="s">
        <v>5410</v>
      </c>
      <c r="V508" t="s">
        <v>5411</v>
      </c>
      <c r="Z508">
        <v>111.553060351377</v>
      </c>
      <c r="AA508">
        <v>-6.8823045876572397</v>
      </c>
      <c r="AB508" t="s">
        <v>5412</v>
      </c>
      <c r="AC508" t="s">
        <v>237</v>
      </c>
      <c r="AL508" t="s">
        <v>218</v>
      </c>
      <c r="AM508" t="s">
        <v>4511</v>
      </c>
      <c r="AN508" t="s">
        <v>6</v>
      </c>
      <c r="AO508" s="57">
        <v>46242.486076388886</v>
      </c>
      <c r="AP508" s="57">
        <v>46244.333333333336</v>
      </c>
      <c r="AR508" t="s">
        <v>219</v>
      </c>
      <c r="AS508" t="s">
        <v>611</v>
      </c>
      <c r="AT508" t="s">
        <v>231</v>
      </c>
      <c r="AU508">
        <v>20260810</v>
      </c>
      <c r="AV508" t="s">
        <v>222</v>
      </c>
      <c r="AW508" t="s">
        <v>1055</v>
      </c>
      <c r="AX508" t="s">
        <v>223</v>
      </c>
      <c r="BA508" s="57">
        <v>46244.333333333336</v>
      </c>
      <c r="BB508" t="s">
        <v>4511</v>
      </c>
      <c r="BC508">
        <v>2026</v>
      </c>
      <c r="BD508">
        <v>8</v>
      </c>
      <c r="BE508">
        <v>10</v>
      </c>
      <c r="BF508" s="6">
        <f t="shared" si="21"/>
        <v>46244</v>
      </c>
      <c r="BG508">
        <f t="shared" si="22"/>
        <v>-0.33333333333575865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1002518666</v>
      </c>
      <c r="C509">
        <v>3</v>
      </c>
      <c r="D509" t="s">
        <v>49</v>
      </c>
      <c r="E509">
        <v>4</v>
      </c>
      <c r="F509" t="s">
        <v>247</v>
      </c>
      <c r="G509" t="s">
        <v>551</v>
      </c>
      <c r="H509" t="s">
        <v>552</v>
      </c>
      <c r="I509" t="s">
        <v>213</v>
      </c>
      <c r="J509" t="s">
        <v>214</v>
      </c>
      <c r="K509" t="s">
        <v>149</v>
      </c>
      <c r="L509" t="s">
        <v>215</v>
      </c>
      <c r="M509" t="s">
        <v>76</v>
      </c>
      <c r="N509" t="s">
        <v>216</v>
      </c>
      <c r="O509" s="57">
        <v>46244.756215277775</v>
      </c>
      <c r="P509" s="57">
        <v>46245.544976851852</v>
      </c>
      <c r="Q509">
        <v>69362782</v>
      </c>
      <c r="S509">
        <v>143407106648</v>
      </c>
      <c r="T509" t="s">
        <v>6618</v>
      </c>
      <c r="U509" t="s">
        <v>6619</v>
      </c>
      <c r="V509" t="s">
        <v>6620</v>
      </c>
      <c r="Z509">
        <v>110.081891</v>
      </c>
      <c r="AA509">
        <v>-6.9548399999999999</v>
      </c>
      <c r="AB509" t="s">
        <v>6621</v>
      </c>
      <c r="AC509" t="s">
        <v>237</v>
      </c>
      <c r="AL509" t="s">
        <v>218</v>
      </c>
      <c r="AM509" t="s">
        <v>6622</v>
      </c>
      <c r="AN509" t="s">
        <v>6</v>
      </c>
      <c r="AO509" s="57">
        <v>46303.777662037035</v>
      </c>
      <c r="AP509" s="57">
        <v>46245.625</v>
      </c>
      <c r="AR509" t="s">
        <v>219</v>
      </c>
      <c r="AS509" t="s">
        <v>553</v>
      </c>
      <c r="AT509" t="s">
        <v>231</v>
      </c>
      <c r="AU509">
        <v>20260811</v>
      </c>
      <c r="AV509" t="s">
        <v>222</v>
      </c>
      <c r="AW509" t="s">
        <v>1063</v>
      </c>
      <c r="AX509" t="s">
        <v>223</v>
      </c>
      <c r="BA509" s="57">
        <v>46245.625</v>
      </c>
      <c r="BB509" t="s">
        <v>6622</v>
      </c>
      <c r="BC509">
        <v>2026</v>
      </c>
      <c r="BD509">
        <v>8</v>
      </c>
      <c r="BE509">
        <v>11</v>
      </c>
      <c r="BF509" s="6">
        <f t="shared" si="21"/>
        <v>46245</v>
      </c>
      <c r="BG509">
        <f t="shared" si="22"/>
        <v>-0.625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1002505749</v>
      </c>
      <c r="C510">
        <v>3</v>
      </c>
      <c r="D510" t="s">
        <v>49</v>
      </c>
      <c r="E510">
        <v>4</v>
      </c>
      <c r="F510" t="s">
        <v>253</v>
      </c>
      <c r="G510" t="s">
        <v>556</v>
      </c>
      <c r="H510" t="s">
        <v>1011</v>
      </c>
      <c r="I510" t="s">
        <v>213</v>
      </c>
      <c r="J510" t="s">
        <v>214</v>
      </c>
      <c r="K510" t="s">
        <v>149</v>
      </c>
      <c r="M510" t="s">
        <v>76</v>
      </c>
      <c r="N510" t="s">
        <v>216</v>
      </c>
      <c r="O510" s="57">
        <v>46237.432129629633</v>
      </c>
      <c r="P510" s="57">
        <v>46238.653217592589</v>
      </c>
      <c r="Q510">
        <v>69357331</v>
      </c>
      <c r="S510">
        <v>146284108355</v>
      </c>
      <c r="T510" t="s">
        <v>2937</v>
      </c>
      <c r="U510" t="s">
        <v>1257</v>
      </c>
      <c r="V510" t="s">
        <v>2938</v>
      </c>
      <c r="Z510">
        <v>109.04786692735399</v>
      </c>
      <c r="AA510">
        <v>-6.8570585999707196</v>
      </c>
      <c r="AB510" t="s">
        <v>2939</v>
      </c>
      <c r="AC510" t="s">
        <v>226</v>
      </c>
      <c r="AL510" t="s">
        <v>218</v>
      </c>
      <c r="AM510" t="s">
        <v>2940</v>
      </c>
      <c r="AN510" t="s">
        <v>6</v>
      </c>
      <c r="AO510" s="57">
        <v>46089.444699074076</v>
      </c>
      <c r="AP510" s="57">
        <v>46238.541666666664</v>
      </c>
      <c r="AR510" t="s">
        <v>219</v>
      </c>
      <c r="AS510" t="s">
        <v>220</v>
      </c>
      <c r="AT510" t="s">
        <v>231</v>
      </c>
      <c r="AU510">
        <v>20260804</v>
      </c>
      <c r="AV510" t="s">
        <v>222</v>
      </c>
      <c r="AW510" t="s">
        <v>567</v>
      </c>
      <c r="AX510" t="s">
        <v>223</v>
      </c>
      <c r="BA510" s="57">
        <v>46238.541666666664</v>
      </c>
      <c r="BB510" t="s">
        <v>2940</v>
      </c>
      <c r="BC510">
        <v>2026</v>
      </c>
      <c r="BD510">
        <v>8</v>
      </c>
      <c r="BE510">
        <v>4</v>
      </c>
      <c r="BF510" s="6">
        <f t="shared" si="21"/>
        <v>46238</v>
      </c>
      <c r="BG510">
        <f t="shared" si="22"/>
        <v>-0.54166666666424135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1002517458</v>
      </c>
      <c r="C511">
        <v>3</v>
      </c>
      <c r="D511" t="s">
        <v>38</v>
      </c>
      <c r="E511">
        <v>5</v>
      </c>
      <c r="F511" t="s">
        <v>90</v>
      </c>
      <c r="G511" t="s">
        <v>90</v>
      </c>
      <c r="H511" t="s">
        <v>421</v>
      </c>
      <c r="I511" t="s">
        <v>213</v>
      </c>
      <c r="J511" t="s">
        <v>214</v>
      </c>
      <c r="K511" t="s">
        <v>149</v>
      </c>
      <c r="L511" t="s">
        <v>215</v>
      </c>
      <c r="M511" t="s">
        <v>76</v>
      </c>
      <c r="N511" t="s">
        <v>216</v>
      </c>
      <c r="O511" s="57">
        <v>46244.480509259258</v>
      </c>
      <c r="P511" s="57">
        <v>46244.769976851851</v>
      </c>
      <c r="Q511">
        <v>69362303</v>
      </c>
      <c r="S511">
        <v>152610241481</v>
      </c>
      <c r="T511" t="s">
        <v>6628</v>
      </c>
      <c r="U511" t="s">
        <v>6629</v>
      </c>
      <c r="V511" t="s">
        <v>6630</v>
      </c>
      <c r="Z511">
        <v>112.03225399999999</v>
      </c>
      <c r="AA511">
        <v>-7.8220090000000004</v>
      </c>
      <c r="AB511" t="s">
        <v>6631</v>
      </c>
      <c r="AC511" t="s">
        <v>237</v>
      </c>
      <c r="AL511" t="s">
        <v>218</v>
      </c>
      <c r="AM511" t="s">
        <v>6544</v>
      </c>
      <c r="AN511" t="s">
        <v>6</v>
      </c>
      <c r="AO511" s="57">
        <v>46303.486157407409</v>
      </c>
      <c r="AP511" s="57">
        <v>46245.333333333336</v>
      </c>
      <c r="AR511" t="s">
        <v>219</v>
      </c>
      <c r="AS511" t="s">
        <v>220</v>
      </c>
      <c r="AT511" t="s">
        <v>231</v>
      </c>
      <c r="AU511">
        <v>20260810</v>
      </c>
      <c r="AV511" t="s">
        <v>222</v>
      </c>
      <c r="AW511" t="s">
        <v>1068</v>
      </c>
      <c r="AX511" t="s">
        <v>223</v>
      </c>
      <c r="BA511" s="57">
        <v>46245.333333333336</v>
      </c>
      <c r="BB511" t="s">
        <v>6544</v>
      </c>
      <c r="BC511">
        <v>2026</v>
      </c>
      <c r="BD511">
        <v>8</v>
      </c>
      <c r="BE511">
        <v>10</v>
      </c>
      <c r="BF511" s="6">
        <f t="shared" si="21"/>
        <v>46244</v>
      </c>
      <c r="BG511">
        <f t="shared" si="22"/>
        <v>-1.3333333333357587</v>
      </c>
      <c r="BH511" t="str">
        <f t="shared" si="23"/>
        <v>COMPLY</v>
      </c>
      <c r="BI511" t="str">
        <f>VLOOKUP(H511,Sheet2!$A$1:$B$270,2,FALSE)</f>
        <v>KEDIRI</v>
      </c>
    </row>
    <row r="512" spans="1:61">
      <c r="A512">
        <v>511</v>
      </c>
      <c r="B512">
        <v>1002523265</v>
      </c>
      <c r="C512">
        <v>3</v>
      </c>
      <c r="D512" t="s">
        <v>42</v>
      </c>
      <c r="E512">
        <v>5</v>
      </c>
      <c r="F512" t="s">
        <v>102</v>
      </c>
      <c r="G512" t="s">
        <v>100</v>
      </c>
      <c r="H512" t="s">
        <v>284</v>
      </c>
      <c r="I512" t="s">
        <v>213</v>
      </c>
      <c r="J512" t="s">
        <v>214</v>
      </c>
      <c r="K512" t="s">
        <v>149</v>
      </c>
      <c r="L512" t="s">
        <v>215</v>
      </c>
      <c r="M512" t="s">
        <v>970</v>
      </c>
      <c r="N512" t="s">
        <v>216</v>
      </c>
      <c r="O512" s="57">
        <v>46247.339548611111</v>
      </c>
      <c r="P512" s="57">
        <v>46247.70071759259</v>
      </c>
      <c r="Q512">
        <v>69364682</v>
      </c>
      <c r="S512">
        <v>152507225969</v>
      </c>
      <c r="T512" t="s">
        <v>9172</v>
      </c>
      <c r="U512" t="s">
        <v>5265</v>
      </c>
      <c r="V512" t="s">
        <v>9173</v>
      </c>
      <c r="Z512">
        <v>113.828454520867</v>
      </c>
      <c r="AA512">
        <v>-7.9851476524784699</v>
      </c>
      <c r="AB512" t="s">
        <v>9174</v>
      </c>
      <c r="AC512" t="s">
        <v>237</v>
      </c>
      <c r="AL512" t="s">
        <v>218</v>
      </c>
      <c r="AM512" t="s">
        <v>9175</v>
      </c>
      <c r="AN512" t="s">
        <v>6</v>
      </c>
      <c r="AO512" t="s">
        <v>9176</v>
      </c>
      <c r="AP512" s="57">
        <v>46248.541666666664</v>
      </c>
      <c r="AQ512" t="s">
        <v>249</v>
      </c>
      <c r="AR512" t="s">
        <v>12</v>
      </c>
      <c r="AS512" t="s">
        <v>100</v>
      </c>
      <c r="AT512" t="s">
        <v>231</v>
      </c>
      <c r="AV512" t="s">
        <v>949</v>
      </c>
      <c r="AW512" t="s">
        <v>1063</v>
      </c>
      <c r="AX512" t="s">
        <v>223</v>
      </c>
      <c r="BA512" s="57">
        <v>46248.541666666664</v>
      </c>
      <c r="BB512" t="s">
        <v>9175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JEMBER</v>
      </c>
    </row>
    <row r="513" spans="1:61">
      <c r="A513">
        <v>512</v>
      </c>
      <c r="B513">
        <v>1002519283</v>
      </c>
      <c r="C513">
        <v>3</v>
      </c>
      <c r="D513" t="s">
        <v>51</v>
      </c>
      <c r="E513">
        <v>4</v>
      </c>
      <c r="F513" t="s">
        <v>275</v>
      </c>
      <c r="G513" t="s">
        <v>297</v>
      </c>
      <c r="H513" t="s">
        <v>927</v>
      </c>
      <c r="I513" t="s">
        <v>213</v>
      </c>
      <c r="J513" t="s">
        <v>214</v>
      </c>
      <c r="K513" t="s">
        <v>149</v>
      </c>
      <c r="M513" t="s">
        <v>76</v>
      </c>
      <c r="N513" t="s">
        <v>216</v>
      </c>
      <c r="O513" s="57">
        <v>46245.44630787037</v>
      </c>
      <c r="P513" s="57">
        <v>46246.558483796296</v>
      </c>
      <c r="Q513">
        <v>69363050</v>
      </c>
      <c r="R513">
        <v>2955162063</v>
      </c>
      <c r="S513">
        <v>142551119485</v>
      </c>
      <c r="T513" t="s">
        <v>990</v>
      </c>
      <c r="U513" t="s">
        <v>7317</v>
      </c>
      <c r="V513" t="s">
        <v>7318</v>
      </c>
      <c r="Z513">
        <v>110.9955758</v>
      </c>
      <c r="AA513">
        <v>-6.8755005000000002</v>
      </c>
      <c r="AB513" t="s">
        <v>7319</v>
      </c>
      <c r="AC513" t="s">
        <v>226</v>
      </c>
      <c r="AL513" t="s">
        <v>218</v>
      </c>
      <c r="AM513" t="s">
        <v>7320</v>
      </c>
      <c r="AN513" t="s">
        <v>6</v>
      </c>
      <c r="AO513" s="57">
        <v>46334.455185185187</v>
      </c>
      <c r="AP513" s="57">
        <v>46246.541666666664</v>
      </c>
      <c r="AR513" t="s">
        <v>219</v>
      </c>
      <c r="AS513" t="s">
        <v>220</v>
      </c>
      <c r="AT513" t="s">
        <v>231</v>
      </c>
      <c r="AU513">
        <v>20260812</v>
      </c>
      <c r="AV513" t="s">
        <v>222</v>
      </c>
      <c r="AW513" t="s">
        <v>963</v>
      </c>
      <c r="AX513" t="s">
        <v>223</v>
      </c>
      <c r="BA513" s="57">
        <v>46246.541666666664</v>
      </c>
      <c r="BB513" t="s">
        <v>7320</v>
      </c>
      <c r="BC513">
        <v>2026</v>
      </c>
      <c r="BD513">
        <v>8</v>
      </c>
      <c r="BE513">
        <v>12</v>
      </c>
      <c r="BF513" s="6">
        <f t="shared" si="21"/>
        <v>46246</v>
      </c>
      <c r="BG513">
        <f t="shared" si="22"/>
        <v>-0.54166666666424135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1002506662</v>
      </c>
      <c r="C514">
        <v>3</v>
      </c>
      <c r="D514" t="s">
        <v>55</v>
      </c>
      <c r="E514">
        <v>5</v>
      </c>
      <c r="F514" t="s">
        <v>267</v>
      </c>
      <c r="G514" t="s">
        <v>128</v>
      </c>
      <c r="H514" t="s">
        <v>362</v>
      </c>
      <c r="I514" t="s">
        <v>213</v>
      </c>
      <c r="J514" t="s">
        <v>214</v>
      </c>
      <c r="K514" t="s">
        <v>149</v>
      </c>
      <c r="M514" t="s">
        <v>596</v>
      </c>
      <c r="N514" t="s">
        <v>216</v>
      </c>
      <c r="O514" s="57">
        <v>46237.900717592594</v>
      </c>
      <c r="P514" s="57">
        <v>46244.396273148152</v>
      </c>
      <c r="Q514">
        <v>69357870</v>
      </c>
      <c r="S514">
        <v>152412248704</v>
      </c>
      <c r="T514" t="s">
        <v>2941</v>
      </c>
      <c r="U514" t="s">
        <v>2942</v>
      </c>
      <c r="V514" t="s">
        <v>2943</v>
      </c>
      <c r="Z514">
        <v>112.65315529999999</v>
      </c>
      <c r="AA514">
        <v>-7.2181911999999997</v>
      </c>
      <c r="AB514" t="s">
        <v>2944</v>
      </c>
      <c r="AC514" t="s">
        <v>230</v>
      </c>
      <c r="AL514" t="s">
        <v>218</v>
      </c>
      <c r="AM514" t="s">
        <v>2945</v>
      </c>
      <c r="AN514" t="s">
        <v>6</v>
      </c>
      <c r="AO514" s="57">
        <v>46089.902974537035</v>
      </c>
      <c r="AP514" s="57">
        <v>46239.416666666664</v>
      </c>
      <c r="AQ514" t="s">
        <v>1078</v>
      </c>
      <c r="AR514" t="s">
        <v>14</v>
      </c>
      <c r="AS514" t="s">
        <v>647</v>
      </c>
      <c r="AT514" t="s">
        <v>231</v>
      </c>
      <c r="AV514" t="s">
        <v>597</v>
      </c>
      <c r="AW514" t="s">
        <v>566</v>
      </c>
      <c r="AX514" t="s">
        <v>223</v>
      </c>
      <c r="BA514" s="57">
        <v>46239.416666666664</v>
      </c>
      <c r="BB514" t="s">
        <v>2945</v>
      </c>
      <c r="BF514" s="6" t="e">
        <f t="shared" si="21"/>
        <v>#NUM!</v>
      </c>
      <c r="BG514" t="e">
        <f t="shared" si="22"/>
        <v>#NUM!</v>
      </c>
      <c r="BH514" t="e">
        <f t="shared" si="23"/>
        <v>#NUM!</v>
      </c>
      <c r="BI514" t="str">
        <f>VLOOKUP(H514,Sheet2!$A$1:$B$270,2,FALSE)</f>
        <v>SURABAYA UTARA</v>
      </c>
    </row>
    <row r="515" spans="1:61">
      <c r="A515">
        <v>514</v>
      </c>
      <c r="B515">
        <v>1002524769</v>
      </c>
      <c r="C515">
        <v>3</v>
      </c>
      <c r="D515" t="s">
        <v>59</v>
      </c>
      <c r="E515">
        <v>4</v>
      </c>
      <c r="F515" t="s">
        <v>243</v>
      </c>
      <c r="G515" t="s">
        <v>923</v>
      </c>
      <c r="H515" t="s">
        <v>989</v>
      </c>
      <c r="I515" t="s">
        <v>213</v>
      </c>
      <c r="J515" t="s">
        <v>214</v>
      </c>
      <c r="K515" t="s">
        <v>149</v>
      </c>
      <c r="L515" t="s">
        <v>215</v>
      </c>
      <c r="M515" t="s">
        <v>240</v>
      </c>
      <c r="N515" t="s">
        <v>216</v>
      </c>
      <c r="O515" s="57">
        <v>46247.65552083333</v>
      </c>
      <c r="P515" s="57">
        <v>46247.656956018516</v>
      </c>
      <c r="Q515">
        <v>69365371</v>
      </c>
      <c r="S515">
        <v>142138510568</v>
      </c>
      <c r="T515" t="s">
        <v>9177</v>
      </c>
      <c r="U515" t="s">
        <v>9178</v>
      </c>
      <c r="V515" t="s">
        <v>9179</v>
      </c>
      <c r="Z515">
        <v>110.052016979822</v>
      </c>
      <c r="AA515">
        <v>-7.63701589375881</v>
      </c>
      <c r="AB515" t="s">
        <v>9180</v>
      </c>
      <c r="AC515" t="s">
        <v>237</v>
      </c>
      <c r="AL515" t="s">
        <v>218</v>
      </c>
      <c r="AM515" t="s">
        <v>9181</v>
      </c>
      <c r="AN515" t="s">
        <v>6</v>
      </c>
      <c r="AO515" t="s">
        <v>9182</v>
      </c>
      <c r="AP515" s="57">
        <v>46253.333333333336</v>
      </c>
      <c r="AR515" t="s">
        <v>241</v>
      </c>
      <c r="AS515" t="s">
        <v>220</v>
      </c>
      <c r="AT515" t="s">
        <v>231</v>
      </c>
      <c r="AV515" t="s">
        <v>240</v>
      </c>
      <c r="AW515" t="s">
        <v>1017</v>
      </c>
      <c r="AX515" t="s">
        <v>223</v>
      </c>
      <c r="BA515" s="57">
        <v>46253.333333333336</v>
      </c>
      <c r="BB515" t="s">
        <v>9181</v>
      </c>
      <c r="BF515" s="6" t="e">
        <f t="shared" ref="BF515:BF578" si="24">DATE(BC515,BD515,BE515)</f>
        <v>#NUM!</v>
      </c>
      <c r="BG515" t="e">
        <f t="shared" ref="BG515:BG578" si="25">BF515-BA515</f>
        <v>#NUM!</v>
      </c>
      <c r="BH515" t="e">
        <f t="shared" ref="BH515:BH578" si="26">IF(BG515=1,"COMPLY",IF(BG515&lt;1,"COMPLY","NOT COMPLY"))</f>
        <v>#NUM!</v>
      </c>
      <c r="BI515" t="e">
        <f>VLOOKUP(H515,Sheet2!$A$1:$B$270,2,FALSE)</f>
        <v>#N/A</v>
      </c>
    </row>
    <row r="516" spans="1:61">
      <c r="A516">
        <v>515</v>
      </c>
      <c r="B516">
        <v>1002506502</v>
      </c>
      <c r="C516">
        <v>3</v>
      </c>
      <c r="D516" t="s">
        <v>42</v>
      </c>
      <c r="E516">
        <v>5</v>
      </c>
      <c r="F516" t="s">
        <v>233</v>
      </c>
      <c r="G516" t="s">
        <v>105</v>
      </c>
      <c r="H516" t="s">
        <v>305</v>
      </c>
      <c r="I516" t="s">
        <v>213</v>
      </c>
      <c r="J516" t="s">
        <v>214</v>
      </c>
      <c r="K516" t="s">
        <v>149</v>
      </c>
      <c r="M516" t="s">
        <v>76</v>
      </c>
      <c r="N516" t="s">
        <v>216</v>
      </c>
      <c r="O516" s="57">
        <v>46237.683657407404</v>
      </c>
      <c r="P516" s="57">
        <v>46238.921423611115</v>
      </c>
      <c r="Q516">
        <v>69357771</v>
      </c>
      <c r="S516">
        <v>152324211847</v>
      </c>
      <c r="T516" t="s">
        <v>2946</v>
      </c>
      <c r="U516" t="s">
        <v>2947</v>
      </c>
      <c r="V516" t="s">
        <v>2948</v>
      </c>
      <c r="Z516">
        <v>112.5224434</v>
      </c>
      <c r="AA516">
        <v>-7.6529258999999996</v>
      </c>
      <c r="AB516" t="s">
        <v>2949</v>
      </c>
      <c r="AC516" t="s">
        <v>230</v>
      </c>
      <c r="AL516" t="s">
        <v>218</v>
      </c>
      <c r="AM516" t="s">
        <v>2950</v>
      </c>
      <c r="AN516" t="s">
        <v>6</v>
      </c>
      <c r="AO516" s="57">
        <v>46089.69431712963</v>
      </c>
      <c r="AP516" s="57">
        <v>46239.333333333336</v>
      </c>
      <c r="AR516" t="s">
        <v>219</v>
      </c>
      <c r="AS516" t="s">
        <v>105</v>
      </c>
      <c r="AT516" t="s">
        <v>231</v>
      </c>
      <c r="AU516">
        <v>20260804</v>
      </c>
      <c r="AV516" t="s">
        <v>222</v>
      </c>
      <c r="AW516" t="s">
        <v>566</v>
      </c>
      <c r="AX516" t="s">
        <v>223</v>
      </c>
      <c r="BA516" s="57">
        <v>46239.333333333336</v>
      </c>
      <c r="BB516" t="s">
        <v>2950</v>
      </c>
      <c r="BC516">
        <v>2026</v>
      </c>
      <c r="BD516">
        <v>8</v>
      </c>
      <c r="BE516">
        <v>4</v>
      </c>
      <c r="BF516" s="6">
        <f t="shared" si="24"/>
        <v>46238</v>
      </c>
      <c r="BG516">
        <f t="shared" si="25"/>
        <v>-1.3333333333357587</v>
      </c>
      <c r="BH516" t="str">
        <f t="shared" si="26"/>
        <v>COMPLY</v>
      </c>
      <c r="BI516" t="str">
        <f>VLOOKUP(H516,Sheet2!$A$1:$B$270,2,FALSE)</f>
        <v>MOJOKERTO</v>
      </c>
    </row>
    <row r="517" spans="1:61">
      <c r="A517">
        <v>516</v>
      </c>
      <c r="B517">
        <v>1002512827</v>
      </c>
      <c r="C517">
        <v>3</v>
      </c>
      <c r="D517" t="s">
        <v>51</v>
      </c>
      <c r="E517">
        <v>4</v>
      </c>
      <c r="F517" t="s">
        <v>275</v>
      </c>
      <c r="G517" t="s">
        <v>341</v>
      </c>
      <c r="H517" t="s">
        <v>1042</v>
      </c>
      <c r="I517" t="s">
        <v>213</v>
      </c>
      <c r="J517" t="s">
        <v>214</v>
      </c>
      <c r="K517" t="s">
        <v>149</v>
      </c>
      <c r="L517" t="s">
        <v>215</v>
      </c>
      <c r="M517" t="s">
        <v>970</v>
      </c>
      <c r="N517" t="s">
        <v>216</v>
      </c>
      <c r="O517" s="57">
        <v>46240.630509259259</v>
      </c>
      <c r="P517" s="57">
        <v>46241.671712962961</v>
      </c>
      <c r="Q517">
        <v>69360111</v>
      </c>
      <c r="S517">
        <v>142512103092</v>
      </c>
      <c r="T517" t="s">
        <v>2956</v>
      </c>
      <c r="U517" t="s">
        <v>2957</v>
      </c>
      <c r="V517" t="s">
        <v>2958</v>
      </c>
      <c r="Z517">
        <v>111.366546079516</v>
      </c>
      <c r="AA517">
        <v>-7.2182720783213297</v>
      </c>
      <c r="AB517" t="s">
        <v>2959</v>
      </c>
      <c r="AC517" t="s">
        <v>217</v>
      </c>
      <c r="AL517" t="s">
        <v>218</v>
      </c>
      <c r="AM517" t="s">
        <v>2118</v>
      </c>
      <c r="AN517" t="s">
        <v>6</v>
      </c>
      <c r="AO517" s="57">
        <v>46181.642870370371</v>
      </c>
      <c r="AP517" s="57">
        <v>46241.541666666664</v>
      </c>
      <c r="AQ517" t="s">
        <v>929</v>
      </c>
      <c r="AR517" t="s">
        <v>12</v>
      </c>
      <c r="AS517" t="s">
        <v>638</v>
      </c>
      <c r="AT517" t="s">
        <v>231</v>
      </c>
      <c r="AV517" t="s">
        <v>949</v>
      </c>
      <c r="AW517" t="s">
        <v>1024</v>
      </c>
      <c r="AX517" t="s">
        <v>223</v>
      </c>
      <c r="BA517" s="57">
        <v>46241.541666666664</v>
      </c>
      <c r="BB517" t="s">
        <v>2118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1002522293</v>
      </c>
      <c r="C518">
        <v>3</v>
      </c>
      <c r="D518" t="s">
        <v>38</v>
      </c>
      <c r="E518">
        <v>5</v>
      </c>
      <c r="F518" t="s">
        <v>251</v>
      </c>
      <c r="G518" t="s">
        <v>91</v>
      </c>
      <c r="H518" t="s">
        <v>415</v>
      </c>
      <c r="I518" t="s">
        <v>213</v>
      </c>
      <c r="J518" t="s">
        <v>214</v>
      </c>
      <c r="K518" t="s">
        <v>149</v>
      </c>
      <c r="M518" t="s">
        <v>76</v>
      </c>
      <c r="N518" t="s">
        <v>216</v>
      </c>
      <c r="O518" s="57">
        <v>46246.583009259259</v>
      </c>
      <c r="P518" s="57">
        <v>46246.647581018522</v>
      </c>
      <c r="Q518">
        <v>68573442</v>
      </c>
      <c r="S518">
        <v>152701907677</v>
      </c>
      <c r="T518" t="s">
        <v>7379</v>
      </c>
      <c r="U518" t="s">
        <v>8208</v>
      </c>
      <c r="V518" t="s">
        <v>8209</v>
      </c>
      <c r="Z518">
        <v>112.6355042</v>
      </c>
      <c r="AA518">
        <v>-7.9772264000000002</v>
      </c>
      <c r="AB518" t="s">
        <v>7381</v>
      </c>
      <c r="AC518" t="s">
        <v>230</v>
      </c>
      <c r="AL518" t="s">
        <v>218</v>
      </c>
      <c r="AM518" s="58">
        <v>46246</v>
      </c>
      <c r="AN518" t="s">
        <v>6</v>
      </c>
      <c r="AO518" s="57">
        <v>46364.590405092589</v>
      </c>
      <c r="AR518" t="s">
        <v>219</v>
      </c>
      <c r="AS518" t="s">
        <v>251</v>
      </c>
      <c r="AT518" t="s">
        <v>231</v>
      </c>
      <c r="AU518">
        <v>20260812</v>
      </c>
      <c r="AV518" t="s">
        <v>222</v>
      </c>
      <c r="AW518" t="s">
        <v>656</v>
      </c>
      <c r="AX518" t="s">
        <v>223</v>
      </c>
      <c r="BA518" s="57">
        <v>46246.291666666664</v>
      </c>
      <c r="BB518" s="58">
        <v>46246</v>
      </c>
      <c r="BC518">
        <v>2026</v>
      </c>
      <c r="BD518">
        <v>8</v>
      </c>
      <c r="BE518">
        <v>12</v>
      </c>
      <c r="BF518" s="6">
        <f t="shared" si="24"/>
        <v>46246</v>
      </c>
      <c r="BG518">
        <f t="shared" si="25"/>
        <v>-0.29166666666424135</v>
      </c>
      <c r="BH518" t="str">
        <f t="shared" si="26"/>
        <v>COMPLY</v>
      </c>
      <c r="BI518" t="str">
        <f>VLOOKUP(H518,Sheet2!$A$1:$B$270,2,FALSE)</f>
        <v>MALANG</v>
      </c>
    </row>
    <row r="519" spans="1:61">
      <c r="A519">
        <v>518</v>
      </c>
      <c r="B519">
        <v>1002519263</v>
      </c>
      <c r="C519">
        <v>3</v>
      </c>
      <c r="D519" t="s">
        <v>45</v>
      </c>
      <c r="E519">
        <v>5</v>
      </c>
      <c r="F519" t="s">
        <v>211</v>
      </c>
      <c r="G519" t="s">
        <v>112</v>
      </c>
      <c r="H519" t="s">
        <v>269</v>
      </c>
      <c r="I519" t="s">
        <v>213</v>
      </c>
      <c r="J519" t="s">
        <v>214</v>
      </c>
      <c r="K519" t="s">
        <v>149</v>
      </c>
      <c r="L519" t="s">
        <v>215</v>
      </c>
      <c r="M519" t="s">
        <v>76</v>
      </c>
      <c r="N519" t="s">
        <v>216</v>
      </c>
      <c r="O519" s="57">
        <v>46245.435370370367</v>
      </c>
      <c r="P519" s="57">
        <v>46246.575775462959</v>
      </c>
      <c r="Q519">
        <v>69363047</v>
      </c>
      <c r="S519">
        <v>172601796930</v>
      </c>
      <c r="T519" t="s">
        <v>7321</v>
      </c>
      <c r="U519" t="s">
        <v>7322</v>
      </c>
      <c r="V519" t="s">
        <v>7323</v>
      </c>
      <c r="Z519">
        <v>116.097522</v>
      </c>
      <c r="AA519">
        <v>-8.5312160000000006</v>
      </c>
      <c r="AB519" t="s">
        <v>7324</v>
      </c>
      <c r="AC519" t="s">
        <v>237</v>
      </c>
      <c r="AL519" t="s">
        <v>218</v>
      </c>
      <c r="AM519" t="s">
        <v>7325</v>
      </c>
      <c r="AN519" t="s">
        <v>6</v>
      </c>
      <c r="AO519" s="57">
        <v>46334.444328703707</v>
      </c>
      <c r="AP519" s="57">
        <v>46247.333333333336</v>
      </c>
      <c r="AR519" t="s">
        <v>219</v>
      </c>
      <c r="AS519" t="s">
        <v>220</v>
      </c>
      <c r="AT519" t="s">
        <v>231</v>
      </c>
      <c r="AU519">
        <v>20260812</v>
      </c>
      <c r="AV519" t="s">
        <v>222</v>
      </c>
      <c r="AW519" t="s">
        <v>1057</v>
      </c>
      <c r="AX519" t="s">
        <v>223</v>
      </c>
      <c r="BA519" s="57">
        <v>46247.333333333336</v>
      </c>
      <c r="BB519" t="s">
        <v>7325</v>
      </c>
      <c r="BC519">
        <v>2026</v>
      </c>
      <c r="BD519">
        <v>8</v>
      </c>
      <c r="BE519">
        <v>12</v>
      </c>
      <c r="BF519" s="6">
        <f t="shared" si="24"/>
        <v>46246</v>
      </c>
      <c r="BG519">
        <f t="shared" si="25"/>
        <v>-1.3333333333357587</v>
      </c>
      <c r="BH519" t="str">
        <f t="shared" si="26"/>
        <v>COMPLY</v>
      </c>
      <c r="BI519" t="str">
        <f>VLOOKUP(H519,Sheet2!$A$1:$B$270,2,FALSE)</f>
        <v>MATARAM</v>
      </c>
    </row>
    <row r="520" spans="1:61">
      <c r="A520">
        <v>519</v>
      </c>
      <c r="B520">
        <v>1002522026</v>
      </c>
      <c r="C520">
        <v>3</v>
      </c>
      <c r="D520" t="s">
        <v>55</v>
      </c>
      <c r="E520">
        <v>5</v>
      </c>
      <c r="F520" t="s">
        <v>315</v>
      </c>
      <c r="G520" t="s">
        <v>126</v>
      </c>
      <c r="H520" t="s">
        <v>316</v>
      </c>
      <c r="I520" t="s">
        <v>213</v>
      </c>
      <c r="J520" t="s">
        <v>214</v>
      </c>
      <c r="K520" t="s">
        <v>149</v>
      </c>
      <c r="L520" t="s">
        <v>215</v>
      </c>
      <c r="M520" t="s">
        <v>76</v>
      </c>
      <c r="N520" t="s">
        <v>216</v>
      </c>
      <c r="O520" s="57">
        <v>46246.530509259261</v>
      </c>
      <c r="P520" s="57">
        <v>46246.907442129632</v>
      </c>
      <c r="Q520">
        <v>69364171</v>
      </c>
      <c r="S520">
        <v>152320246257</v>
      </c>
      <c r="T520" t="s">
        <v>8210</v>
      </c>
      <c r="U520" t="s">
        <v>8211</v>
      </c>
      <c r="V520" t="s">
        <v>8212</v>
      </c>
      <c r="Z520">
        <v>112.74436298757701</v>
      </c>
      <c r="AA520">
        <v>-7.2916741084874301</v>
      </c>
      <c r="AB520" t="s">
        <v>8213</v>
      </c>
      <c r="AC520" t="s">
        <v>217</v>
      </c>
      <c r="AL520" t="s">
        <v>218</v>
      </c>
      <c r="AM520" t="s">
        <v>8214</v>
      </c>
      <c r="AN520" t="s">
        <v>6</v>
      </c>
      <c r="AO520" s="57">
        <v>46364.538194444445</v>
      </c>
      <c r="AP520" s="57">
        <v>46248.625</v>
      </c>
      <c r="AR520" t="s">
        <v>219</v>
      </c>
      <c r="AS520" t="s">
        <v>961</v>
      </c>
      <c r="AT520" t="s">
        <v>231</v>
      </c>
      <c r="AU520">
        <v>20260812</v>
      </c>
      <c r="AV520" t="s">
        <v>222</v>
      </c>
      <c r="AW520" t="s">
        <v>1063</v>
      </c>
      <c r="AX520" t="s">
        <v>223</v>
      </c>
      <c r="BA520" s="57">
        <v>46248.625</v>
      </c>
      <c r="BB520" t="s">
        <v>8214</v>
      </c>
      <c r="BC520">
        <v>2026</v>
      </c>
      <c r="BD520">
        <v>8</v>
      </c>
      <c r="BE520">
        <v>12</v>
      </c>
      <c r="BF520" s="6">
        <f t="shared" si="24"/>
        <v>46246</v>
      </c>
      <c r="BG520">
        <f t="shared" si="25"/>
        <v>-2.625</v>
      </c>
      <c r="BH520" t="str">
        <f t="shared" si="26"/>
        <v>COMPLY</v>
      </c>
      <c r="BI520" t="str">
        <f>VLOOKUP(H520,Sheet2!$A$1:$B$270,2,FALSE)</f>
        <v>SURABAYA SELATAN</v>
      </c>
    </row>
    <row r="521" spans="1:61">
      <c r="A521">
        <v>520</v>
      </c>
      <c r="B521">
        <v>1002514550</v>
      </c>
      <c r="C521">
        <v>3</v>
      </c>
      <c r="D521" t="s">
        <v>55</v>
      </c>
      <c r="E521">
        <v>5</v>
      </c>
      <c r="F521" t="s">
        <v>315</v>
      </c>
      <c r="G521" t="s">
        <v>126</v>
      </c>
      <c r="H521" t="s">
        <v>316</v>
      </c>
      <c r="I521" t="s">
        <v>213</v>
      </c>
      <c r="J521" t="s">
        <v>214</v>
      </c>
      <c r="K521" t="s">
        <v>149</v>
      </c>
      <c r="M521" t="s">
        <v>76</v>
      </c>
      <c r="N521" t="s">
        <v>216</v>
      </c>
      <c r="O521" s="57">
        <v>46241.552025462966</v>
      </c>
      <c r="P521" s="57">
        <v>46241.665810185186</v>
      </c>
      <c r="Q521">
        <v>69358491</v>
      </c>
      <c r="S521">
        <v>152320245940</v>
      </c>
      <c r="T521" t="s">
        <v>3436</v>
      </c>
      <c r="U521" t="s">
        <v>5417</v>
      </c>
      <c r="V521" t="s">
        <v>5418</v>
      </c>
      <c r="Z521">
        <v>112.75880600000001</v>
      </c>
      <c r="AA521">
        <v>-7.2907219999999997</v>
      </c>
      <c r="AB521" t="s">
        <v>3439</v>
      </c>
      <c r="AC521" t="s">
        <v>230</v>
      </c>
      <c r="AL521" t="s">
        <v>218</v>
      </c>
      <c r="AM521" t="s">
        <v>5419</v>
      </c>
      <c r="AN521" t="s">
        <v>6</v>
      </c>
      <c r="AO521" s="57">
        <v>46211.559479166666</v>
      </c>
      <c r="AR521" t="s">
        <v>219</v>
      </c>
      <c r="AS521" t="s">
        <v>961</v>
      </c>
      <c r="AT521" t="s">
        <v>354</v>
      </c>
      <c r="AU521">
        <v>20260807</v>
      </c>
      <c r="AV521" t="s">
        <v>222</v>
      </c>
      <c r="AW521" t="s">
        <v>567</v>
      </c>
      <c r="AX521" t="s">
        <v>223</v>
      </c>
      <c r="BA521" s="57">
        <v>46241.291666666664</v>
      </c>
      <c r="BB521" t="s">
        <v>5419</v>
      </c>
      <c r="BC521">
        <v>2026</v>
      </c>
      <c r="BD521">
        <v>8</v>
      </c>
      <c r="BE521">
        <v>7</v>
      </c>
      <c r="BF521" s="6">
        <f t="shared" si="24"/>
        <v>46241</v>
      </c>
      <c r="BG521">
        <f t="shared" si="25"/>
        <v>-0.29166666666424135</v>
      </c>
      <c r="BH521" t="str">
        <f t="shared" si="26"/>
        <v>COMPLY</v>
      </c>
      <c r="BI521" t="str">
        <f>VLOOKUP(H521,Sheet2!$A$1:$B$270,2,FALSE)</f>
        <v>SURABAYA SELATAN</v>
      </c>
    </row>
    <row r="522" spans="1:61">
      <c r="A522">
        <v>521</v>
      </c>
      <c r="B522">
        <v>1002516512</v>
      </c>
      <c r="C522">
        <v>3</v>
      </c>
      <c r="D522" t="s">
        <v>34</v>
      </c>
      <c r="E522">
        <v>5</v>
      </c>
      <c r="F522" t="s">
        <v>595</v>
      </c>
      <c r="G522" t="s">
        <v>81</v>
      </c>
      <c r="H522" t="s">
        <v>324</v>
      </c>
      <c r="I522" t="s">
        <v>213</v>
      </c>
      <c r="J522" t="s">
        <v>214</v>
      </c>
      <c r="K522" t="s">
        <v>149</v>
      </c>
      <c r="M522" t="s">
        <v>76</v>
      </c>
      <c r="N522" t="s">
        <v>216</v>
      </c>
      <c r="O522" s="57">
        <v>46243.581701388888</v>
      </c>
      <c r="P522" s="57">
        <v>46244.340497685182</v>
      </c>
      <c r="Q522">
        <v>69359907</v>
      </c>
      <c r="S522">
        <v>172415798708</v>
      </c>
      <c r="T522" t="s">
        <v>3704</v>
      </c>
      <c r="U522" t="s">
        <v>3724</v>
      </c>
      <c r="V522" t="s">
        <v>5420</v>
      </c>
      <c r="Z522">
        <v>115.140873791838</v>
      </c>
      <c r="AA522">
        <v>-8.8217582928447396</v>
      </c>
      <c r="AB522" t="s">
        <v>3706</v>
      </c>
      <c r="AC522" t="s">
        <v>230</v>
      </c>
      <c r="AL522" t="s">
        <v>218</v>
      </c>
      <c r="AM522" t="s">
        <v>5421</v>
      </c>
      <c r="AN522" t="s">
        <v>6</v>
      </c>
      <c r="AO522" s="57">
        <v>46273.590578703705</v>
      </c>
      <c r="AR522" t="s">
        <v>219</v>
      </c>
      <c r="AS522" t="s">
        <v>652</v>
      </c>
      <c r="AT522" t="s">
        <v>231</v>
      </c>
      <c r="AU522">
        <v>20260810</v>
      </c>
      <c r="AV522" t="s">
        <v>222</v>
      </c>
      <c r="AW522" t="s">
        <v>5422</v>
      </c>
      <c r="AX522" t="s">
        <v>223</v>
      </c>
      <c r="BA522" s="57">
        <v>46243.291666666664</v>
      </c>
      <c r="BB522" t="s">
        <v>5421</v>
      </c>
      <c r="BC522">
        <v>2026</v>
      </c>
      <c r="BD522">
        <v>8</v>
      </c>
      <c r="BE522">
        <v>10</v>
      </c>
      <c r="BF522" s="6">
        <f t="shared" si="24"/>
        <v>46244</v>
      </c>
      <c r="BG522">
        <f t="shared" si="25"/>
        <v>0.70833333333575865</v>
      </c>
      <c r="BH522" t="str">
        <f t="shared" si="26"/>
        <v>COMPLY</v>
      </c>
      <c r="BI522" t="str">
        <f>VLOOKUP(H522,Sheet2!$A$1:$B$270,2,FALSE)</f>
        <v>JIMBARAN</v>
      </c>
    </row>
    <row r="523" spans="1:61">
      <c r="A523">
        <v>522</v>
      </c>
      <c r="B523">
        <v>1002512916</v>
      </c>
      <c r="C523">
        <v>3</v>
      </c>
      <c r="D523" t="s">
        <v>55</v>
      </c>
      <c r="E523">
        <v>5</v>
      </c>
      <c r="F523" t="s">
        <v>267</v>
      </c>
      <c r="G523" t="s">
        <v>126</v>
      </c>
      <c r="H523" t="s">
        <v>268</v>
      </c>
      <c r="I523" t="s">
        <v>213</v>
      </c>
      <c r="J523" t="s">
        <v>214</v>
      </c>
      <c r="K523" t="s">
        <v>149</v>
      </c>
      <c r="L523" t="s">
        <v>215</v>
      </c>
      <c r="M523" t="s">
        <v>582</v>
      </c>
      <c r="N523" t="s">
        <v>216</v>
      </c>
      <c r="O523" s="57">
        <v>46240.647187499999</v>
      </c>
      <c r="P523" s="57">
        <v>46245.553564814814</v>
      </c>
      <c r="Q523">
        <v>69360168</v>
      </c>
      <c r="S523">
        <v>152413167561</v>
      </c>
      <c r="T523" t="s">
        <v>2970</v>
      </c>
      <c r="U523" t="s">
        <v>2971</v>
      </c>
      <c r="V523" t="s">
        <v>2972</v>
      </c>
      <c r="Z523">
        <v>112.7508321</v>
      </c>
      <c r="AA523">
        <v>-7.2558214999999997</v>
      </c>
      <c r="AB523" t="s">
        <v>2973</v>
      </c>
      <c r="AC523" t="s">
        <v>237</v>
      </c>
      <c r="AL523" t="s">
        <v>218</v>
      </c>
      <c r="AM523" t="s">
        <v>2118</v>
      </c>
      <c r="AN523" t="s">
        <v>6</v>
      </c>
      <c r="AO523" s="57">
        <v>46181.652824074074</v>
      </c>
      <c r="AP523" s="57">
        <v>46241.541666666664</v>
      </c>
      <c r="AQ523" t="s">
        <v>249</v>
      </c>
      <c r="AR523" t="s">
        <v>14</v>
      </c>
      <c r="AS523" t="s">
        <v>610</v>
      </c>
      <c r="AT523" t="s">
        <v>231</v>
      </c>
      <c r="AV523" t="s">
        <v>7326</v>
      </c>
      <c r="AW523" t="s">
        <v>1060</v>
      </c>
      <c r="AX523" t="s">
        <v>223</v>
      </c>
      <c r="BA523" s="57">
        <v>46241.541666666664</v>
      </c>
      <c r="BB523" t="s">
        <v>2118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str">
        <f>VLOOKUP(H523,Sheet2!$A$1:$B$270,2,FALSE)</f>
        <v>SURABAYA SELATAN</v>
      </c>
    </row>
    <row r="524" spans="1:61">
      <c r="A524">
        <v>523</v>
      </c>
      <c r="B524">
        <v>1002507780</v>
      </c>
      <c r="C524">
        <v>3</v>
      </c>
      <c r="D524" t="s">
        <v>55</v>
      </c>
      <c r="E524">
        <v>5</v>
      </c>
      <c r="F524" t="s">
        <v>228</v>
      </c>
      <c r="G524" t="s">
        <v>121</v>
      </c>
      <c r="H524" t="s">
        <v>389</v>
      </c>
      <c r="I524" t="s">
        <v>213</v>
      </c>
      <c r="J524" t="s">
        <v>214</v>
      </c>
      <c r="K524" t="s">
        <v>149</v>
      </c>
      <c r="M524" t="s">
        <v>76</v>
      </c>
      <c r="N524" t="s">
        <v>216</v>
      </c>
      <c r="O524" s="57">
        <v>46238.481261574074</v>
      </c>
      <c r="P524" s="57">
        <v>46238.545972222222</v>
      </c>
      <c r="Q524">
        <v>69353156</v>
      </c>
      <c r="S524">
        <v>152435221712</v>
      </c>
      <c r="T524" t="s">
        <v>1161</v>
      </c>
      <c r="U524" t="s">
        <v>2974</v>
      </c>
      <c r="V524" t="s">
        <v>2975</v>
      </c>
      <c r="Z524">
        <v>112.749189657256</v>
      </c>
      <c r="AA524">
        <v>-7.0295498396642904</v>
      </c>
      <c r="AB524" t="s">
        <v>1162</v>
      </c>
      <c r="AC524" t="s">
        <v>230</v>
      </c>
      <c r="AL524" t="s">
        <v>218</v>
      </c>
      <c r="AM524" t="s">
        <v>2976</v>
      </c>
      <c r="AN524" t="s">
        <v>6</v>
      </c>
      <c r="AO524" s="57">
        <v>46120.48636574074</v>
      </c>
      <c r="AR524" t="s">
        <v>219</v>
      </c>
      <c r="AS524" t="s">
        <v>220</v>
      </c>
      <c r="AT524" t="s">
        <v>231</v>
      </c>
      <c r="AU524">
        <v>20260804</v>
      </c>
      <c r="AV524" t="s">
        <v>222</v>
      </c>
      <c r="AW524" t="s">
        <v>565</v>
      </c>
      <c r="AX524" t="s">
        <v>223</v>
      </c>
      <c r="BA524" s="57">
        <v>46238.291666666664</v>
      </c>
      <c r="BB524" t="s">
        <v>2976</v>
      </c>
      <c r="BC524">
        <v>2026</v>
      </c>
      <c r="BD524">
        <v>8</v>
      </c>
      <c r="BE524">
        <v>4</v>
      </c>
      <c r="BF524" s="6">
        <f t="shared" si="24"/>
        <v>46238</v>
      </c>
      <c r="BG524">
        <f t="shared" si="25"/>
        <v>-0.29166666666424135</v>
      </c>
      <c r="BH524" t="str">
        <f t="shared" si="26"/>
        <v>COMPLY</v>
      </c>
      <c r="BI524" t="str">
        <f>VLOOKUP(H524,Sheet2!$A$1:$B$270,2,FALSE)</f>
        <v>MADURA</v>
      </c>
    </row>
    <row r="525" spans="1:61">
      <c r="A525">
        <v>524</v>
      </c>
      <c r="B525">
        <v>1002519745</v>
      </c>
      <c r="C525">
        <v>3</v>
      </c>
      <c r="D525" t="s">
        <v>55</v>
      </c>
      <c r="E525">
        <v>5</v>
      </c>
      <c r="F525" t="s">
        <v>267</v>
      </c>
      <c r="G525" t="s">
        <v>128</v>
      </c>
      <c r="H525" t="s">
        <v>362</v>
      </c>
      <c r="I525" t="s">
        <v>213</v>
      </c>
      <c r="J525" t="s">
        <v>214</v>
      </c>
      <c r="K525" t="s">
        <v>149</v>
      </c>
      <c r="M525" t="s">
        <v>76</v>
      </c>
      <c r="N525" t="s">
        <v>216</v>
      </c>
      <c r="O525" s="57">
        <v>46245.527986111112</v>
      </c>
      <c r="P525" s="57">
        <v>46248.352800925924</v>
      </c>
      <c r="Q525">
        <v>69363268</v>
      </c>
      <c r="S525">
        <v>152412248799</v>
      </c>
      <c r="T525" t="s">
        <v>8215</v>
      </c>
      <c r="U525" t="s">
        <v>7328</v>
      </c>
      <c r="V525" t="s">
        <v>8216</v>
      </c>
      <c r="Z525">
        <v>112.63289210000001</v>
      </c>
      <c r="AA525">
        <v>-7.2436961999999996</v>
      </c>
      <c r="AB525" t="s">
        <v>7329</v>
      </c>
      <c r="AC525" t="s">
        <v>230</v>
      </c>
      <c r="AL525" t="s">
        <v>218</v>
      </c>
      <c r="AM525" t="s">
        <v>8217</v>
      </c>
      <c r="AN525" t="s">
        <v>6</v>
      </c>
      <c r="AO525" s="57">
        <v>46334.53802083333</v>
      </c>
      <c r="AP525" s="57">
        <v>46247.541666666664</v>
      </c>
      <c r="AR525" t="s">
        <v>219</v>
      </c>
      <c r="AS525" t="s">
        <v>647</v>
      </c>
      <c r="AT525" t="s">
        <v>231</v>
      </c>
      <c r="AU525">
        <v>20260814</v>
      </c>
      <c r="AV525" t="s">
        <v>222</v>
      </c>
      <c r="AW525" t="s">
        <v>566</v>
      </c>
      <c r="AX525" t="s">
        <v>223</v>
      </c>
      <c r="BA525" s="57">
        <v>46247.541666666664</v>
      </c>
      <c r="BB525" t="s">
        <v>8217</v>
      </c>
      <c r="BC525">
        <v>2026</v>
      </c>
      <c r="BD525">
        <v>8</v>
      </c>
      <c r="BE525">
        <v>14</v>
      </c>
      <c r="BF525" s="6">
        <f t="shared" si="24"/>
        <v>46248</v>
      </c>
      <c r="BG525">
        <f t="shared" si="25"/>
        <v>0.45833333333575865</v>
      </c>
      <c r="BH525" t="str">
        <f t="shared" si="26"/>
        <v>COMPLY</v>
      </c>
      <c r="BI525" t="str">
        <f>VLOOKUP(H525,Sheet2!$A$1:$B$270,2,FALSE)</f>
        <v>SURABAYA UTARA</v>
      </c>
    </row>
    <row r="526" spans="1:61">
      <c r="A526">
        <v>525</v>
      </c>
      <c r="B526">
        <v>1002512825</v>
      </c>
      <c r="C526">
        <v>3</v>
      </c>
      <c r="D526" t="s">
        <v>59</v>
      </c>
      <c r="E526">
        <v>4</v>
      </c>
      <c r="F526" t="s">
        <v>573</v>
      </c>
      <c r="G526" t="s">
        <v>1045</v>
      </c>
      <c r="H526" t="s">
        <v>1046</v>
      </c>
      <c r="I526" t="s">
        <v>213</v>
      </c>
      <c r="J526" t="s">
        <v>214</v>
      </c>
      <c r="K526" t="s">
        <v>149</v>
      </c>
      <c r="M526" t="s">
        <v>1084</v>
      </c>
      <c r="N526" t="s">
        <v>216</v>
      </c>
      <c r="O526" s="57">
        <v>46240.629895833335</v>
      </c>
      <c r="P526" s="57">
        <v>46241.42224537037</v>
      </c>
      <c r="Q526">
        <v>69360134</v>
      </c>
      <c r="S526">
        <v>143135115035</v>
      </c>
      <c r="T526" t="s">
        <v>1542</v>
      </c>
      <c r="U526" t="s">
        <v>2977</v>
      </c>
      <c r="V526" t="s">
        <v>2978</v>
      </c>
      <c r="Z526">
        <v>110.754928306746</v>
      </c>
      <c r="AA526">
        <v>-8.1720768397829708</v>
      </c>
      <c r="AB526" t="s">
        <v>2979</v>
      </c>
      <c r="AC526" t="s">
        <v>293</v>
      </c>
      <c r="AL526" t="s">
        <v>218</v>
      </c>
      <c r="AM526" t="s">
        <v>2980</v>
      </c>
      <c r="AN526" t="s">
        <v>6</v>
      </c>
      <c r="AO526" s="57">
        <v>46181.642870370371</v>
      </c>
      <c r="AP526" s="57">
        <v>46241</v>
      </c>
      <c r="AS526" t="s">
        <v>1047</v>
      </c>
      <c r="AT526" t="s">
        <v>231</v>
      </c>
      <c r="AV526" t="s">
        <v>1084</v>
      </c>
      <c r="AW526" t="s">
        <v>1015</v>
      </c>
      <c r="AX526" t="s">
        <v>223</v>
      </c>
      <c r="BA526" s="57">
        <v>46241.625</v>
      </c>
      <c r="BB526" t="s">
        <v>2980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:61">
      <c r="A527">
        <v>526</v>
      </c>
      <c r="B527">
        <v>1002523690</v>
      </c>
      <c r="C527">
        <v>3</v>
      </c>
      <c r="D527" t="s">
        <v>49</v>
      </c>
      <c r="E527">
        <v>4</v>
      </c>
      <c r="F527" t="s">
        <v>253</v>
      </c>
      <c r="G527" t="s">
        <v>556</v>
      </c>
      <c r="H527" t="s">
        <v>563</v>
      </c>
      <c r="I527" t="s">
        <v>213</v>
      </c>
      <c r="J527" t="s">
        <v>214</v>
      </c>
      <c r="K527" t="s">
        <v>149</v>
      </c>
      <c r="L527" t="s">
        <v>215</v>
      </c>
      <c r="M527" t="s">
        <v>225</v>
      </c>
      <c r="N527" t="s">
        <v>216</v>
      </c>
      <c r="O527" s="57">
        <v>46247.432604166665</v>
      </c>
      <c r="P527" s="57">
        <v>46248.337847222225</v>
      </c>
      <c r="Q527">
        <v>69364863</v>
      </c>
      <c r="S527">
        <v>146281108103</v>
      </c>
      <c r="T527" t="s">
        <v>9183</v>
      </c>
      <c r="U527" t="s">
        <v>9184</v>
      </c>
      <c r="V527" t="s">
        <v>9185</v>
      </c>
      <c r="Z527">
        <v>108.987806886434</v>
      </c>
      <c r="AA527">
        <v>-7.1558997411505096</v>
      </c>
      <c r="AB527" t="s">
        <v>9186</v>
      </c>
      <c r="AC527" t="s">
        <v>217</v>
      </c>
      <c r="AL527" t="s">
        <v>218</v>
      </c>
      <c r="AM527" t="s">
        <v>9187</v>
      </c>
      <c r="AN527" t="s">
        <v>6</v>
      </c>
      <c r="AO527" t="s">
        <v>8916</v>
      </c>
      <c r="AP527" s="57">
        <v>46248.333333333336</v>
      </c>
      <c r="AR527" t="s">
        <v>18</v>
      </c>
      <c r="AS527" t="s">
        <v>564</v>
      </c>
      <c r="AT527" t="s">
        <v>231</v>
      </c>
      <c r="AV527" t="s">
        <v>227</v>
      </c>
      <c r="AW527" t="s">
        <v>1063</v>
      </c>
      <c r="AX527" t="s">
        <v>223</v>
      </c>
      <c r="BA527" s="57">
        <v>46248.333333333336</v>
      </c>
      <c r="BB527" t="s">
        <v>9187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:61">
      <c r="A528">
        <v>527</v>
      </c>
      <c r="B528">
        <v>1002515222</v>
      </c>
      <c r="C528">
        <v>3</v>
      </c>
      <c r="D528" t="s">
        <v>42</v>
      </c>
      <c r="E528">
        <v>5</v>
      </c>
      <c r="F528" t="s">
        <v>233</v>
      </c>
      <c r="G528" t="s">
        <v>105</v>
      </c>
      <c r="H528" t="s">
        <v>271</v>
      </c>
      <c r="I528" t="s">
        <v>213</v>
      </c>
      <c r="J528" t="s">
        <v>214</v>
      </c>
      <c r="K528" t="s">
        <v>149</v>
      </c>
      <c r="M528" t="s">
        <v>76</v>
      </c>
      <c r="N528" t="s">
        <v>216</v>
      </c>
      <c r="O528" s="57">
        <v>46241.676192129627</v>
      </c>
      <c r="P528" s="57">
        <v>46242.5391087963</v>
      </c>
      <c r="Q528">
        <v>69361038</v>
      </c>
      <c r="S528">
        <v>152321202953</v>
      </c>
      <c r="T528" t="s">
        <v>5439</v>
      </c>
      <c r="U528" t="s">
        <v>5440</v>
      </c>
      <c r="V528" t="s">
        <v>5441</v>
      </c>
      <c r="Z528">
        <v>112.6204302</v>
      </c>
      <c r="AA528">
        <v>-7.5464181000000004</v>
      </c>
      <c r="AB528" t="s">
        <v>5442</v>
      </c>
      <c r="AC528" t="s">
        <v>230</v>
      </c>
      <c r="AL528" t="s">
        <v>218</v>
      </c>
      <c r="AM528" t="s">
        <v>5443</v>
      </c>
      <c r="AN528" t="s">
        <v>6</v>
      </c>
      <c r="AO528" s="57">
        <v>46211.684444444443</v>
      </c>
      <c r="AP528" s="57">
        <v>46242.625</v>
      </c>
      <c r="AR528" t="s">
        <v>219</v>
      </c>
      <c r="AS528" t="s">
        <v>105</v>
      </c>
      <c r="AT528" t="s">
        <v>231</v>
      </c>
      <c r="AU528">
        <v>20260808</v>
      </c>
      <c r="AV528" t="s">
        <v>222</v>
      </c>
      <c r="AW528" t="s">
        <v>566</v>
      </c>
      <c r="AX528" t="s">
        <v>223</v>
      </c>
      <c r="BA528" s="57">
        <v>46242.625</v>
      </c>
      <c r="BB528" t="s">
        <v>5443</v>
      </c>
      <c r="BC528">
        <v>2026</v>
      </c>
      <c r="BD528">
        <v>8</v>
      </c>
      <c r="BE528">
        <v>8</v>
      </c>
      <c r="BF528" s="6">
        <f t="shared" si="24"/>
        <v>46242</v>
      </c>
      <c r="BG528">
        <f t="shared" si="25"/>
        <v>-0.625</v>
      </c>
      <c r="BH528" t="str">
        <f t="shared" si="26"/>
        <v>COMPLY</v>
      </c>
      <c r="BI528" t="str">
        <f>VLOOKUP(H528,Sheet2!$A$1:$B$270,2,FALSE)</f>
        <v>MOJOKERTO</v>
      </c>
    </row>
    <row r="529" spans="1:61">
      <c r="A529">
        <v>528</v>
      </c>
      <c r="B529">
        <v>1002511691</v>
      </c>
      <c r="C529">
        <v>3</v>
      </c>
      <c r="D529" t="s">
        <v>49</v>
      </c>
      <c r="E529">
        <v>4</v>
      </c>
      <c r="F529" t="s">
        <v>247</v>
      </c>
      <c r="G529" t="s">
        <v>248</v>
      </c>
      <c r="H529" t="s">
        <v>966</v>
      </c>
      <c r="I529" t="s">
        <v>213</v>
      </c>
      <c r="J529" t="s">
        <v>214</v>
      </c>
      <c r="K529" t="s">
        <v>149</v>
      </c>
      <c r="M529" t="s">
        <v>582</v>
      </c>
      <c r="N529" t="s">
        <v>622</v>
      </c>
      <c r="O529" s="57">
        <v>46240.416284722225</v>
      </c>
      <c r="P529" s="57">
        <v>46244.673206018517</v>
      </c>
      <c r="Q529">
        <v>69359679</v>
      </c>
      <c r="S529">
        <v>142410345314</v>
      </c>
      <c r="T529" t="s">
        <v>2985</v>
      </c>
      <c r="U529" t="s">
        <v>2986</v>
      </c>
      <c r="V529" t="s">
        <v>5444</v>
      </c>
      <c r="Z529">
        <v>110.44700570000001</v>
      </c>
      <c r="AA529">
        <v>-6.9930374000000004</v>
      </c>
      <c r="AB529" t="s">
        <v>2987</v>
      </c>
      <c r="AC529" t="s">
        <v>293</v>
      </c>
      <c r="AL529" t="s">
        <v>218</v>
      </c>
      <c r="AM529" t="s">
        <v>5445</v>
      </c>
      <c r="AN529" t="s">
        <v>6</v>
      </c>
      <c r="AO529" s="57">
        <v>46181.423634259256</v>
      </c>
      <c r="AP529" s="57">
        <v>46242.333333333336</v>
      </c>
      <c r="AR529" t="s">
        <v>14</v>
      </c>
      <c r="AS529" t="s">
        <v>967</v>
      </c>
      <c r="AT529" t="s">
        <v>231</v>
      </c>
      <c r="AV529" t="s">
        <v>6636</v>
      </c>
      <c r="AW529" t="s">
        <v>607</v>
      </c>
      <c r="AX529" t="s">
        <v>223</v>
      </c>
      <c r="BA529" s="57">
        <v>46242.333333333336</v>
      </c>
      <c r="BB529" t="s">
        <v>5445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:61">
      <c r="A530">
        <v>529</v>
      </c>
      <c r="B530">
        <v>1002516224</v>
      </c>
      <c r="C530">
        <v>3</v>
      </c>
      <c r="D530" t="s">
        <v>59</v>
      </c>
      <c r="E530">
        <v>4</v>
      </c>
      <c r="F530" t="s">
        <v>573</v>
      </c>
      <c r="G530" t="s">
        <v>623</v>
      </c>
      <c r="H530" t="s">
        <v>973</v>
      </c>
      <c r="I530" t="s">
        <v>213</v>
      </c>
      <c r="J530" t="s">
        <v>214</v>
      </c>
      <c r="K530" t="s">
        <v>149</v>
      </c>
      <c r="L530" t="s">
        <v>215</v>
      </c>
      <c r="M530" t="s">
        <v>582</v>
      </c>
      <c r="N530" t="s">
        <v>216</v>
      </c>
      <c r="O530" s="57">
        <v>46242.793020833335</v>
      </c>
      <c r="P530" s="57">
        <v>46244.587696759256</v>
      </c>
      <c r="Q530">
        <v>69361666</v>
      </c>
      <c r="S530">
        <v>146113146987</v>
      </c>
      <c r="T530" t="s">
        <v>4759</v>
      </c>
      <c r="U530" t="s">
        <v>5446</v>
      </c>
      <c r="V530" t="s">
        <v>5447</v>
      </c>
      <c r="Z530">
        <v>110.3435415</v>
      </c>
      <c r="AA530">
        <v>-7.7463616000000002</v>
      </c>
      <c r="AB530" t="s">
        <v>5448</v>
      </c>
      <c r="AC530" t="s">
        <v>237</v>
      </c>
      <c r="AL530" t="s">
        <v>218</v>
      </c>
      <c r="AM530" t="s">
        <v>4802</v>
      </c>
      <c r="AN530" t="s">
        <v>6</v>
      </c>
      <c r="AO530" s="57">
        <v>46242.798530092594</v>
      </c>
      <c r="AP530" s="57">
        <v>46244.541666666664</v>
      </c>
      <c r="AR530" t="s">
        <v>14</v>
      </c>
      <c r="AS530" t="s">
        <v>220</v>
      </c>
      <c r="AT530" t="s">
        <v>231</v>
      </c>
      <c r="AV530" t="s">
        <v>6637</v>
      </c>
      <c r="AW530" t="s">
        <v>1060</v>
      </c>
      <c r="AX530" t="s">
        <v>223</v>
      </c>
      <c r="BA530" s="57">
        <v>46244.541666666664</v>
      </c>
      <c r="BB530" t="s">
        <v>4802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:61">
      <c r="A531">
        <v>530</v>
      </c>
      <c r="B531">
        <v>1002510374</v>
      </c>
      <c r="C531">
        <v>3</v>
      </c>
      <c r="D531" t="s">
        <v>51</v>
      </c>
      <c r="E531">
        <v>4</v>
      </c>
      <c r="F531" t="s">
        <v>235</v>
      </c>
      <c r="G531" t="s">
        <v>594</v>
      </c>
      <c r="H531" t="s">
        <v>1034</v>
      </c>
      <c r="I531" t="s">
        <v>213</v>
      </c>
      <c r="J531" t="s">
        <v>214</v>
      </c>
      <c r="K531" t="s">
        <v>149</v>
      </c>
      <c r="L531" t="s">
        <v>215</v>
      </c>
      <c r="M531" t="s">
        <v>76</v>
      </c>
      <c r="N531" t="s">
        <v>216</v>
      </c>
      <c r="O531" s="57">
        <v>46239.513842592591</v>
      </c>
      <c r="P531" s="57">
        <v>46240.354803240742</v>
      </c>
      <c r="Q531">
        <v>69359063</v>
      </c>
      <c r="S531">
        <v>146514602597</v>
      </c>
      <c r="T531" t="s">
        <v>2996</v>
      </c>
      <c r="U531" t="s">
        <v>2172</v>
      </c>
      <c r="V531" t="s">
        <v>2997</v>
      </c>
      <c r="Z531">
        <v>110.82170696100501</v>
      </c>
      <c r="AA531">
        <v>-7.5711563911037798</v>
      </c>
      <c r="AB531" t="s">
        <v>2998</v>
      </c>
      <c r="AC531" t="s">
        <v>237</v>
      </c>
      <c r="AL531" t="s">
        <v>218</v>
      </c>
      <c r="AM531" t="s">
        <v>1369</v>
      </c>
      <c r="AN531" t="s">
        <v>6</v>
      </c>
      <c r="AO531" s="57">
        <v>46150.528032407405</v>
      </c>
      <c r="AP531" s="57">
        <v>46240.541666666664</v>
      </c>
      <c r="AR531" t="s">
        <v>219</v>
      </c>
      <c r="AS531" t="s">
        <v>220</v>
      </c>
      <c r="AT531" t="s">
        <v>231</v>
      </c>
      <c r="AU531">
        <v>20260806</v>
      </c>
      <c r="AV531" t="s">
        <v>222</v>
      </c>
      <c r="AW531" t="s">
        <v>1068</v>
      </c>
      <c r="AX531" t="s">
        <v>223</v>
      </c>
      <c r="BA531" s="57">
        <v>46240.541666666664</v>
      </c>
      <c r="BB531" t="s">
        <v>1369</v>
      </c>
      <c r="BC531">
        <v>2026</v>
      </c>
      <c r="BD531">
        <v>8</v>
      </c>
      <c r="BE531">
        <v>6</v>
      </c>
      <c r="BF531" s="6">
        <f t="shared" si="24"/>
        <v>46240</v>
      </c>
      <c r="BG531">
        <f t="shared" si="25"/>
        <v>-0.54166666666424135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1002509555</v>
      </c>
      <c r="C532">
        <v>3</v>
      </c>
      <c r="D532" t="s">
        <v>55</v>
      </c>
      <c r="E532">
        <v>5</v>
      </c>
      <c r="F532" t="s">
        <v>267</v>
      </c>
      <c r="G532" t="s">
        <v>123</v>
      </c>
      <c r="H532" t="s">
        <v>273</v>
      </c>
      <c r="I532" t="s">
        <v>213</v>
      </c>
      <c r="J532" t="s">
        <v>214</v>
      </c>
      <c r="K532" t="s">
        <v>149</v>
      </c>
      <c r="M532" t="s">
        <v>76</v>
      </c>
      <c r="N532" t="s">
        <v>216</v>
      </c>
      <c r="O532" s="57">
        <v>46239.351307870369</v>
      </c>
      <c r="P532" s="57">
        <v>46240.533229166664</v>
      </c>
      <c r="Q532">
        <v>69358750</v>
      </c>
      <c r="S532">
        <v>152407282008</v>
      </c>
      <c r="T532" t="s">
        <v>2999</v>
      </c>
      <c r="U532" t="s">
        <v>3000</v>
      </c>
      <c r="V532" t="s">
        <v>3001</v>
      </c>
      <c r="Z532">
        <v>112.77345822408201</v>
      </c>
      <c r="AA532">
        <v>-7.2354468388187803</v>
      </c>
      <c r="AB532" t="s">
        <v>3002</v>
      </c>
      <c r="AC532" t="s">
        <v>230</v>
      </c>
      <c r="AL532" t="s">
        <v>218</v>
      </c>
      <c r="AM532" t="s">
        <v>3003</v>
      </c>
      <c r="AN532" t="s">
        <v>6</v>
      </c>
      <c r="AO532" s="57">
        <v>46150.360949074071</v>
      </c>
      <c r="AP532" s="57">
        <v>46243.333333333336</v>
      </c>
      <c r="AR532" t="s">
        <v>219</v>
      </c>
      <c r="AS532" t="s">
        <v>123</v>
      </c>
      <c r="AT532" t="s">
        <v>231</v>
      </c>
      <c r="AU532">
        <v>20260806</v>
      </c>
      <c r="AV532" t="s">
        <v>222</v>
      </c>
      <c r="AW532" t="s">
        <v>566</v>
      </c>
      <c r="AX532" t="s">
        <v>223</v>
      </c>
      <c r="BA532" s="57">
        <v>46243.333333333336</v>
      </c>
      <c r="BB532" t="s">
        <v>3003</v>
      </c>
      <c r="BC532">
        <v>2026</v>
      </c>
      <c r="BD532">
        <v>8</v>
      </c>
      <c r="BE532">
        <v>6</v>
      </c>
      <c r="BF532" s="6">
        <f t="shared" si="24"/>
        <v>46240</v>
      </c>
      <c r="BG532">
        <f t="shared" si="25"/>
        <v>-3.3333333333357587</v>
      </c>
      <c r="BH532" t="str">
        <f t="shared" si="26"/>
        <v>COMPLY</v>
      </c>
      <c r="BI532" t="str">
        <f>VLOOKUP(H532,Sheet2!$A$1:$B$270,2,FALSE)</f>
        <v>SURABAYA UTARA</v>
      </c>
    </row>
    <row r="533" spans="1:61">
      <c r="A533">
        <v>532</v>
      </c>
      <c r="B533">
        <v>1002505748</v>
      </c>
      <c r="C533">
        <v>3</v>
      </c>
      <c r="D533" t="s">
        <v>45</v>
      </c>
      <c r="E533">
        <v>5</v>
      </c>
      <c r="F533" t="s">
        <v>211</v>
      </c>
      <c r="G533" t="s">
        <v>116</v>
      </c>
      <c r="H533" t="s">
        <v>368</v>
      </c>
      <c r="I533" t="s">
        <v>213</v>
      </c>
      <c r="J533" t="s">
        <v>214</v>
      </c>
      <c r="K533" t="s">
        <v>149</v>
      </c>
      <c r="M533" t="s">
        <v>76</v>
      </c>
      <c r="N533" t="s">
        <v>622</v>
      </c>
      <c r="O533" s="57">
        <v>46237.431631944448</v>
      </c>
      <c r="P533" s="57">
        <v>46237.563287037039</v>
      </c>
      <c r="Q533">
        <v>69356689</v>
      </c>
      <c r="S533">
        <v>172619203314</v>
      </c>
      <c r="T533" t="s">
        <v>3006</v>
      </c>
      <c r="U533" t="s">
        <v>3007</v>
      </c>
      <c r="V533" t="s">
        <v>3008</v>
      </c>
      <c r="Z533">
        <v>116.66754709999999</v>
      </c>
      <c r="AA533">
        <v>-8.5009108999999992</v>
      </c>
      <c r="AB533" t="s">
        <v>3009</v>
      </c>
      <c r="AC533" t="s">
        <v>230</v>
      </c>
      <c r="AL533" t="s">
        <v>218</v>
      </c>
      <c r="AM533" t="s">
        <v>3010</v>
      </c>
      <c r="AN533" t="s">
        <v>6</v>
      </c>
      <c r="AO533" s="57">
        <v>46089.444699074076</v>
      </c>
      <c r="AR533" t="s">
        <v>219</v>
      </c>
      <c r="AS533" t="s">
        <v>579</v>
      </c>
      <c r="AT533" t="s">
        <v>231</v>
      </c>
      <c r="AU533">
        <v>20260803</v>
      </c>
      <c r="AV533" t="s">
        <v>222</v>
      </c>
      <c r="AW533" t="s">
        <v>606</v>
      </c>
      <c r="AX533" t="s">
        <v>223</v>
      </c>
      <c r="BA533" s="57">
        <v>46237.291666666664</v>
      </c>
      <c r="BB533" t="s">
        <v>3010</v>
      </c>
      <c r="BC533">
        <v>2026</v>
      </c>
      <c r="BD533">
        <v>8</v>
      </c>
      <c r="BE533">
        <v>3</v>
      </c>
      <c r="BF533" s="6">
        <f t="shared" si="24"/>
        <v>46237</v>
      </c>
      <c r="BG533">
        <f t="shared" si="25"/>
        <v>-0.29166666666424135</v>
      </c>
      <c r="BH533" t="str">
        <f t="shared" si="26"/>
        <v>COMPLY</v>
      </c>
      <c r="BI533" t="str">
        <f>VLOOKUP(H533,Sheet2!$A$1:$B$270,2,FALSE)</f>
        <v>SELONG</v>
      </c>
    </row>
    <row r="534" spans="1:61">
      <c r="A534">
        <v>533</v>
      </c>
      <c r="B534">
        <v>1002517800</v>
      </c>
      <c r="C534">
        <v>3</v>
      </c>
      <c r="D534" t="s">
        <v>59</v>
      </c>
      <c r="E534">
        <v>4</v>
      </c>
      <c r="F534" t="s">
        <v>243</v>
      </c>
      <c r="G534" t="s">
        <v>243</v>
      </c>
      <c r="H534" t="s">
        <v>296</v>
      </c>
      <c r="I534" t="s">
        <v>213</v>
      </c>
      <c r="J534" t="s">
        <v>214</v>
      </c>
      <c r="K534" t="s">
        <v>149</v>
      </c>
      <c r="L534" t="s">
        <v>215</v>
      </c>
      <c r="M534" t="s">
        <v>76</v>
      </c>
      <c r="N534" t="s">
        <v>216</v>
      </c>
      <c r="O534" s="57">
        <v>46244.568009259259</v>
      </c>
      <c r="P534" s="57">
        <v>46245.676759259259</v>
      </c>
      <c r="Q534">
        <v>69362476</v>
      </c>
      <c r="S534">
        <v>146137149704</v>
      </c>
      <c r="T534" t="s">
        <v>6643</v>
      </c>
      <c r="U534" t="s">
        <v>6644</v>
      </c>
      <c r="V534" t="s">
        <v>6645</v>
      </c>
      <c r="Z534">
        <v>110.114536536825</v>
      </c>
      <c r="AA534">
        <v>-7.4627770472978998</v>
      </c>
      <c r="AB534" t="s">
        <v>6646</v>
      </c>
      <c r="AC534" t="s">
        <v>237</v>
      </c>
      <c r="AL534" t="s">
        <v>218</v>
      </c>
      <c r="AM534" t="s">
        <v>6647</v>
      </c>
      <c r="AN534" t="s">
        <v>6</v>
      </c>
      <c r="AO534" s="57">
        <v>46303.569293981483</v>
      </c>
      <c r="AP534" s="57">
        <v>46246.541666666664</v>
      </c>
      <c r="AR534" t="s">
        <v>219</v>
      </c>
      <c r="AS534" t="s">
        <v>220</v>
      </c>
      <c r="AT534" t="s">
        <v>231</v>
      </c>
      <c r="AU534">
        <v>20260811</v>
      </c>
      <c r="AV534" t="s">
        <v>222</v>
      </c>
      <c r="AW534" t="s">
        <v>1072</v>
      </c>
      <c r="AX534" t="s">
        <v>223</v>
      </c>
      <c r="BA534" s="57">
        <v>46246.541666666664</v>
      </c>
      <c r="BB534" t="s">
        <v>6647</v>
      </c>
      <c r="BC534">
        <v>2026</v>
      </c>
      <c r="BD534">
        <v>8</v>
      </c>
      <c r="BE534">
        <v>11</v>
      </c>
      <c r="BF534" s="6">
        <f t="shared" si="24"/>
        <v>46245</v>
      </c>
      <c r="BG534">
        <f t="shared" si="25"/>
        <v>-1.5416666666642413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1002509194</v>
      </c>
      <c r="C535">
        <v>3</v>
      </c>
      <c r="D535" t="s">
        <v>45</v>
      </c>
      <c r="E535">
        <v>5</v>
      </c>
      <c r="F535" t="s">
        <v>211</v>
      </c>
      <c r="G535" t="s">
        <v>118</v>
      </c>
      <c r="H535" t="s">
        <v>490</v>
      </c>
      <c r="I535" t="s">
        <v>213</v>
      </c>
      <c r="J535" t="s">
        <v>214</v>
      </c>
      <c r="K535" t="s">
        <v>149</v>
      </c>
      <c r="M535" t="s">
        <v>76</v>
      </c>
      <c r="N535" t="s">
        <v>216</v>
      </c>
      <c r="O535" s="57">
        <v>46238.689953703702</v>
      </c>
      <c r="P535" s="57">
        <v>46238.790995370371</v>
      </c>
      <c r="Q535">
        <v>69356663</v>
      </c>
      <c r="S535">
        <v>172607203814</v>
      </c>
      <c r="T535" t="s">
        <v>1788</v>
      </c>
      <c r="U535" t="s">
        <v>3016</v>
      </c>
      <c r="V535" t="s">
        <v>3017</v>
      </c>
      <c r="Z535">
        <v>116.920849594709</v>
      </c>
      <c r="AA535">
        <v>-8.5259244354260098</v>
      </c>
      <c r="AB535" t="s">
        <v>1791</v>
      </c>
      <c r="AC535" t="s">
        <v>217</v>
      </c>
      <c r="AL535" t="s">
        <v>218</v>
      </c>
      <c r="AM535" t="s">
        <v>2495</v>
      </c>
      <c r="AN535" t="s">
        <v>6</v>
      </c>
      <c r="AO535" s="57">
        <v>46120.694421296299</v>
      </c>
      <c r="AR535" t="s">
        <v>219</v>
      </c>
      <c r="AS535" t="s">
        <v>628</v>
      </c>
      <c r="AT535" t="s">
        <v>231</v>
      </c>
      <c r="AU535">
        <v>20260804</v>
      </c>
      <c r="AV535" t="s">
        <v>222</v>
      </c>
      <c r="AW535" t="s">
        <v>946</v>
      </c>
      <c r="AX535" t="s">
        <v>223</v>
      </c>
      <c r="BA535" s="57">
        <v>46238.291666666664</v>
      </c>
      <c r="BB535" t="s">
        <v>2495</v>
      </c>
      <c r="BC535">
        <v>2026</v>
      </c>
      <c r="BD535">
        <v>8</v>
      </c>
      <c r="BE535">
        <v>4</v>
      </c>
      <c r="BF535" s="6">
        <f t="shared" si="24"/>
        <v>46238</v>
      </c>
      <c r="BG535">
        <f t="shared" si="25"/>
        <v>-0.29166666666424135</v>
      </c>
      <c r="BH535" t="str">
        <f t="shared" si="26"/>
        <v>COMPLY</v>
      </c>
      <c r="BI535" t="str">
        <f>VLOOKUP(H535,Sheet2!$A$1:$B$270,2,FALSE)</f>
        <v>SUMBAWA</v>
      </c>
    </row>
    <row r="536" spans="1:61">
      <c r="A536">
        <v>535</v>
      </c>
      <c r="B536">
        <v>1002504662</v>
      </c>
      <c r="C536">
        <v>3</v>
      </c>
      <c r="D536" t="s">
        <v>55</v>
      </c>
      <c r="E536">
        <v>5</v>
      </c>
      <c r="F536" t="s">
        <v>267</v>
      </c>
      <c r="G536" t="s">
        <v>122</v>
      </c>
      <c r="H536" t="s">
        <v>350</v>
      </c>
      <c r="I536" t="s">
        <v>213</v>
      </c>
      <c r="J536" t="s">
        <v>214</v>
      </c>
      <c r="K536" t="s">
        <v>149</v>
      </c>
      <c r="L536" t="s">
        <v>215</v>
      </c>
      <c r="M536" t="s">
        <v>582</v>
      </c>
      <c r="N536" t="s">
        <v>216</v>
      </c>
      <c r="O536" s="57">
        <v>46235.614537037036</v>
      </c>
      <c r="P536" s="57">
        <v>46237.572662037041</v>
      </c>
      <c r="Q536">
        <v>69356780</v>
      </c>
      <c r="S536">
        <v>152443206741</v>
      </c>
      <c r="T536" t="s">
        <v>2257</v>
      </c>
      <c r="U536" t="s">
        <v>3023</v>
      </c>
      <c r="V536" t="s">
        <v>3024</v>
      </c>
      <c r="Z536">
        <v>112.44515</v>
      </c>
      <c r="AA536">
        <v>-7.2681268000000001</v>
      </c>
      <c r="AB536" t="s">
        <v>2260</v>
      </c>
      <c r="AC536" t="s">
        <v>217</v>
      </c>
      <c r="AL536" t="s">
        <v>218</v>
      </c>
      <c r="AM536" t="s">
        <v>1530</v>
      </c>
      <c r="AN536" t="s">
        <v>6</v>
      </c>
      <c r="AO536" s="57">
        <v>46030.621435185189</v>
      </c>
      <c r="AP536" s="57">
        <v>46236.541666666664</v>
      </c>
      <c r="AQ536" t="s">
        <v>249</v>
      </c>
      <c r="AR536" t="s">
        <v>14</v>
      </c>
      <c r="AS536" t="s">
        <v>932</v>
      </c>
      <c r="AT536" t="s">
        <v>231</v>
      </c>
      <c r="AV536" t="s">
        <v>3025</v>
      </c>
      <c r="AW536" t="s">
        <v>1057</v>
      </c>
      <c r="AX536" t="s">
        <v>223</v>
      </c>
      <c r="BA536" s="57">
        <v>46236.541666666664</v>
      </c>
      <c r="BB536" t="s">
        <v>1530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str">
        <f>VLOOKUP(H536,Sheet2!$A$1:$B$270,2,FALSE)</f>
        <v>GRESIK</v>
      </c>
    </row>
    <row r="537" spans="1:61">
      <c r="A537">
        <v>536</v>
      </c>
      <c r="B537">
        <v>1002515917</v>
      </c>
      <c r="C537">
        <v>3</v>
      </c>
      <c r="D537" t="s">
        <v>38</v>
      </c>
      <c r="E537">
        <v>5</v>
      </c>
      <c r="F537" t="s">
        <v>251</v>
      </c>
      <c r="G537" t="s">
        <v>91</v>
      </c>
      <c r="H537" t="s">
        <v>424</v>
      </c>
      <c r="I537" t="s">
        <v>213</v>
      </c>
      <c r="J537" t="s">
        <v>214</v>
      </c>
      <c r="K537" t="s">
        <v>149</v>
      </c>
      <c r="L537" t="s">
        <v>215</v>
      </c>
      <c r="M537" t="s">
        <v>76</v>
      </c>
      <c r="N537" t="s">
        <v>216</v>
      </c>
      <c r="O537" s="57">
        <v>46242.547175925924</v>
      </c>
      <c r="P537" s="57">
        <v>46244.883125</v>
      </c>
      <c r="Q537">
        <v>69361441</v>
      </c>
      <c r="S537">
        <v>152715213809</v>
      </c>
      <c r="T537" t="s">
        <v>5449</v>
      </c>
      <c r="U537" t="s">
        <v>5450</v>
      </c>
      <c r="V537" t="s">
        <v>5451</v>
      </c>
      <c r="Z537">
        <v>112.612066567761</v>
      </c>
      <c r="AA537">
        <v>-8.1661233104471602</v>
      </c>
      <c r="AB537" t="s">
        <v>5452</v>
      </c>
      <c r="AC537" t="s">
        <v>237</v>
      </c>
      <c r="AL537" t="s">
        <v>218</v>
      </c>
      <c r="AM537" t="s">
        <v>5453</v>
      </c>
      <c r="AN537" t="s">
        <v>6</v>
      </c>
      <c r="AO537" s="57">
        <v>46242.548807870371</v>
      </c>
      <c r="AP537" s="57">
        <v>46244.333333333336</v>
      </c>
      <c r="AR537" t="s">
        <v>219</v>
      </c>
      <c r="AS537" t="s">
        <v>629</v>
      </c>
      <c r="AT537" t="s">
        <v>231</v>
      </c>
      <c r="AU537">
        <v>20260810</v>
      </c>
      <c r="AV537" t="s">
        <v>222</v>
      </c>
      <c r="AW537" t="s">
        <v>1055</v>
      </c>
      <c r="AX537" t="s">
        <v>223</v>
      </c>
      <c r="BA537" s="57">
        <v>46244.333333333336</v>
      </c>
      <c r="BB537" t="s">
        <v>5453</v>
      </c>
      <c r="BC537">
        <v>2026</v>
      </c>
      <c r="BD537">
        <v>8</v>
      </c>
      <c r="BE537">
        <v>10</v>
      </c>
      <c r="BF537" s="6">
        <f t="shared" si="24"/>
        <v>46244</v>
      </c>
      <c r="BG537">
        <f t="shared" si="25"/>
        <v>-0.33333333333575865</v>
      </c>
      <c r="BH537" t="str">
        <f t="shared" si="26"/>
        <v>COMPLY</v>
      </c>
      <c r="BI537" t="str">
        <f>VLOOKUP(H537,Sheet2!$A$1:$B$270,2,FALSE)</f>
        <v>MALANG</v>
      </c>
    </row>
    <row r="538" spans="1:61">
      <c r="A538">
        <v>537</v>
      </c>
      <c r="B538">
        <v>1002515298</v>
      </c>
      <c r="C538">
        <v>3</v>
      </c>
      <c r="D538" t="s">
        <v>55</v>
      </c>
      <c r="E538">
        <v>5</v>
      </c>
      <c r="F538" t="s">
        <v>267</v>
      </c>
      <c r="G538" t="s">
        <v>122</v>
      </c>
      <c r="H538" t="s">
        <v>486</v>
      </c>
      <c r="I538" t="s">
        <v>213</v>
      </c>
      <c r="J538" t="s">
        <v>214</v>
      </c>
      <c r="K538" t="s">
        <v>149</v>
      </c>
      <c r="L538" t="s">
        <v>215</v>
      </c>
      <c r="M538" t="s">
        <v>279</v>
      </c>
      <c r="N538" t="s">
        <v>216</v>
      </c>
      <c r="O538" s="57">
        <v>46241.688842592594</v>
      </c>
      <c r="P538" s="57">
        <v>46246.675775462965</v>
      </c>
      <c r="Q538">
        <v>69361050</v>
      </c>
      <c r="S538">
        <v>152453209231</v>
      </c>
      <c r="T538" t="s">
        <v>5459</v>
      </c>
      <c r="U538" t="s">
        <v>5460</v>
      </c>
      <c r="V538" t="s">
        <v>5461</v>
      </c>
      <c r="Z538">
        <v>112.649615295231</v>
      </c>
      <c r="AA538">
        <v>-5.8493093761694501</v>
      </c>
      <c r="AB538" t="s">
        <v>5462</v>
      </c>
      <c r="AC538" t="s">
        <v>217</v>
      </c>
      <c r="AL538" t="s">
        <v>218</v>
      </c>
      <c r="AM538" t="s">
        <v>5463</v>
      </c>
      <c r="AN538" t="s">
        <v>6</v>
      </c>
      <c r="AO538" s="57">
        <v>46211.69458333333</v>
      </c>
      <c r="AP538" s="57">
        <v>46242.541666666664</v>
      </c>
      <c r="AQ538" t="s">
        <v>249</v>
      </c>
      <c r="AR538" t="s">
        <v>280</v>
      </c>
      <c r="AS538" t="s">
        <v>122</v>
      </c>
      <c r="AT538" t="s">
        <v>231</v>
      </c>
      <c r="AV538" t="s">
        <v>8218</v>
      </c>
      <c r="AW538" t="s">
        <v>1059</v>
      </c>
      <c r="AX538" t="s">
        <v>223</v>
      </c>
      <c r="BA538" s="57">
        <v>46242.541666666664</v>
      </c>
      <c r="BB538" t="s">
        <v>5463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str">
        <f>VLOOKUP(H538,Sheet2!$A$1:$B$270,2,FALSE)</f>
        <v>GRESIK</v>
      </c>
    </row>
    <row r="539" spans="1:61">
      <c r="A539">
        <v>538</v>
      </c>
      <c r="B539">
        <v>1002517792</v>
      </c>
      <c r="C539">
        <v>3</v>
      </c>
      <c r="D539" t="s">
        <v>38</v>
      </c>
      <c r="E539">
        <v>5</v>
      </c>
      <c r="F539" t="s">
        <v>92</v>
      </c>
      <c r="G539" t="s">
        <v>92</v>
      </c>
      <c r="H539" t="s">
        <v>310</v>
      </c>
      <c r="I539" t="s">
        <v>213</v>
      </c>
      <c r="J539" t="s">
        <v>214</v>
      </c>
      <c r="K539" t="s">
        <v>149</v>
      </c>
      <c r="M539" t="s">
        <v>76</v>
      </c>
      <c r="N539" t="s">
        <v>216</v>
      </c>
      <c r="O539" s="57">
        <v>46244.567673611113</v>
      </c>
      <c r="P539" s="57">
        <v>46244.693194444444</v>
      </c>
      <c r="Q539">
        <v>69361453</v>
      </c>
      <c r="S539">
        <v>152601214997</v>
      </c>
      <c r="T539" t="s">
        <v>5696</v>
      </c>
      <c r="U539" t="s">
        <v>6651</v>
      </c>
      <c r="V539" t="s">
        <v>6652</v>
      </c>
      <c r="Z539">
        <v>111.5126346</v>
      </c>
      <c r="AA539">
        <v>-7.6387413000000004</v>
      </c>
      <c r="AB539" t="s">
        <v>5698</v>
      </c>
      <c r="AC539" t="s">
        <v>217</v>
      </c>
      <c r="AL539" t="s">
        <v>218</v>
      </c>
      <c r="AM539" t="s">
        <v>6653</v>
      </c>
      <c r="AN539" t="s">
        <v>6</v>
      </c>
      <c r="AO539" s="57">
        <v>46303.569293981483</v>
      </c>
      <c r="AR539" t="s">
        <v>219</v>
      </c>
      <c r="AS539" t="s">
        <v>220</v>
      </c>
      <c r="AT539" t="s">
        <v>231</v>
      </c>
      <c r="AU539">
        <v>20260810</v>
      </c>
      <c r="AV539" t="s">
        <v>222</v>
      </c>
      <c r="AW539" t="s">
        <v>607</v>
      </c>
      <c r="AX539" t="s">
        <v>223</v>
      </c>
      <c r="BA539" s="57">
        <v>46244.291666666664</v>
      </c>
      <c r="BB539" t="s">
        <v>6653</v>
      </c>
      <c r="BC539">
        <v>2026</v>
      </c>
      <c r="BD539">
        <v>8</v>
      </c>
      <c r="BE539">
        <v>10</v>
      </c>
      <c r="BF539" s="6">
        <f t="shared" si="24"/>
        <v>46244</v>
      </c>
      <c r="BG539">
        <f t="shared" si="25"/>
        <v>-0.29166666666424135</v>
      </c>
      <c r="BH539" t="str">
        <f t="shared" si="26"/>
        <v>COMPLY</v>
      </c>
      <c r="BI539" t="str">
        <f>VLOOKUP(H539,Sheet2!$A$1:$B$270,2,FALSE)</f>
        <v>MADIUN</v>
      </c>
    </row>
    <row r="540" spans="1:61">
      <c r="A540">
        <v>539</v>
      </c>
      <c r="B540">
        <v>1002515177</v>
      </c>
      <c r="C540">
        <v>3</v>
      </c>
      <c r="D540" t="s">
        <v>38</v>
      </c>
      <c r="E540">
        <v>5</v>
      </c>
      <c r="F540" t="s">
        <v>251</v>
      </c>
      <c r="G540" t="s">
        <v>91</v>
      </c>
      <c r="H540" t="s">
        <v>333</v>
      </c>
      <c r="I540" t="s">
        <v>213</v>
      </c>
      <c r="J540" t="s">
        <v>214</v>
      </c>
      <c r="K540" t="s">
        <v>149</v>
      </c>
      <c r="L540" t="s">
        <v>215</v>
      </c>
      <c r="M540" t="s">
        <v>236</v>
      </c>
      <c r="N540" t="s">
        <v>216</v>
      </c>
      <c r="O540" s="57">
        <v>46241.666631944441</v>
      </c>
      <c r="P540" s="57">
        <v>46244.951574074075</v>
      </c>
      <c r="Q540">
        <v>69361003</v>
      </c>
      <c r="S540">
        <v>152704231200</v>
      </c>
      <c r="T540" t="s">
        <v>5464</v>
      </c>
      <c r="U540" t="s">
        <v>3492</v>
      </c>
      <c r="V540" t="s">
        <v>5465</v>
      </c>
      <c r="Z540">
        <v>112.596061238133</v>
      </c>
      <c r="AA540">
        <v>-8.0548822942923195</v>
      </c>
      <c r="AB540" t="s">
        <v>5466</v>
      </c>
      <c r="AC540" t="s">
        <v>237</v>
      </c>
      <c r="AL540" t="s">
        <v>218</v>
      </c>
      <c r="AM540" t="s">
        <v>5467</v>
      </c>
      <c r="AN540" t="s">
        <v>6</v>
      </c>
      <c r="AO540" s="57">
        <v>46211.684444444443</v>
      </c>
      <c r="AP540" s="57">
        <v>46244.333333333336</v>
      </c>
      <c r="AR540" t="s">
        <v>12</v>
      </c>
      <c r="AS540" t="s">
        <v>586</v>
      </c>
      <c r="AT540" t="s">
        <v>231</v>
      </c>
      <c r="AV540" t="s">
        <v>949</v>
      </c>
      <c r="AW540" t="s">
        <v>1063</v>
      </c>
      <c r="AX540" t="s">
        <v>223</v>
      </c>
      <c r="BA540" s="57">
        <v>46244.333333333336</v>
      </c>
      <c r="BB540" t="s">
        <v>5467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MALANG</v>
      </c>
    </row>
    <row r="541" spans="1:61">
      <c r="A541">
        <v>540</v>
      </c>
      <c r="B541">
        <v>1002521769</v>
      </c>
      <c r="C541">
        <v>3</v>
      </c>
      <c r="D541" t="s">
        <v>51</v>
      </c>
      <c r="E541">
        <v>4</v>
      </c>
      <c r="F541" t="s">
        <v>275</v>
      </c>
      <c r="G541" t="s">
        <v>575</v>
      </c>
      <c r="H541" t="s">
        <v>4752</v>
      </c>
      <c r="I541" t="s">
        <v>213</v>
      </c>
      <c r="J541" t="s">
        <v>214</v>
      </c>
      <c r="K541" t="s">
        <v>149</v>
      </c>
      <c r="L541" t="s">
        <v>620</v>
      </c>
      <c r="M541" t="s">
        <v>225</v>
      </c>
      <c r="N541" t="s">
        <v>216</v>
      </c>
      <c r="O541" s="57">
        <v>46246.474270833336</v>
      </c>
      <c r="P541" s="57">
        <v>46247.340671296297</v>
      </c>
      <c r="Q541">
        <v>69364053</v>
      </c>
      <c r="R541">
        <v>2922952031</v>
      </c>
      <c r="S541">
        <v>141568113660</v>
      </c>
      <c r="T541" t="s">
        <v>8219</v>
      </c>
      <c r="U541" t="s">
        <v>8220</v>
      </c>
      <c r="V541" t="s">
        <v>8221</v>
      </c>
      <c r="Z541">
        <v>110.90456039999999</v>
      </c>
      <c r="AA541">
        <v>-7.0914763999999897</v>
      </c>
      <c r="AB541" t="s">
        <v>8222</v>
      </c>
      <c r="AC541" t="s">
        <v>237</v>
      </c>
      <c r="AL541" t="s">
        <v>218</v>
      </c>
      <c r="AM541" t="s">
        <v>8223</v>
      </c>
      <c r="AN541" t="s">
        <v>6</v>
      </c>
      <c r="AO541" s="57">
        <v>46364.486018518517</v>
      </c>
      <c r="AP541" s="57">
        <v>46247.333333333336</v>
      </c>
      <c r="AR541" t="s">
        <v>18</v>
      </c>
      <c r="AS541" t="s">
        <v>220</v>
      </c>
      <c r="AT541" t="s">
        <v>231</v>
      </c>
      <c r="AV541" t="s">
        <v>227</v>
      </c>
      <c r="AW541" t="s">
        <v>2134</v>
      </c>
      <c r="AX541" t="s">
        <v>223</v>
      </c>
      <c r="BA541" s="57">
        <v>46247.333333333336</v>
      </c>
      <c r="BB541" t="s">
        <v>8223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:61">
      <c r="A542">
        <v>541</v>
      </c>
      <c r="B542">
        <v>1002525299</v>
      </c>
      <c r="C542">
        <v>3</v>
      </c>
      <c r="D542" t="s">
        <v>42</v>
      </c>
      <c r="E542">
        <v>5</v>
      </c>
      <c r="F542" t="s">
        <v>106</v>
      </c>
      <c r="G542" t="s">
        <v>107</v>
      </c>
      <c r="H542" t="s">
        <v>512</v>
      </c>
      <c r="I542" t="s">
        <v>213</v>
      </c>
      <c r="J542" t="s">
        <v>214</v>
      </c>
      <c r="K542" t="s">
        <v>149</v>
      </c>
      <c r="M542" t="s">
        <v>1013</v>
      </c>
      <c r="N542" t="s">
        <v>216</v>
      </c>
      <c r="O542" s="57">
        <v>46247.837129629632</v>
      </c>
      <c r="P542" s="57">
        <v>46248.352916666663</v>
      </c>
      <c r="Q542">
        <v>69365575</v>
      </c>
      <c r="S542">
        <v>152508210583</v>
      </c>
      <c r="T542" t="s">
        <v>9188</v>
      </c>
      <c r="U542" t="s">
        <v>9189</v>
      </c>
      <c r="Z542">
        <v>113.4884758</v>
      </c>
      <c r="AA542">
        <v>-7.7243291000000003</v>
      </c>
      <c r="AB542" t="s">
        <v>9190</v>
      </c>
      <c r="AC542" t="s">
        <v>230</v>
      </c>
      <c r="AO542" t="s">
        <v>9191</v>
      </c>
      <c r="AP542" s="57">
        <v>46249.333333333336</v>
      </c>
      <c r="AR542" t="s">
        <v>6</v>
      </c>
      <c r="AS542" t="s">
        <v>220</v>
      </c>
      <c r="AT542" t="s">
        <v>231</v>
      </c>
      <c r="AV542" t="s">
        <v>1014</v>
      </c>
      <c r="AW542" t="s">
        <v>566</v>
      </c>
      <c r="AX542" t="s">
        <v>223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str">
        <f>VLOOKUP(H542,Sheet2!$A$1:$B$270,2,FALSE)</f>
        <v>PROBOLINGGO</v>
      </c>
    </row>
    <row r="543" spans="1:61">
      <c r="A543">
        <v>542</v>
      </c>
      <c r="B543">
        <v>1002515879</v>
      </c>
      <c r="C543">
        <v>3</v>
      </c>
      <c r="D543" t="s">
        <v>59</v>
      </c>
      <c r="E543">
        <v>4</v>
      </c>
      <c r="F543" t="s">
        <v>224</v>
      </c>
      <c r="G543" t="s">
        <v>224</v>
      </c>
      <c r="H543" t="s">
        <v>941</v>
      </c>
      <c r="I543" t="s">
        <v>213</v>
      </c>
      <c r="J543" t="s">
        <v>214</v>
      </c>
      <c r="K543" t="s">
        <v>149</v>
      </c>
      <c r="L543" t="s">
        <v>215</v>
      </c>
      <c r="M543" t="s">
        <v>582</v>
      </c>
      <c r="N543" t="s">
        <v>216</v>
      </c>
      <c r="O543" s="57">
        <v>46242.520787037036</v>
      </c>
      <c r="P543" s="57">
        <v>46244.699131944442</v>
      </c>
      <c r="Q543">
        <v>69361427</v>
      </c>
      <c r="S543">
        <v>146303609754</v>
      </c>
      <c r="T543" t="s">
        <v>5468</v>
      </c>
      <c r="U543" t="s">
        <v>5469</v>
      </c>
      <c r="V543" t="s">
        <v>5470</v>
      </c>
      <c r="Z543">
        <v>109.18206600000001</v>
      </c>
      <c r="AA543">
        <v>-7.4170800000000003</v>
      </c>
      <c r="AB543" t="s">
        <v>5471</v>
      </c>
      <c r="AC543" t="s">
        <v>237</v>
      </c>
      <c r="AL543" t="s">
        <v>218</v>
      </c>
      <c r="AM543" t="s">
        <v>5472</v>
      </c>
      <c r="AN543" t="s">
        <v>6</v>
      </c>
      <c r="AO543" s="57">
        <v>46242.527673611112</v>
      </c>
      <c r="AP543" s="57">
        <v>46243.541666666664</v>
      </c>
      <c r="AQ543" t="s">
        <v>570</v>
      </c>
      <c r="AR543" t="s">
        <v>14</v>
      </c>
      <c r="AS543" t="s">
        <v>220</v>
      </c>
      <c r="AT543" t="s">
        <v>231</v>
      </c>
      <c r="AV543" t="s">
        <v>6654</v>
      </c>
      <c r="AW543" t="s">
        <v>1065</v>
      </c>
      <c r="AX543" t="s">
        <v>223</v>
      </c>
      <c r="BA543" s="57">
        <v>46243.541666666664</v>
      </c>
      <c r="BB543" t="s">
        <v>5472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1002516194</v>
      </c>
      <c r="C544">
        <v>3</v>
      </c>
      <c r="D544" t="s">
        <v>38</v>
      </c>
      <c r="E544">
        <v>5</v>
      </c>
      <c r="F544" t="s">
        <v>92</v>
      </c>
      <c r="G544" t="s">
        <v>92</v>
      </c>
      <c r="H544" t="s">
        <v>310</v>
      </c>
      <c r="I544" t="s">
        <v>213</v>
      </c>
      <c r="J544" t="s">
        <v>214</v>
      </c>
      <c r="K544" t="s">
        <v>149</v>
      </c>
      <c r="L544" t="s">
        <v>215</v>
      </c>
      <c r="M544" t="s">
        <v>582</v>
      </c>
      <c r="N544" t="s">
        <v>216</v>
      </c>
      <c r="O544" s="57">
        <v>46242.7346875</v>
      </c>
      <c r="P544" s="57">
        <v>46245.355891203704</v>
      </c>
      <c r="Q544">
        <v>69361634</v>
      </c>
      <c r="S544">
        <v>152601214985</v>
      </c>
      <c r="T544" t="s">
        <v>5473</v>
      </c>
      <c r="U544" t="s">
        <v>5226</v>
      </c>
      <c r="V544" t="s">
        <v>5474</v>
      </c>
      <c r="Z544">
        <v>111.53434900000001</v>
      </c>
      <c r="AA544">
        <v>-7.6062919999999998</v>
      </c>
      <c r="AB544" t="s">
        <v>5475</v>
      </c>
      <c r="AC544" t="s">
        <v>237</v>
      </c>
      <c r="AL544" t="s">
        <v>218</v>
      </c>
      <c r="AM544" t="s">
        <v>5476</v>
      </c>
      <c r="AN544" t="s">
        <v>6</v>
      </c>
      <c r="AO544" s="57">
        <v>46242.735937500001</v>
      </c>
      <c r="AP544" s="57">
        <v>46243.625</v>
      </c>
      <c r="AQ544" t="s">
        <v>249</v>
      </c>
      <c r="AR544" t="s">
        <v>14</v>
      </c>
      <c r="AS544" t="s">
        <v>220</v>
      </c>
      <c r="AT544" t="s">
        <v>231</v>
      </c>
      <c r="AV544" t="s">
        <v>7330</v>
      </c>
      <c r="AW544" t="s">
        <v>1055</v>
      </c>
      <c r="AX544" t="s">
        <v>223</v>
      </c>
      <c r="BA544" s="57">
        <v>46243.625</v>
      </c>
      <c r="BB544" t="s">
        <v>5476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str">
        <f>VLOOKUP(H544,Sheet2!$A$1:$B$270,2,FALSE)</f>
        <v>MADIUN</v>
      </c>
    </row>
    <row r="545" spans="1:61">
      <c r="A545">
        <v>544</v>
      </c>
      <c r="B545">
        <v>1002524114</v>
      </c>
      <c r="C545">
        <v>3</v>
      </c>
      <c r="D545" t="s">
        <v>38</v>
      </c>
      <c r="E545">
        <v>5</v>
      </c>
      <c r="F545" t="s">
        <v>90</v>
      </c>
      <c r="G545" t="s">
        <v>96</v>
      </c>
      <c r="H545" t="s">
        <v>519</v>
      </c>
      <c r="I545" t="s">
        <v>213</v>
      </c>
      <c r="J545" t="s">
        <v>214</v>
      </c>
      <c r="K545" t="s">
        <v>149</v>
      </c>
      <c r="L545" t="s">
        <v>215</v>
      </c>
      <c r="M545" t="s">
        <v>76</v>
      </c>
      <c r="N545" t="s">
        <v>216</v>
      </c>
      <c r="O545" s="57">
        <v>46247.524953703702</v>
      </c>
      <c r="P545" s="57">
        <v>46247.831180555557</v>
      </c>
      <c r="Q545">
        <v>69365087</v>
      </c>
      <c r="S545">
        <v>152623202623</v>
      </c>
      <c r="T545" t="s">
        <v>9192</v>
      </c>
      <c r="U545" t="s">
        <v>9193</v>
      </c>
      <c r="V545" t="s">
        <v>9194</v>
      </c>
      <c r="Z545">
        <v>111.73080146312699</v>
      </c>
      <c r="AA545">
        <v>-8.2888020842202206</v>
      </c>
      <c r="AB545" t="s">
        <v>9195</v>
      </c>
      <c r="AC545" t="s">
        <v>237</v>
      </c>
      <c r="AL545" t="s">
        <v>218</v>
      </c>
      <c r="AM545" t="s">
        <v>9196</v>
      </c>
      <c r="AN545" t="s">
        <v>6</v>
      </c>
      <c r="AO545" t="s">
        <v>9158</v>
      </c>
      <c r="AP545" s="57">
        <v>46248.541666666664</v>
      </c>
      <c r="AR545" t="s">
        <v>219</v>
      </c>
      <c r="AS545" t="s">
        <v>96</v>
      </c>
      <c r="AT545" t="s">
        <v>231</v>
      </c>
      <c r="AU545">
        <v>20260813</v>
      </c>
      <c r="AV545" t="s">
        <v>222</v>
      </c>
      <c r="AW545" t="s">
        <v>1055</v>
      </c>
      <c r="AX545" t="s">
        <v>223</v>
      </c>
      <c r="BA545" s="57">
        <v>46248.541666666664</v>
      </c>
      <c r="BB545" t="s">
        <v>9196</v>
      </c>
      <c r="BC545">
        <v>2026</v>
      </c>
      <c r="BD545">
        <v>8</v>
      </c>
      <c r="BE545">
        <v>13</v>
      </c>
      <c r="BF545" s="6">
        <f t="shared" si="24"/>
        <v>46247</v>
      </c>
      <c r="BG545">
        <f t="shared" si="25"/>
        <v>-1.5416666666642413</v>
      </c>
      <c r="BH545" t="str">
        <f t="shared" si="26"/>
        <v>COMPLY</v>
      </c>
      <c r="BI545" t="str">
        <f>VLOOKUP(H545,Sheet2!$A$1:$B$270,2,FALSE)</f>
        <v>PONOROGO</v>
      </c>
    </row>
    <row r="546" spans="1:61">
      <c r="A546">
        <v>545</v>
      </c>
      <c r="B546">
        <v>1002520703</v>
      </c>
      <c r="C546">
        <v>3</v>
      </c>
      <c r="D546" t="s">
        <v>38</v>
      </c>
      <c r="E546">
        <v>5</v>
      </c>
      <c r="F546" t="s">
        <v>90</v>
      </c>
      <c r="G546" t="s">
        <v>90</v>
      </c>
      <c r="H546" t="s">
        <v>442</v>
      </c>
      <c r="I546" t="s">
        <v>213</v>
      </c>
      <c r="J546" t="s">
        <v>214</v>
      </c>
      <c r="K546" t="s">
        <v>149</v>
      </c>
      <c r="L546" t="s">
        <v>215</v>
      </c>
      <c r="M546" t="s">
        <v>76</v>
      </c>
      <c r="N546" t="s">
        <v>216</v>
      </c>
      <c r="O546" s="57">
        <v>46245.680509259262</v>
      </c>
      <c r="P546" s="57">
        <v>46246.582615740743</v>
      </c>
      <c r="Q546">
        <v>69363626</v>
      </c>
      <c r="S546">
        <v>152651207088</v>
      </c>
      <c r="T546" t="s">
        <v>7331</v>
      </c>
      <c r="U546" t="s">
        <v>7332</v>
      </c>
      <c r="V546" t="s">
        <v>7333</v>
      </c>
      <c r="Z546">
        <v>111.98196385055699</v>
      </c>
      <c r="AA546">
        <v>-7.9138701426074602</v>
      </c>
      <c r="AB546" t="s">
        <v>7334</v>
      </c>
      <c r="AC546" t="s">
        <v>217</v>
      </c>
      <c r="AL546" t="s">
        <v>218</v>
      </c>
      <c r="AM546" t="s">
        <v>7335</v>
      </c>
      <c r="AN546" t="s">
        <v>6</v>
      </c>
      <c r="AO546" s="57">
        <v>46334.694293981483</v>
      </c>
      <c r="AP546" s="57">
        <v>46246.541666666664</v>
      </c>
      <c r="AR546" t="s">
        <v>219</v>
      </c>
      <c r="AS546" t="s">
        <v>585</v>
      </c>
      <c r="AT546" t="s">
        <v>231</v>
      </c>
      <c r="AU546">
        <v>20260812</v>
      </c>
      <c r="AV546" t="s">
        <v>222</v>
      </c>
      <c r="AW546" t="s">
        <v>1055</v>
      </c>
      <c r="AX546" t="s">
        <v>223</v>
      </c>
      <c r="BA546" s="57">
        <v>46246.541666666664</v>
      </c>
      <c r="BB546" t="s">
        <v>7335</v>
      </c>
      <c r="BC546">
        <v>2026</v>
      </c>
      <c r="BD546">
        <v>8</v>
      </c>
      <c r="BE546">
        <v>12</v>
      </c>
      <c r="BF546" s="6">
        <f t="shared" si="24"/>
        <v>46246</v>
      </c>
      <c r="BG546">
        <f t="shared" si="25"/>
        <v>-0.54166666666424135</v>
      </c>
      <c r="BH546" t="str">
        <f t="shared" si="26"/>
        <v>COMPLY</v>
      </c>
      <c r="BI546" t="str">
        <f>VLOOKUP(H546,Sheet2!$A$1:$B$270,2,FALSE)</f>
        <v>KEDIRI</v>
      </c>
    </row>
    <row r="547" spans="1:61">
      <c r="A547">
        <v>546</v>
      </c>
      <c r="B547">
        <v>1002520929</v>
      </c>
      <c r="C547">
        <v>3</v>
      </c>
      <c r="D547" t="s">
        <v>51</v>
      </c>
      <c r="E547">
        <v>4</v>
      </c>
      <c r="F547" t="s">
        <v>235</v>
      </c>
      <c r="G547" t="s">
        <v>594</v>
      </c>
      <c r="H547" t="s">
        <v>7336</v>
      </c>
      <c r="I547" t="s">
        <v>213</v>
      </c>
      <c r="J547" t="s">
        <v>214</v>
      </c>
      <c r="K547" t="s">
        <v>149</v>
      </c>
      <c r="L547" t="s">
        <v>215</v>
      </c>
      <c r="M547" t="s">
        <v>76</v>
      </c>
      <c r="N547" t="s">
        <v>216</v>
      </c>
      <c r="O547" s="57">
        <v>46245.743020833332</v>
      </c>
      <c r="P547" s="57">
        <v>46246.66846064815</v>
      </c>
      <c r="Q547">
        <v>69363704</v>
      </c>
      <c r="S547">
        <v>142526106289</v>
      </c>
      <c r="T547" t="s">
        <v>7337</v>
      </c>
      <c r="U547" t="s">
        <v>7338</v>
      </c>
      <c r="V547" t="s">
        <v>7339</v>
      </c>
      <c r="Z547">
        <v>110.87026953697099</v>
      </c>
      <c r="AA547">
        <v>-7.5676913794516398</v>
      </c>
      <c r="AB547" t="s">
        <v>7340</v>
      </c>
      <c r="AC547" t="s">
        <v>237</v>
      </c>
      <c r="AL547" t="s">
        <v>218</v>
      </c>
      <c r="AM547" t="s">
        <v>7341</v>
      </c>
      <c r="AN547" t="s">
        <v>6</v>
      </c>
      <c r="AO547" s="57">
        <v>46334.746724537035</v>
      </c>
      <c r="AP547" s="57">
        <v>46248.333333333336</v>
      </c>
      <c r="AR547" t="s">
        <v>219</v>
      </c>
      <c r="AS547" t="s">
        <v>951</v>
      </c>
      <c r="AT547" t="s">
        <v>231</v>
      </c>
      <c r="AU547">
        <v>20260812</v>
      </c>
      <c r="AV547" t="s">
        <v>222</v>
      </c>
      <c r="AW547" t="s">
        <v>1057</v>
      </c>
      <c r="AX547" t="s">
        <v>223</v>
      </c>
      <c r="BA547" s="57">
        <v>46248.333333333336</v>
      </c>
      <c r="BB547" t="s">
        <v>7341</v>
      </c>
      <c r="BC547">
        <v>2026</v>
      </c>
      <c r="BD547">
        <v>8</v>
      </c>
      <c r="BE547">
        <v>12</v>
      </c>
      <c r="BF547" s="6">
        <f t="shared" si="24"/>
        <v>46246</v>
      </c>
      <c r="BG547">
        <f t="shared" si="25"/>
        <v>-2.3333333333357587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1002504276</v>
      </c>
      <c r="C548">
        <v>3</v>
      </c>
      <c r="D548" t="s">
        <v>42</v>
      </c>
      <c r="E548">
        <v>5</v>
      </c>
      <c r="F548" t="s">
        <v>102</v>
      </c>
      <c r="G548" t="s">
        <v>100</v>
      </c>
      <c r="H548" t="s">
        <v>284</v>
      </c>
      <c r="I548" t="s">
        <v>213</v>
      </c>
      <c r="J548" t="s">
        <v>214</v>
      </c>
      <c r="K548" t="s">
        <v>149</v>
      </c>
      <c r="L548" t="s">
        <v>215</v>
      </c>
      <c r="M548" t="s">
        <v>76</v>
      </c>
      <c r="N548" t="s">
        <v>216</v>
      </c>
      <c r="O548" s="57">
        <v>46235.389537037037</v>
      </c>
      <c r="P548" s="57">
        <v>46235.88040509259</v>
      </c>
      <c r="Q548">
        <v>69356574</v>
      </c>
      <c r="S548">
        <v>152507225419</v>
      </c>
      <c r="T548" t="s">
        <v>3031</v>
      </c>
      <c r="U548" t="s">
        <v>3032</v>
      </c>
      <c r="V548" t="s">
        <v>3033</v>
      </c>
      <c r="Z548">
        <v>113.91063182942401</v>
      </c>
      <c r="AA548">
        <v>-7.8762542365622599</v>
      </c>
      <c r="AB548" t="s">
        <v>3034</v>
      </c>
      <c r="AC548" t="s">
        <v>237</v>
      </c>
      <c r="AL548" t="s">
        <v>218</v>
      </c>
      <c r="AM548" t="s">
        <v>1674</v>
      </c>
      <c r="AN548" t="s">
        <v>6</v>
      </c>
      <c r="AO548" s="57">
        <v>46030.392546296294</v>
      </c>
      <c r="AP548" s="57">
        <v>46236.333333333336</v>
      </c>
      <c r="AR548" t="s">
        <v>219</v>
      </c>
      <c r="AS548" t="s">
        <v>100</v>
      </c>
      <c r="AT548" t="s">
        <v>231</v>
      </c>
      <c r="AU548">
        <v>20260801</v>
      </c>
      <c r="AV548" t="s">
        <v>222</v>
      </c>
      <c r="AW548" t="s">
        <v>1055</v>
      </c>
      <c r="AX548" t="s">
        <v>223</v>
      </c>
      <c r="BA548" s="57">
        <v>46236.333333333336</v>
      </c>
      <c r="BB548" t="s">
        <v>1674</v>
      </c>
      <c r="BC548">
        <v>2026</v>
      </c>
      <c r="BD548">
        <v>8</v>
      </c>
      <c r="BE548">
        <v>1</v>
      </c>
      <c r="BF548" s="6">
        <f t="shared" si="24"/>
        <v>46235</v>
      </c>
      <c r="BG548">
        <f t="shared" si="25"/>
        <v>-1.3333333333357587</v>
      </c>
      <c r="BH548" t="str">
        <f t="shared" si="26"/>
        <v>COMPLY</v>
      </c>
      <c r="BI548" t="str">
        <f>VLOOKUP(H548,Sheet2!$A$1:$B$270,2,FALSE)</f>
        <v>JEMBER</v>
      </c>
    </row>
    <row r="549" spans="1:61">
      <c r="A549">
        <v>548</v>
      </c>
      <c r="B549">
        <v>1002506691</v>
      </c>
      <c r="C549">
        <v>3</v>
      </c>
      <c r="D549" t="s">
        <v>55</v>
      </c>
      <c r="E549">
        <v>5</v>
      </c>
      <c r="F549" t="s">
        <v>267</v>
      </c>
      <c r="G549" t="s">
        <v>125</v>
      </c>
      <c r="H549" t="s">
        <v>419</v>
      </c>
      <c r="I549" t="s">
        <v>213</v>
      </c>
      <c r="J549" t="s">
        <v>214</v>
      </c>
      <c r="K549" t="s">
        <v>149</v>
      </c>
      <c r="L549" t="s">
        <v>215</v>
      </c>
      <c r="M549" t="s">
        <v>76</v>
      </c>
      <c r="N549" t="s">
        <v>216</v>
      </c>
      <c r="O549" s="57">
        <v>46238.31177083333</v>
      </c>
      <c r="P549" s="57">
        <v>46238.640335648146</v>
      </c>
      <c r="Q549">
        <v>69357860</v>
      </c>
      <c r="S549">
        <v>152448204396</v>
      </c>
      <c r="T549" t="s">
        <v>1793</v>
      </c>
      <c r="U549" t="s">
        <v>3035</v>
      </c>
      <c r="V549" t="s">
        <v>3036</v>
      </c>
      <c r="Z549">
        <v>112.334122062337</v>
      </c>
      <c r="AA549">
        <v>-6.8686590847496003</v>
      </c>
      <c r="AB549" t="s">
        <v>3037</v>
      </c>
      <c r="AC549" t="s">
        <v>237</v>
      </c>
      <c r="AL549" t="s">
        <v>218</v>
      </c>
      <c r="AM549" t="s">
        <v>3038</v>
      </c>
      <c r="AN549" t="s">
        <v>6</v>
      </c>
      <c r="AO549" s="57">
        <v>46120.319537037038</v>
      </c>
      <c r="AP549" s="57">
        <v>46239.416666666664</v>
      </c>
      <c r="AR549" t="s">
        <v>219</v>
      </c>
      <c r="AS549" t="s">
        <v>220</v>
      </c>
      <c r="AT549" t="s">
        <v>231</v>
      </c>
      <c r="AU549">
        <v>20260804</v>
      </c>
      <c r="AV549" t="s">
        <v>222</v>
      </c>
      <c r="AW549" t="s">
        <v>1055</v>
      </c>
      <c r="AX549" t="s">
        <v>223</v>
      </c>
      <c r="BA549" s="57">
        <v>46239.416666666664</v>
      </c>
      <c r="BB549" t="s">
        <v>3038</v>
      </c>
      <c r="BC549">
        <v>2026</v>
      </c>
      <c r="BD549">
        <v>8</v>
      </c>
      <c r="BE549">
        <v>4</v>
      </c>
      <c r="BF549" s="6">
        <f t="shared" si="24"/>
        <v>46238</v>
      </c>
      <c r="BG549">
        <f t="shared" si="25"/>
        <v>-1.4166666666642413</v>
      </c>
      <c r="BH549" t="str">
        <f t="shared" si="26"/>
        <v>COMPLY</v>
      </c>
      <c r="BI549" t="str">
        <f>VLOOKUP(H549,Sheet2!$A$1:$B$270,2,FALSE)</f>
        <v>GRESIK</v>
      </c>
    </row>
    <row r="550" spans="1:61">
      <c r="A550">
        <v>549</v>
      </c>
      <c r="B550">
        <v>1002517621</v>
      </c>
      <c r="C550">
        <v>3</v>
      </c>
      <c r="D550" t="s">
        <v>34</v>
      </c>
      <c r="E550">
        <v>5</v>
      </c>
      <c r="F550" t="s">
        <v>595</v>
      </c>
      <c r="G550" t="s">
        <v>83</v>
      </c>
      <c r="H550" t="s">
        <v>404</v>
      </c>
      <c r="I550" t="s">
        <v>213</v>
      </c>
      <c r="J550" t="s">
        <v>214</v>
      </c>
      <c r="K550" t="s">
        <v>149</v>
      </c>
      <c r="M550" t="s">
        <v>76</v>
      </c>
      <c r="N550" t="s">
        <v>216</v>
      </c>
      <c r="O550" s="57">
        <v>46244.517430555556</v>
      </c>
      <c r="P550" s="57">
        <v>46245.333472222221</v>
      </c>
      <c r="Q550">
        <v>69361627</v>
      </c>
      <c r="S550">
        <v>172401298265</v>
      </c>
      <c r="T550" t="s">
        <v>5786</v>
      </c>
      <c r="U550" t="s">
        <v>6655</v>
      </c>
      <c r="V550" t="s">
        <v>6656</v>
      </c>
      <c r="Z550">
        <v>115.250778</v>
      </c>
      <c r="AA550">
        <v>-8.6666349999999994</v>
      </c>
      <c r="AB550" t="s">
        <v>5789</v>
      </c>
      <c r="AC550" t="s">
        <v>217</v>
      </c>
      <c r="AL550" t="s">
        <v>218</v>
      </c>
      <c r="AM550" t="s">
        <v>6307</v>
      </c>
      <c r="AN550" t="s">
        <v>6</v>
      </c>
      <c r="AO550" s="57">
        <v>46303.527696759258</v>
      </c>
      <c r="AR550" t="s">
        <v>219</v>
      </c>
      <c r="AS550" t="s">
        <v>83</v>
      </c>
      <c r="AT550" t="s">
        <v>231</v>
      </c>
      <c r="AU550">
        <v>20260811</v>
      </c>
      <c r="AV550" t="s">
        <v>222</v>
      </c>
      <c r="AW550" t="s">
        <v>567</v>
      </c>
      <c r="AX550" t="s">
        <v>223</v>
      </c>
      <c r="BA550" s="57">
        <v>46244.291666666664</v>
      </c>
      <c r="BB550" t="s">
        <v>6307</v>
      </c>
      <c r="BC550">
        <v>2026</v>
      </c>
      <c r="BD550">
        <v>8</v>
      </c>
      <c r="BE550">
        <v>11</v>
      </c>
      <c r="BF550" s="6">
        <f t="shared" si="24"/>
        <v>46245</v>
      </c>
      <c r="BG550">
        <f t="shared" si="25"/>
        <v>0.70833333333575865</v>
      </c>
      <c r="BH550" t="str">
        <f t="shared" si="26"/>
        <v>COMPLY</v>
      </c>
      <c r="BI550" t="str">
        <f>VLOOKUP(H550,Sheet2!$A$1:$B$270,2,FALSE)</f>
        <v>SANUR</v>
      </c>
    </row>
    <row r="551" spans="1:61">
      <c r="A551">
        <v>550</v>
      </c>
      <c r="B551">
        <v>1002522296</v>
      </c>
      <c r="C551">
        <v>3</v>
      </c>
      <c r="D551" t="s">
        <v>55</v>
      </c>
      <c r="E551">
        <v>5</v>
      </c>
      <c r="F551" t="s">
        <v>267</v>
      </c>
      <c r="G551" t="s">
        <v>123</v>
      </c>
      <c r="H551" t="s">
        <v>295</v>
      </c>
      <c r="I551" t="s">
        <v>213</v>
      </c>
      <c r="J551" t="s">
        <v>214</v>
      </c>
      <c r="K551" t="s">
        <v>149</v>
      </c>
      <c r="M551" t="s">
        <v>559</v>
      </c>
      <c r="N551" t="s">
        <v>216</v>
      </c>
      <c r="O551" s="57">
        <v>46246.583784722221</v>
      </c>
      <c r="P551" s="57">
        <v>46247.545497685183</v>
      </c>
      <c r="Q551">
        <v>69364306</v>
      </c>
      <c r="S551">
        <v>152401227394</v>
      </c>
      <c r="T551" t="s">
        <v>8224</v>
      </c>
      <c r="U551" t="s">
        <v>8225</v>
      </c>
      <c r="Z551">
        <v>112.72110000000001</v>
      </c>
      <c r="AA551">
        <v>-7.2429835999999996</v>
      </c>
      <c r="AB551" t="s">
        <v>8226</v>
      </c>
      <c r="AC551" t="s">
        <v>230</v>
      </c>
      <c r="AO551" s="57">
        <v>46364.590405092589</v>
      </c>
      <c r="AR551" t="s">
        <v>6</v>
      </c>
      <c r="AS551" t="s">
        <v>277</v>
      </c>
      <c r="AT551" t="s">
        <v>231</v>
      </c>
      <c r="AV551" t="s">
        <v>9045</v>
      </c>
      <c r="AW551" t="s">
        <v>606</v>
      </c>
      <c r="AX551" t="s">
        <v>223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SURABAYA UTARA</v>
      </c>
    </row>
    <row r="552" spans="1:61">
      <c r="A552">
        <v>551</v>
      </c>
      <c r="B552">
        <v>1002525042</v>
      </c>
      <c r="C552">
        <v>3</v>
      </c>
      <c r="D552" t="s">
        <v>42</v>
      </c>
      <c r="E552">
        <v>5</v>
      </c>
      <c r="F552" t="s">
        <v>102</v>
      </c>
      <c r="G552" t="s">
        <v>99</v>
      </c>
      <c r="H552" t="s">
        <v>351</v>
      </c>
      <c r="I552" t="s">
        <v>213</v>
      </c>
      <c r="J552" t="s">
        <v>214</v>
      </c>
      <c r="K552" t="s">
        <v>149</v>
      </c>
      <c r="L552" t="s">
        <v>215</v>
      </c>
      <c r="M552" t="s">
        <v>240</v>
      </c>
      <c r="N552" t="s">
        <v>216</v>
      </c>
      <c r="O552" s="57">
        <v>46247.705509259256</v>
      </c>
      <c r="P552" s="57">
        <v>46247.706956018519</v>
      </c>
      <c r="Q552">
        <v>69365471</v>
      </c>
      <c r="S552">
        <v>152516206922</v>
      </c>
      <c r="T552" t="s">
        <v>9197</v>
      </c>
      <c r="U552" t="s">
        <v>9198</v>
      </c>
      <c r="V552" t="s">
        <v>9199</v>
      </c>
      <c r="Z552">
        <v>114.346890673041</v>
      </c>
      <c r="AA552">
        <v>-8.2967623637058594</v>
      </c>
      <c r="AB552" t="s">
        <v>9200</v>
      </c>
      <c r="AC552" t="s">
        <v>217</v>
      </c>
      <c r="AL552" t="s">
        <v>218</v>
      </c>
      <c r="AM552" t="s">
        <v>9201</v>
      </c>
      <c r="AN552" t="s">
        <v>6</v>
      </c>
      <c r="AO552" t="s">
        <v>9202</v>
      </c>
      <c r="AP552" s="57">
        <v>46248.625</v>
      </c>
      <c r="AR552" t="s">
        <v>241</v>
      </c>
      <c r="AS552" t="s">
        <v>99</v>
      </c>
      <c r="AT552" t="s">
        <v>231</v>
      </c>
      <c r="AV552" t="s">
        <v>240</v>
      </c>
      <c r="AW552" t="s">
        <v>1060</v>
      </c>
      <c r="AX552" t="s">
        <v>223</v>
      </c>
      <c r="BA552" s="57">
        <v>46248.625</v>
      </c>
      <c r="BB552" t="s">
        <v>9201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str">
        <f>VLOOKUP(H552,Sheet2!$A$1:$B$270,2,FALSE)</f>
        <v>BANYUWANGI</v>
      </c>
    </row>
    <row r="553" spans="1:61">
      <c r="A553">
        <v>552</v>
      </c>
      <c r="B553">
        <v>1002518077</v>
      </c>
      <c r="C553">
        <v>3</v>
      </c>
      <c r="D553" t="s">
        <v>42</v>
      </c>
      <c r="E553">
        <v>5</v>
      </c>
      <c r="F553" t="s">
        <v>233</v>
      </c>
      <c r="G553" t="s">
        <v>106</v>
      </c>
      <c r="H553" t="s">
        <v>426</v>
      </c>
      <c r="I553" t="s">
        <v>213</v>
      </c>
      <c r="J553" t="s">
        <v>214</v>
      </c>
      <c r="K553" t="s">
        <v>149</v>
      </c>
      <c r="M553" t="s">
        <v>76</v>
      </c>
      <c r="N553" t="s">
        <v>216</v>
      </c>
      <c r="O553" s="57">
        <v>46244.612766203703</v>
      </c>
      <c r="P553" s="57">
        <v>46247.357858796298</v>
      </c>
      <c r="Q553">
        <v>69362571</v>
      </c>
      <c r="S553">
        <v>152740208014</v>
      </c>
      <c r="T553" t="s">
        <v>6658</v>
      </c>
      <c r="U553" t="s">
        <v>8227</v>
      </c>
      <c r="V553" t="s">
        <v>8228</v>
      </c>
      <c r="Z553">
        <v>112.7293124</v>
      </c>
      <c r="AA553">
        <v>-7.7442026000000004</v>
      </c>
      <c r="AB553" t="s">
        <v>6659</v>
      </c>
      <c r="AC553" t="s">
        <v>226</v>
      </c>
      <c r="AL553" t="s">
        <v>218</v>
      </c>
      <c r="AM553" t="s">
        <v>8229</v>
      </c>
      <c r="AN553" t="s">
        <v>6</v>
      </c>
      <c r="AO553" s="57">
        <v>46303.621886574074</v>
      </c>
      <c r="AP553" s="57">
        <v>46247.541666666664</v>
      </c>
      <c r="AR553" t="s">
        <v>219</v>
      </c>
      <c r="AS553" t="s">
        <v>605</v>
      </c>
      <c r="AT553" t="s">
        <v>231</v>
      </c>
      <c r="AU553">
        <v>20260813</v>
      </c>
      <c r="AV553" t="s">
        <v>222</v>
      </c>
      <c r="AW553" t="s">
        <v>946</v>
      </c>
      <c r="AX553" t="s">
        <v>223</v>
      </c>
      <c r="BA553" s="57">
        <v>46247.541666666664</v>
      </c>
      <c r="BB553" t="s">
        <v>8229</v>
      </c>
      <c r="BC553">
        <v>2026</v>
      </c>
      <c r="BD553">
        <v>8</v>
      </c>
      <c r="BE553">
        <v>13</v>
      </c>
      <c r="BF553" s="6">
        <f t="shared" si="24"/>
        <v>46247</v>
      </c>
      <c r="BG553">
        <f t="shared" si="25"/>
        <v>-0.54166666666424135</v>
      </c>
      <c r="BH553" t="str">
        <f t="shared" si="26"/>
        <v>COMPLY</v>
      </c>
      <c r="BI553" t="str">
        <f>VLOOKUP(H553,Sheet2!$A$1:$B$270,2,FALSE)</f>
        <v>PASURUAN</v>
      </c>
    </row>
    <row r="554" spans="1:61">
      <c r="A554">
        <v>553</v>
      </c>
      <c r="B554">
        <v>1002512055</v>
      </c>
      <c r="C554">
        <v>3</v>
      </c>
      <c r="D554" t="s">
        <v>38</v>
      </c>
      <c r="E554">
        <v>5</v>
      </c>
      <c r="F554" t="s">
        <v>251</v>
      </c>
      <c r="G554" t="s">
        <v>87</v>
      </c>
      <c r="H554" t="s">
        <v>451</v>
      </c>
      <c r="I554" t="s">
        <v>213</v>
      </c>
      <c r="J554" t="s">
        <v>214</v>
      </c>
      <c r="K554" t="s">
        <v>149</v>
      </c>
      <c r="L554" t="s">
        <v>215</v>
      </c>
      <c r="M554" t="s">
        <v>582</v>
      </c>
      <c r="N554" t="s">
        <v>216</v>
      </c>
      <c r="O554" s="57">
        <v>46240.478437500002</v>
      </c>
      <c r="P554" s="57">
        <v>46243.420335648145</v>
      </c>
      <c r="Q554">
        <v>69359823</v>
      </c>
      <c r="S554">
        <v>152710214210</v>
      </c>
      <c r="T554" t="s">
        <v>3039</v>
      </c>
      <c r="U554" t="s">
        <v>3040</v>
      </c>
      <c r="V554" t="s">
        <v>3041</v>
      </c>
      <c r="Z554">
        <v>112.74576209999999</v>
      </c>
      <c r="AA554">
        <v>-7.9447749999999999</v>
      </c>
      <c r="AB554" t="s">
        <v>3042</v>
      </c>
      <c r="AC554" t="s">
        <v>237</v>
      </c>
      <c r="AL554" t="s">
        <v>218</v>
      </c>
      <c r="AM554" t="s">
        <v>3043</v>
      </c>
      <c r="AN554" t="s">
        <v>6</v>
      </c>
      <c r="AO554" s="57">
        <v>46181.486018518517</v>
      </c>
      <c r="AP554" s="57">
        <v>46242.333333333336</v>
      </c>
      <c r="AR554" t="s">
        <v>14</v>
      </c>
      <c r="AS554" t="s">
        <v>632</v>
      </c>
      <c r="AT554" t="s">
        <v>231</v>
      </c>
      <c r="AV554" t="s">
        <v>5484</v>
      </c>
      <c r="AW554" t="s">
        <v>1060</v>
      </c>
      <c r="AX554" t="s">
        <v>223</v>
      </c>
      <c r="BA554" s="57">
        <v>46242.333333333336</v>
      </c>
      <c r="BB554" t="s">
        <v>3043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BATU</v>
      </c>
    </row>
    <row r="555" spans="1:61">
      <c r="A555">
        <v>554</v>
      </c>
      <c r="B555">
        <v>1002517504</v>
      </c>
      <c r="C555">
        <v>3</v>
      </c>
      <c r="D555" t="s">
        <v>59</v>
      </c>
      <c r="E555">
        <v>4</v>
      </c>
      <c r="F555" t="s">
        <v>573</v>
      </c>
      <c r="G555" t="s">
        <v>623</v>
      </c>
      <c r="H555" t="s">
        <v>624</v>
      </c>
      <c r="I555" t="s">
        <v>213</v>
      </c>
      <c r="J555" t="s">
        <v>214</v>
      </c>
      <c r="K555" t="s">
        <v>149</v>
      </c>
      <c r="L555" t="s">
        <v>215</v>
      </c>
      <c r="M555" t="s">
        <v>571</v>
      </c>
      <c r="N555" t="s">
        <v>216</v>
      </c>
      <c r="O555" s="57">
        <v>46244.489502314813</v>
      </c>
      <c r="P555" s="57">
        <v>46244.489502314813</v>
      </c>
      <c r="Q555">
        <v>69360708</v>
      </c>
      <c r="T555" t="s">
        <v>5607</v>
      </c>
      <c r="V555" t="s">
        <v>5608</v>
      </c>
      <c r="Z555">
        <v>110.38863000000001</v>
      </c>
      <c r="AA555">
        <v>-7.7110519999999996</v>
      </c>
      <c r="AB555" t="s">
        <v>5609</v>
      </c>
      <c r="AC555" t="s">
        <v>237</v>
      </c>
      <c r="AL555" t="s">
        <v>218</v>
      </c>
      <c r="AM555" t="s">
        <v>5610</v>
      </c>
      <c r="AN555" t="s">
        <v>6</v>
      </c>
      <c r="AO555" s="57">
        <v>46303.496307870373</v>
      </c>
      <c r="AP555" s="57">
        <v>46243</v>
      </c>
      <c r="AR555" t="s">
        <v>572</v>
      </c>
      <c r="AS555" t="s">
        <v>625</v>
      </c>
      <c r="AT555" t="s">
        <v>231</v>
      </c>
      <c r="AV555" t="s">
        <v>6660</v>
      </c>
      <c r="AW555" t="s">
        <v>1059</v>
      </c>
      <c r="AX555" t="s">
        <v>223</v>
      </c>
      <c r="BA555" s="57">
        <v>46243.541666666664</v>
      </c>
      <c r="BB555" t="s">
        <v>5610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1002514500</v>
      </c>
      <c r="C556">
        <v>3</v>
      </c>
      <c r="D556" t="s">
        <v>49</v>
      </c>
      <c r="E556">
        <v>4</v>
      </c>
      <c r="F556" t="s">
        <v>247</v>
      </c>
      <c r="G556" t="s">
        <v>248</v>
      </c>
      <c r="H556" t="s">
        <v>633</v>
      </c>
      <c r="I556" t="s">
        <v>213</v>
      </c>
      <c r="J556" t="s">
        <v>214</v>
      </c>
      <c r="K556" t="s">
        <v>149</v>
      </c>
      <c r="L556" t="s">
        <v>215</v>
      </c>
      <c r="M556" t="s">
        <v>582</v>
      </c>
      <c r="N556" t="s">
        <v>216</v>
      </c>
      <c r="O556" s="57">
        <v>46241.5312037037</v>
      </c>
      <c r="P556" s="57">
        <v>46244.475069444445</v>
      </c>
      <c r="Q556">
        <v>69360718</v>
      </c>
      <c r="S556">
        <v>141420144958</v>
      </c>
      <c r="T556" t="s">
        <v>5490</v>
      </c>
      <c r="U556" t="s">
        <v>5491</v>
      </c>
      <c r="V556" t="s">
        <v>5492</v>
      </c>
      <c r="Z556">
        <v>110.33028899999999</v>
      </c>
      <c r="AA556">
        <v>-7.0002589999999998</v>
      </c>
      <c r="AB556" t="s">
        <v>5493</v>
      </c>
      <c r="AC556" t="s">
        <v>237</v>
      </c>
      <c r="AL556" t="s">
        <v>218</v>
      </c>
      <c r="AM556" t="s">
        <v>5494</v>
      </c>
      <c r="AN556" t="s">
        <v>6</v>
      </c>
      <c r="AO556" s="57">
        <v>46211.538344907407</v>
      </c>
      <c r="AP556" s="57">
        <v>46244.333333333336</v>
      </c>
      <c r="AQ556" t="s">
        <v>249</v>
      </c>
      <c r="AR556" t="s">
        <v>14</v>
      </c>
      <c r="AS556" t="s">
        <v>266</v>
      </c>
      <c r="AT556" t="s">
        <v>231</v>
      </c>
      <c r="AV556" t="s">
        <v>6661</v>
      </c>
      <c r="AW556" t="s">
        <v>1057</v>
      </c>
      <c r="AX556" t="s">
        <v>223</v>
      </c>
      <c r="BA556" s="57">
        <v>46244.333333333336</v>
      </c>
      <c r="BB556" t="s">
        <v>5494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1002506214</v>
      </c>
      <c r="C557">
        <v>3</v>
      </c>
      <c r="D557" t="s">
        <v>59</v>
      </c>
      <c r="E557">
        <v>4</v>
      </c>
      <c r="F557" t="s">
        <v>243</v>
      </c>
      <c r="G557" t="s">
        <v>920</v>
      </c>
      <c r="H557" t="s">
        <v>921</v>
      </c>
      <c r="I557" t="s">
        <v>213</v>
      </c>
      <c r="J557" t="s">
        <v>214</v>
      </c>
      <c r="K557" t="s">
        <v>149</v>
      </c>
      <c r="L557" t="s">
        <v>215</v>
      </c>
      <c r="M557" t="s">
        <v>76</v>
      </c>
      <c r="N557" t="s">
        <v>216</v>
      </c>
      <c r="O557" s="57">
        <v>46237.5937037037</v>
      </c>
      <c r="P557" s="57">
        <v>46238.589479166665</v>
      </c>
      <c r="Q557">
        <v>69357614</v>
      </c>
      <c r="S557">
        <v>142164113595</v>
      </c>
      <c r="T557" t="s">
        <v>3044</v>
      </c>
      <c r="U557" t="s">
        <v>3045</v>
      </c>
      <c r="V557" t="s">
        <v>3046</v>
      </c>
      <c r="Z557">
        <v>110.1978939</v>
      </c>
      <c r="AA557">
        <v>-7.5992761</v>
      </c>
      <c r="AB557" t="s">
        <v>3047</v>
      </c>
      <c r="AC557" t="s">
        <v>237</v>
      </c>
      <c r="AL557" t="s">
        <v>218</v>
      </c>
      <c r="AM557" t="s">
        <v>3048</v>
      </c>
      <c r="AN557" t="s">
        <v>6</v>
      </c>
      <c r="AO557" s="57">
        <v>46089.611215277779</v>
      </c>
      <c r="AP557" s="57">
        <v>46239.375</v>
      </c>
      <c r="AR557" t="s">
        <v>219</v>
      </c>
      <c r="AS557" t="s">
        <v>220</v>
      </c>
      <c r="AT557" t="s">
        <v>231</v>
      </c>
      <c r="AU557">
        <v>20260804</v>
      </c>
      <c r="AV557" t="s">
        <v>222</v>
      </c>
      <c r="AW557" t="s">
        <v>1072</v>
      </c>
      <c r="AX557" t="s">
        <v>223</v>
      </c>
      <c r="BA557" s="57">
        <v>46239.375</v>
      </c>
      <c r="BB557" t="s">
        <v>3048</v>
      </c>
      <c r="BC557">
        <v>2026</v>
      </c>
      <c r="BD557">
        <v>8</v>
      </c>
      <c r="BE557">
        <v>4</v>
      </c>
      <c r="BF557" s="6">
        <f t="shared" si="24"/>
        <v>46238</v>
      </c>
      <c r="BG557">
        <f t="shared" si="25"/>
        <v>-1.375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1002524637</v>
      </c>
      <c r="C558">
        <v>3</v>
      </c>
      <c r="D558" t="s">
        <v>38</v>
      </c>
      <c r="E558">
        <v>5</v>
      </c>
      <c r="F558" t="s">
        <v>90</v>
      </c>
      <c r="G558" t="s">
        <v>98</v>
      </c>
      <c r="H558" t="s">
        <v>303</v>
      </c>
      <c r="I558" t="s">
        <v>213</v>
      </c>
      <c r="J558" t="s">
        <v>214</v>
      </c>
      <c r="K558" t="s">
        <v>149</v>
      </c>
      <c r="M558" t="s">
        <v>614</v>
      </c>
      <c r="N558" t="s">
        <v>622</v>
      </c>
      <c r="O558" s="57">
        <v>46247.634652777779</v>
      </c>
      <c r="P558" s="57">
        <v>46247.814652777779</v>
      </c>
      <c r="Q558">
        <v>69365328</v>
      </c>
      <c r="S558">
        <v>152606246247</v>
      </c>
      <c r="T558" t="s">
        <v>9203</v>
      </c>
      <c r="U558" t="s">
        <v>9204</v>
      </c>
      <c r="Z558">
        <v>111.863699</v>
      </c>
      <c r="AA558">
        <v>-8.0584947000000007</v>
      </c>
      <c r="AB558" t="s">
        <v>9205</v>
      </c>
      <c r="AC558" t="s">
        <v>226</v>
      </c>
      <c r="AO558" t="s">
        <v>8900</v>
      </c>
      <c r="AR558" t="s">
        <v>5</v>
      </c>
      <c r="AS558" t="s">
        <v>98</v>
      </c>
      <c r="AT558" t="s">
        <v>231</v>
      </c>
      <c r="AV558" t="s">
        <v>9206</v>
      </c>
      <c r="AW558" t="s">
        <v>566</v>
      </c>
      <c r="AX558" t="s">
        <v>223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str">
        <f>VLOOKUP(H558,Sheet2!$A$1:$B$270,2,FALSE)</f>
        <v>BLITAR</v>
      </c>
    </row>
    <row r="559" spans="1:61">
      <c r="A559">
        <v>558</v>
      </c>
      <c r="B559">
        <v>1002519753</v>
      </c>
      <c r="C559">
        <v>3</v>
      </c>
      <c r="D559" t="s">
        <v>45</v>
      </c>
      <c r="E559">
        <v>5</v>
      </c>
      <c r="F559" t="s">
        <v>211</v>
      </c>
      <c r="G559" t="s">
        <v>112</v>
      </c>
      <c r="H559" t="s">
        <v>244</v>
      </c>
      <c r="I559" t="s">
        <v>213</v>
      </c>
      <c r="J559" t="s">
        <v>214</v>
      </c>
      <c r="K559" t="s">
        <v>149</v>
      </c>
      <c r="L559" t="s">
        <v>215</v>
      </c>
      <c r="M559" t="s">
        <v>76</v>
      </c>
      <c r="N559" t="s">
        <v>216</v>
      </c>
      <c r="O559" s="57">
        <v>46245.5312037037</v>
      </c>
      <c r="P559" s="57">
        <v>46246.602442129632</v>
      </c>
      <c r="Q559">
        <v>69363272</v>
      </c>
      <c r="S559">
        <v>172605804131</v>
      </c>
      <c r="T559" t="s">
        <v>7342</v>
      </c>
      <c r="U559" t="s">
        <v>7343</v>
      </c>
      <c r="V559" t="s">
        <v>7344</v>
      </c>
      <c r="Z559">
        <v>116.149739</v>
      </c>
      <c r="AA559">
        <v>-8.563625</v>
      </c>
      <c r="AB559" t="s">
        <v>7345</v>
      </c>
      <c r="AC559" t="s">
        <v>237</v>
      </c>
      <c r="AL559" t="s">
        <v>218</v>
      </c>
      <c r="AM559" t="s">
        <v>7346</v>
      </c>
      <c r="AN559" t="s">
        <v>6</v>
      </c>
      <c r="AO559" s="57">
        <v>46334.53802083333</v>
      </c>
      <c r="AP559" s="57">
        <v>46246.541666666664</v>
      </c>
      <c r="AR559" t="s">
        <v>219</v>
      </c>
      <c r="AS559" t="s">
        <v>220</v>
      </c>
      <c r="AT559" t="s">
        <v>231</v>
      </c>
      <c r="AU559">
        <v>20260812</v>
      </c>
      <c r="AV559" t="s">
        <v>222</v>
      </c>
      <c r="AW559" t="s">
        <v>1055</v>
      </c>
      <c r="AX559" t="s">
        <v>223</v>
      </c>
      <c r="BA559" s="57">
        <v>46246.541666666664</v>
      </c>
      <c r="BB559" t="s">
        <v>7346</v>
      </c>
      <c r="BC559">
        <v>2026</v>
      </c>
      <c r="BD559">
        <v>8</v>
      </c>
      <c r="BE559">
        <v>12</v>
      </c>
      <c r="BF559" s="6">
        <f t="shared" si="24"/>
        <v>46246</v>
      </c>
      <c r="BG559">
        <f t="shared" si="25"/>
        <v>-0.54166666666424135</v>
      </c>
      <c r="BH559" t="str">
        <f t="shared" si="26"/>
        <v>COMPLY</v>
      </c>
      <c r="BI559" t="str">
        <f>VLOOKUP(H559,Sheet2!$A$1:$B$270,2,FALSE)</f>
        <v>MATARAM</v>
      </c>
    </row>
    <row r="560" spans="1:61">
      <c r="A560">
        <v>559</v>
      </c>
      <c r="B560">
        <v>1002520940</v>
      </c>
      <c r="C560">
        <v>3</v>
      </c>
      <c r="D560" t="s">
        <v>45</v>
      </c>
      <c r="E560">
        <v>5</v>
      </c>
      <c r="F560" t="s">
        <v>211</v>
      </c>
      <c r="G560" t="s">
        <v>116</v>
      </c>
      <c r="H560" t="s">
        <v>274</v>
      </c>
      <c r="I560" t="s">
        <v>213</v>
      </c>
      <c r="J560" t="s">
        <v>214</v>
      </c>
      <c r="K560" t="s">
        <v>149</v>
      </c>
      <c r="L560" t="s">
        <v>215</v>
      </c>
      <c r="M560" t="s">
        <v>76</v>
      </c>
      <c r="N560" t="s">
        <v>216</v>
      </c>
      <c r="O560" s="57">
        <v>46245.74927083333</v>
      </c>
      <c r="P560" s="57">
        <v>46246.788599537038</v>
      </c>
      <c r="Q560">
        <v>69363731</v>
      </c>
      <c r="S560">
        <v>172604214087</v>
      </c>
      <c r="T560" t="s">
        <v>7347</v>
      </c>
      <c r="U560" t="s">
        <v>7348</v>
      </c>
      <c r="V560" t="s">
        <v>7349</v>
      </c>
      <c r="Z560">
        <v>116.282816603779</v>
      </c>
      <c r="AA560">
        <v>-8.3102292232498698</v>
      </c>
      <c r="AB560" t="s">
        <v>7350</v>
      </c>
      <c r="AC560" t="s">
        <v>217</v>
      </c>
      <c r="AL560" t="s">
        <v>218</v>
      </c>
      <c r="AM560" t="s">
        <v>7351</v>
      </c>
      <c r="AN560" t="s">
        <v>6</v>
      </c>
      <c r="AO560" s="57">
        <v>46334.757071759261</v>
      </c>
      <c r="AP560" s="57">
        <v>46247.333333333336</v>
      </c>
      <c r="AR560" t="s">
        <v>219</v>
      </c>
      <c r="AS560" t="s">
        <v>956</v>
      </c>
      <c r="AT560" t="s">
        <v>231</v>
      </c>
      <c r="AU560">
        <v>20260812</v>
      </c>
      <c r="AV560" t="s">
        <v>222</v>
      </c>
      <c r="AW560" t="s">
        <v>1063</v>
      </c>
      <c r="AX560" t="s">
        <v>223</v>
      </c>
      <c r="BA560" s="57">
        <v>46247.333333333336</v>
      </c>
      <c r="BB560" t="s">
        <v>7351</v>
      </c>
      <c r="BC560">
        <v>2026</v>
      </c>
      <c r="BD560">
        <v>8</v>
      </c>
      <c r="BE560">
        <v>12</v>
      </c>
      <c r="BF560" s="6">
        <f t="shared" si="24"/>
        <v>46246</v>
      </c>
      <c r="BG560">
        <f t="shared" si="25"/>
        <v>-1.3333333333357587</v>
      </c>
      <c r="BH560" t="str">
        <f t="shared" si="26"/>
        <v>COMPLY</v>
      </c>
      <c r="BI560" t="str">
        <f>VLOOKUP(H560,Sheet2!$A$1:$B$270,2,FALSE)</f>
        <v>SELONG</v>
      </c>
    </row>
    <row r="561" spans="1:61">
      <c r="A561">
        <v>560</v>
      </c>
      <c r="B561">
        <v>1002517539</v>
      </c>
      <c r="C561">
        <v>3</v>
      </c>
      <c r="D561" t="s">
        <v>55</v>
      </c>
      <c r="E561">
        <v>5</v>
      </c>
      <c r="F561" t="s">
        <v>315</v>
      </c>
      <c r="G561" t="s">
        <v>128</v>
      </c>
      <c r="H561" t="s">
        <v>430</v>
      </c>
      <c r="I561" t="s">
        <v>213</v>
      </c>
      <c r="J561" t="s">
        <v>214</v>
      </c>
      <c r="K561" t="s">
        <v>149</v>
      </c>
      <c r="L561" t="s">
        <v>215</v>
      </c>
      <c r="M561" t="s">
        <v>76</v>
      </c>
      <c r="N561" t="s">
        <v>216</v>
      </c>
      <c r="O561" s="57">
        <v>46244.495115740741</v>
      </c>
      <c r="P561" s="57">
        <v>46244.699930555558</v>
      </c>
      <c r="Q561">
        <v>69362339</v>
      </c>
      <c r="S561">
        <v>152301273585</v>
      </c>
      <c r="T561" t="s">
        <v>6662</v>
      </c>
      <c r="U561" t="s">
        <v>6663</v>
      </c>
      <c r="V561" t="s">
        <v>6664</v>
      </c>
      <c r="Z561">
        <v>112.740103728836</v>
      </c>
      <c r="AA561">
        <v>-7.2934274804832198</v>
      </c>
      <c r="AB561" t="s">
        <v>6665</v>
      </c>
      <c r="AC561" t="s">
        <v>237</v>
      </c>
      <c r="AL561" t="s">
        <v>218</v>
      </c>
      <c r="AM561" t="s">
        <v>6544</v>
      </c>
      <c r="AN561" t="s">
        <v>6</v>
      </c>
      <c r="AO561" s="57">
        <v>46303.496307870373</v>
      </c>
      <c r="AP561" s="57">
        <v>46245.333333333336</v>
      </c>
      <c r="AR561" t="s">
        <v>219</v>
      </c>
      <c r="AS561" t="s">
        <v>961</v>
      </c>
      <c r="AT561" t="s">
        <v>231</v>
      </c>
      <c r="AU561">
        <v>20260810</v>
      </c>
      <c r="AV561" t="s">
        <v>222</v>
      </c>
      <c r="AW561" t="s">
        <v>1065</v>
      </c>
      <c r="AX561" t="s">
        <v>223</v>
      </c>
      <c r="BA561" s="57">
        <v>46245.333333333336</v>
      </c>
      <c r="BB561" t="s">
        <v>6544</v>
      </c>
      <c r="BC561">
        <v>2026</v>
      </c>
      <c r="BD561">
        <v>8</v>
      </c>
      <c r="BE561">
        <v>10</v>
      </c>
      <c r="BF561" s="6">
        <f t="shared" si="24"/>
        <v>46244</v>
      </c>
      <c r="BG561">
        <f t="shared" si="25"/>
        <v>-1.3333333333357587</v>
      </c>
      <c r="BH561" t="str">
        <f t="shared" si="26"/>
        <v>COMPLY</v>
      </c>
      <c r="BI561" t="str">
        <f>VLOOKUP(H561,Sheet2!$A$1:$B$270,2,FALSE)</f>
        <v>SURABAYA UTARA</v>
      </c>
    </row>
    <row r="562" spans="1:61">
      <c r="A562">
        <v>561</v>
      </c>
      <c r="B562">
        <v>1002524699</v>
      </c>
      <c r="C562">
        <v>3</v>
      </c>
      <c r="D562" t="s">
        <v>42</v>
      </c>
      <c r="E562">
        <v>5</v>
      </c>
      <c r="F562" t="s">
        <v>233</v>
      </c>
      <c r="G562" t="s">
        <v>105</v>
      </c>
      <c r="H562" t="s">
        <v>271</v>
      </c>
      <c r="I562" t="s">
        <v>213</v>
      </c>
      <c r="J562" t="s">
        <v>214</v>
      </c>
      <c r="K562" t="s">
        <v>149</v>
      </c>
      <c r="M562" t="s">
        <v>559</v>
      </c>
      <c r="N562" t="s">
        <v>216</v>
      </c>
      <c r="O562" s="57">
        <v>46247.648472222223</v>
      </c>
      <c r="P562" s="57">
        <v>46247.753796296296</v>
      </c>
      <c r="Q562">
        <v>69365316</v>
      </c>
      <c r="S562">
        <v>152321203306</v>
      </c>
      <c r="T562" t="s">
        <v>9207</v>
      </c>
      <c r="U562" t="s">
        <v>9208</v>
      </c>
      <c r="Z562">
        <v>112.586049</v>
      </c>
      <c r="AA562">
        <v>-7.5732302999999996</v>
      </c>
      <c r="AB562" t="s">
        <v>9209</v>
      </c>
      <c r="AC562" t="s">
        <v>230</v>
      </c>
      <c r="AO562" t="s">
        <v>9031</v>
      </c>
      <c r="AR562" t="s">
        <v>6</v>
      </c>
      <c r="AS562" t="s">
        <v>105</v>
      </c>
      <c r="AT562" t="s">
        <v>1009</v>
      </c>
      <c r="AV562" t="s">
        <v>5273</v>
      </c>
      <c r="AW562" t="s">
        <v>600</v>
      </c>
      <c r="AX562" t="s">
        <v>223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str">
        <f>VLOOKUP(H562,Sheet2!$A$1:$B$270,2,FALSE)</f>
        <v>MOJOKERTO</v>
      </c>
    </row>
    <row r="563" spans="1:61">
      <c r="A563">
        <v>562</v>
      </c>
      <c r="B563">
        <v>1002512224</v>
      </c>
      <c r="C563">
        <v>3</v>
      </c>
      <c r="D563" t="s">
        <v>55</v>
      </c>
      <c r="E563">
        <v>5</v>
      </c>
      <c r="F563" t="s">
        <v>267</v>
      </c>
      <c r="G563" t="s">
        <v>126</v>
      </c>
      <c r="H563" t="s">
        <v>268</v>
      </c>
      <c r="I563" t="s">
        <v>213</v>
      </c>
      <c r="J563" t="s">
        <v>214</v>
      </c>
      <c r="K563" t="s">
        <v>149</v>
      </c>
      <c r="L563" t="s">
        <v>215</v>
      </c>
      <c r="M563" t="s">
        <v>582</v>
      </c>
      <c r="N563" t="s">
        <v>216</v>
      </c>
      <c r="O563" s="57">
        <v>46240.513865740744</v>
      </c>
      <c r="P563" s="57">
        <v>46244.672789351855</v>
      </c>
      <c r="Q563">
        <v>69359895</v>
      </c>
      <c r="S563">
        <v>152413167552</v>
      </c>
      <c r="T563" t="s">
        <v>2457</v>
      </c>
      <c r="U563" t="s">
        <v>2458</v>
      </c>
      <c r="V563" t="s">
        <v>3049</v>
      </c>
      <c r="Z563">
        <v>112.75182599999999</v>
      </c>
      <c r="AA563">
        <v>-7.2598849999999997</v>
      </c>
      <c r="AB563" t="s">
        <v>3050</v>
      </c>
      <c r="AC563" t="s">
        <v>217</v>
      </c>
      <c r="AL563" t="s">
        <v>218</v>
      </c>
      <c r="AM563" t="s">
        <v>3051</v>
      </c>
      <c r="AN563" t="s">
        <v>6</v>
      </c>
      <c r="AO563" s="57">
        <v>46181.517847222225</v>
      </c>
      <c r="AP563" s="57">
        <v>46241.541666666664</v>
      </c>
      <c r="AQ563" t="s">
        <v>249</v>
      </c>
      <c r="AR563" t="s">
        <v>14</v>
      </c>
      <c r="AS563" t="s">
        <v>610</v>
      </c>
      <c r="AT563" t="s">
        <v>231</v>
      </c>
      <c r="AV563" t="s">
        <v>6666</v>
      </c>
      <c r="AW563" t="s">
        <v>1068</v>
      </c>
      <c r="AX563" t="s">
        <v>223</v>
      </c>
      <c r="BA563" s="57">
        <v>46241.541666666664</v>
      </c>
      <c r="BB563" t="s">
        <v>3051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SURABAYA SELATAN</v>
      </c>
    </row>
    <row r="564" spans="1:61">
      <c r="A564">
        <v>563</v>
      </c>
      <c r="B564">
        <v>1002522984</v>
      </c>
      <c r="C564">
        <v>3</v>
      </c>
      <c r="D564" t="s">
        <v>45</v>
      </c>
      <c r="E564">
        <v>5</v>
      </c>
      <c r="F564" t="s">
        <v>211</v>
      </c>
      <c r="G564" t="s">
        <v>118</v>
      </c>
      <c r="H564" t="s">
        <v>212</v>
      </c>
      <c r="I564" t="s">
        <v>213</v>
      </c>
      <c r="J564" t="s">
        <v>214</v>
      </c>
      <c r="K564" t="s">
        <v>149</v>
      </c>
      <c r="L564" t="s">
        <v>215</v>
      </c>
      <c r="M564" t="s">
        <v>259</v>
      </c>
      <c r="N564" t="s">
        <v>216</v>
      </c>
      <c r="O564" s="57">
        <v>46246.707604166666</v>
      </c>
      <c r="P564" s="57">
        <v>46247.56753472222</v>
      </c>
      <c r="Q564">
        <v>69364555</v>
      </c>
      <c r="S564">
        <v>172606791498</v>
      </c>
      <c r="T564" t="s">
        <v>8230</v>
      </c>
      <c r="U564" t="s">
        <v>8231</v>
      </c>
      <c r="V564" t="s">
        <v>8232</v>
      </c>
      <c r="Z564">
        <v>117.452129311859</v>
      </c>
      <c r="AA564">
        <v>-8.5979265228465902</v>
      </c>
      <c r="AB564" t="s">
        <v>8233</v>
      </c>
      <c r="AC564" t="s">
        <v>217</v>
      </c>
      <c r="AL564" t="s">
        <v>218</v>
      </c>
      <c r="AM564" t="s">
        <v>8234</v>
      </c>
      <c r="AN564" t="s">
        <v>6</v>
      </c>
      <c r="AO564" s="57">
        <v>46364.715636574074</v>
      </c>
      <c r="AP564" s="57">
        <v>46247.541666666664</v>
      </c>
      <c r="AR564" t="s">
        <v>260</v>
      </c>
      <c r="AS564" t="s">
        <v>220</v>
      </c>
      <c r="AT564" t="s">
        <v>231</v>
      </c>
      <c r="AV564" t="s">
        <v>261</v>
      </c>
      <c r="AW564" t="s">
        <v>1057</v>
      </c>
      <c r="AX564" t="s">
        <v>223</v>
      </c>
      <c r="BA564" s="57">
        <v>46247.541666666664</v>
      </c>
      <c r="BB564" t="s">
        <v>8234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SUMBAWA</v>
      </c>
    </row>
    <row r="565" spans="1:61">
      <c r="A565">
        <v>564</v>
      </c>
      <c r="B565">
        <v>1002519902</v>
      </c>
      <c r="C565">
        <v>3</v>
      </c>
      <c r="D565" t="s">
        <v>49</v>
      </c>
      <c r="E565">
        <v>4</v>
      </c>
      <c r="F565" t="s">
        <v>253</v>
      </c>
      <c r="G565" t="s">
        <v>556</v>
      </c>
      <c r="H565" t="s">
        <v>563</v>
      </c>
      <c r="I565" t="s">
        <v>213</v>
      </c>
      <c r="J565" t="s">
        <v>214</v>
      </c>
      <c r="K565" t="s">
        <v>149</v>
      </c>
      <c r="M565" t="s">
        <v>76</v>
      </c>
      <c r="N565" t="s">
        <v>216</v>
      </c>
      <c r="O565" s="57">
        <v>46245.564247685186</v>
      </c>
      <c r="P565" s="57">
        <v>46247.82068287037</v>
      </c>
      <c r="Q565">
        <v>69363334</v>
      </c>
      <c r="S565">
        <v>146281108015</v>
      </c>
      <c r="T565" t="s">
        <v>7352</v>
      </c>
      <c r="U565" t="s">
        <v>7353</v>
      </c>
      <c r="V565" t="s">
        <v>8235</v>
      </c>
      <c r="Z565">
        <v>110.458749</v>
      </c>
      <c r="AA565">
        <v>-7.0365346999999998</v>
      </c>
      <c r="AB565" t="s">
        <v>7354</v>
      </c>
      <c r="AC565" t="s">
        <v>226</v>
      </c>
      <c r="AL565" t="s">
        <v>218</v>
      </c>
      <c r="AM565" t="s">
        <v>8236</v>
      </c>
      <c r="AN565" t="s">
        <v>6</v>
      </c>
      <c r="AO565" s="57">
        <v>46334.569282407407</v>
      </c>
      <c r="AP565" s="57">
        <v>46247.541666666664</v>
      </c>
      <c r="AR565" t="s">
        <v>219</v>
      </c>
      <c r="AS565" t="s">
        <v>564</v>
      </c>
      <c r="AT565" t="s">
        <v>231</v>
      </c>
      <c r="AU565">
        <v>20260813</v>
      </c>
      <c r="AV565" t="s">
        <v>222</v>
      </c>
      <c r="AW565" t="s">
        <v>566</v>
      </c>
      <c r="AX565" t="s">
        <v>223</v>
      </c>
      <c r="BA565" s="57">
        <v>46247.541666666664</v>
      </c>
      <c r="BB565" t="s">
        <v>8236</v>
      </c>
      <c r="BC565">
        <v>2026</v>
      </c>
      <c r="BD565">
        <v>8</v>
      </c>
      <c r="BE565">
        <v>13</v>
      </c>
      <c r="BF565" s="6">
        <f t="shared" si="24"/>
        <v>46247</v>
      </c>
      <c r="BG565">
        <f t="shared" si="25"/>
        <v>-0.54166666666424135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1002517938</v>
      </c>
      <c r="C566">
        <v>3</v>
      </c>
      <c r="D566" t="s">
        <v>59</v>
      </c>
      <c r="E566">
        <v>4</v>
      </c>
      <c r="F566" t="s">
        <v>573</v>
      </c>
      <c r="G566" t="s">
        <v>934</v>
      </c>
      <c r="H566" t="s">
        <v>953</v>
      </c>
      <c r="I566" t="s">
        <v>213</v>
      </c>
      <c r="J566" t="s">
        <v>214</v>
      </c>
      <c r="K566" t="s">
        <v>149</v>
      </c>
      <c r="M566" t="s">
        <v>76</v>
      </c>
      <c r="N566" t="s">
        <v>216</v>
      </c>
      <c r="O566" s="57">
        <v>46244.587708333333</v>
      </c>
      <c r="P566" s="57">
        <v>46245.461516203701</v>
      </c>
      <c r="Q566">
        <v>69361666</v>
      </c>
      <c r="S566">
        <v>146136130125</v>
      </c>
      <c r="T566" t="s">
        <v>4759</v>
      </c>
      <c r="U566" t="s">
        <v>6391</v>
      </c>
      <c r="V566" t="s">
        <v>6667</v>
      </c>
      <c r="Z566">
        <v>110.34261542715799</v>
      </c>
      <c r="AA566">
        <v>-7.7467777611169302</v>
      </c>
      <c r="AB566" t="s">
        <v>5448</v>
      </c>
      <c r="AC566" t="s">
        <v>293</v>
      </c>
      <c r="AL566" t="s">
        <v>218</v>
      </c>
      <c r="AM566" t="s">
        <v>6668</v>
      </c>
      <c r="AN566" t="s">
        <v>6</v>
      </c>
      <c r="AO566" s="57">
        <v>46303.590266203704</v>
      </c>
      <c r="AR566" t="s">
        <v>219</v>
      </c>
      <c r="AS566" t="s">
        <v>220</v>
      </c>
      <c r="AT566" t="s">
        <v>231</v>
      </c>
      <c r="AU566">
        <v>20260811</v>
      </c>
      <c r="AV566" t="s">
        <v>222</v>
      </c>
      <c r="AW566" t="s">
        <v>565</v>
      </c>
      <c r="AX566" t="s">
        <v>223</v>
      </c>
      <c r="BA566" s="57">
        <v>46244.291666666664</v>
      </c>
      <c r="BB566" t="s">
        <v>6668</v>
      </c>
      <c r="BC566">
        <v>2026</v>
      </c>
      <c r="BD566">
        <v>8</v>
      </c>
      <c r="BE566">
        <v>11</v>
      </c>
      <c r="BF566" s="6">
        <f t="shared" si="24"/>
        <v>46245</v>
      </c>
      <c r="BG566">
        <f t="shared" si="25"/>
        <v>0.70833333333575865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1002506091</v>
      </c>
      <c r="C567">
        <v>3</v>
      </c>
      <c r="D567" t="s">
        <v>38</v>
      </c>
      <c r="E567">
        <v>5</v>
      </c>
      <c r="F567" t="s">
        <v>90</v>
      </c>
      <c r="G567" t="s">
        <v>96</v>
      </c>
      <c r="H567" t="s">
        <v>291</v>
      </c>
      <c r="I567" t="s">
        <v>213</v>
      </c>
      <c r="J567" t="s">
        <v>214</v>
      </c>
      <c r="K567" t="s">
        <v>149</v>
      </c>
      <c r="L567" t="s">
        <v>215</v>
      </c>
      <c r="M567" t="s">
        <v>76</v>
      </c>
      <c r="N567" t="s">
        <v>216</v>
      </c>
      <c r="O567" s="57">
        <v>46237.559675925928</v>
      </c>
      <c r="P567" s="57">
        <v>46237.825879629629</v>
      </c>
      <c r="Q567">
        <v>69357530</v>
      </c>
      <c r="S567">
        <v>152608209007</v>
      </c>
      <c r="T567" t="s">
        <v>3060</v>
      </c>
      <c r="U567" t="s">
        <v>3061</v>
      </c>
      <c r="V567" t="s">
        <v>3062</v>
      </c>
      <c r="Z567">
        <v>111.75874296011401</v>
      </c>
      <c r="AA567">
        <v>-8.0848471183703392</v>
      </c>
      <c r="AB567" t="s">
        <v>3063</v>
      </c>
      <c r="AC567" t="s">
        <v>237</v>
      </c>
      <c r="AL567" t="s">
        <v>218</v>
      </c>
      <c r="AM567" t="s">
        <v>3064</v>
      </c>
      <c r="AN567" t="s">
        <v>6</v>
      </c>
      <c r="AO567" s="57">
        <v>46089.569618055553</v>
      </c>
      <c r="AP567" s="57">
        <v>46238.541666666664</v>
      </c>
      <c r="AR567" t="s">
        <v>219</v>
      </c>
      <c r="AS567" t="s">
        <v>96</v>
      </c>
      <c r="AT567" t="s">
        <v>231</v>
      </c>
      <c r="AU567">
        <v>20260803</v>
      </c>
      <c r="AV567" t="s">
        <v>222</v>
      </c>
      <c r="AW567" t="s">
        <v>1068</v>
      </c>
      <c r="AX567" t="s">
        <v>223</v>
      </c>
      <c r="BA567" s="57">
        <v>46238.541666666664</v>
      </c>
      <c r="BB567" t="s">
        <v>3064</v>
      </c>
      <c r="BC567">
        <v>2026</v>
      </c>
      <c r="BD567">
        <v>8</v>
      </c>
      <c r="BE567">
        <v>3</v>
      </c>
      <c r="BF567" s="6">
        <f t="shared" si="24"/>
        <v>46237</v>
      </c>
      <c r="BG567">
        <f t="shared" si="25"/>
        <v>-1.5416666666642413</v>
      </c>
      <c r="BH567" t="str">
        <f t="shared" si="26"/>
        <v>COMPLY</v>
      </c>
      <c r="BI567" t="str">
        <f>VLOOKUP(H567,Sheet2!$A$1:$B$270,2,FALSE)</f>
        <v>PONOROGO</v>
      </c>
    </row>
    <row r="568" spans="1:61">
      <c r="A568">
        <v>567</v>
      </c>
      <c r="B568">
        <v>1002517228</v>
      </c>
      <c r="C568">
        <v>3</v>
      </c>
      <c r="D568" t="s">
        <v>42</v>
      </c>
      <c r="E568">
        <v>5</v>
      </c>
      <c r="F568" t="s">
        <v>106</v>
      </c>
      <c r="G568" t="s">
        <v>107</v>
      </c>
      <c r="H568" t="s">
        <v>355</v>
      </c>
      <c r="I568" t="s">
        <v>213</v>
      </c>
      <c r="J568" t="s">
        <v>214</v>
      </c>
      <c r="K568" t="s">
        <v>149</v>
      </c>
      <c r="M568" t="s">
        <v>236</v>
      </c>
      <c r="N568" t="s">
        <v>216</v>
      </c>
      <c r="O568" s="57">
        <v>46244.43408564815</v>
      </c>
      <c r="P568" s="57">
        <v>46244.564155092594</v>
      </c>
      <c r="Q568">
        <v>69362230</v>
      </c>
      <c r="S568">
        <v>152509216354</v>
      </c>
      <c r="T568" t="s">
        <v>6669</v>
      </c>
      <c r="U568" t="s">
        <v>6670</v>
      </c>
      <c r="Z568">
        <v>113.3752181</v>
      </c>
      <c r="AA568">
        <v>-7.7884696</v>
      </c>
      <c r="AB568" t="s">
        <v>6671</v>
      </c>
      <c r="AC568" t="s">
        <v>230</v>
      </c>
      <c r="AO568" s="57">
        <v>46303.444293981483</v>
      </c>
      <c r="AR568" t="s">
        <v>314</v>
      </c>
      <c r="AS568" t="s">
        <v>6672</v>
      </c>
      <c r="AT568" t="s">
        <v>231</v>
      </c>
      <c r="AV568" t="s">
        <v>6673</v>
      </c>
      <c r="AW568" t="s">
        <v>601</v>
      </c>
      <c r="AX568" t="s">
        <v>223</v>
      </c>
      <c r="AZ568" t="s">
        <v>6673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PROBOLINGGO</v>
      </c>
    </row>
    <row r="569" spans="1:61">
      <c r="A569">
        <v>568</v>
      </c>
      <c r="B569">
        <v>1002519748</v>
      </c>
      <c r="C569">
        <v>3</v>
      </c>
      <c r="D569" t="s">
        <v>55</v>
      </c>
      <c r="E569">
        <v>5</v>
      </c>
      <c r="F569" t="s">
        <v>267</v>
      </c>
      <c r="G569" t="s">
        <v>125</v>
      </c>
      <c r="H569" t="s">
        <v>334</v>
      </c>
      <c r="I569" t="s">
        <v>213</v>
      </c>
      <c r="J569" t="s">
        <v>214</v>
      </c>
      <c r="K569" t="s">
        <v>149</v>
      </c>
      <c r="L569" t="s">
        <v>215</v>
      </c>
      <c r="M569" t="s">
        <v>76</v>
      </c>
      <c r="N569" t="s">
        <v>216</v>
      </c>
      <c r="O569" s="57">
        <v>46245.528437499997</v>
      </c>
      <c r="P569" s="57">
        <v>46246.367094907408</v>
      </c>
      <c r="Q569">
        <v>69363270</v>
      </c>
      <c r="S569">
        <v>152441211135</v>
      </c>
      <c r="T569" t="s">
        <v>7355</v>
      </c>
      <c r="U569" t="s">
        <v>7356</v>
      </c>
      <c r="V569" t="s">
        <v>7357</v>
      </c>
      <c r="Z569">
        <v>112.23607800900901</v>
      </c>
      <c r="AA569">
        <v>-7.10043386880242</v>
      </c>
      <c r="AB569" t="s">
        <v>7358</v>
      </c>
      <c r="AC569" t="s">
        <v>217</v>
      </c>
      <c r="AL569" t="s">
        <v>218</v>
      </c>
      <c r="AM569" t="s">
        <v>7359</v>
      </c>
      <c r="AN569" t="s">
        <v>6</v>
      </c>
      <c r="AO569" s="57">
        <v>46334.53802083333</v>
      </c>
      <c r="AP569" s="57">
        <v>46246.416666666664</v>
      </c>
      <c r="AR569" t="s">
        <v>219</v>
      </c>
      <c r="AS569" t="s">
        <v>220</v>
      </c>
      <c r="AT569" t="s">
        <v>231</v>
      </c>
      <c r="AU569">
        <v>20260812</v>
      </c>
      <c r="AV569" t="s">
        <v>222</v>
      </c>
      <c r="AW569" t="s">
        <v>1063</v>
      </c>
      <c r="AX569" t="s">
        <v>223</v>
      </c>
      <c r="BA569" s="57">
        <v>46246.416666666664</v>
      </c>
      <c r="BB569" t="s">
        <v>7359</v>
      </c>
      <c r="BC569">
        <v>2026</v>
      </c>
      <c r="BD569">
        <v>8</v>
      </c>
      <c r="BE569">
        <v>12</v>
      </c>
      <c r="BF569" s="6">
        <f t="shared" si="24"/>
        <v>46246</v>
      </c>
      <c r="BG569">
        <f t="shared" si="25"/>
        <v>-0.41666666666424135</v>
      </c>
      <c r="BH569" t="str">
        <f t="shared" si="26"/>
        <v>COMPLY</v>
      </c>
      <c r="BI569" t="str">
        <f>VLOOKUP(H569,Sheet2!$A$1:$B$270,2,FALSE)</f>
        <v>GRESIK</v>
      </c>
    </row>
    <row r="570" spans="1:61">
      <c r="A570">
        <v>569</v>
      </c>
      <c r="B570">
        <v>1002514898</v>
      </c>
      <c r="C570">
        <v>3</v>
      </c>
      <c r="D570" t="s">
        <v>42</v>
      </c>
      <c r="E570">
        <v>5</v>
      </c>
      <c r="F570" t="s">
        <v>233</v>
      </c>
      <c r="G570" t="s">
        <v>105</v>
      </c>
      <c r="H570" t="s">
        <v>271</v>
      </c>
      <c r="I570" t="s">
        <v>213</v>
      </c>
      <c r="J570" t="s">
        <v>214</v>
      </c>
      <c r="K570" t="s">
        <v>149</v>
      </c>
      <c r="M570" t="s">
        <v>76</v>
      </c>
      <c r="N570" t="s">
        <v>216</v>
      </c>
      <c r="O570" s="57">
        <v>46241.618715277778</v>
      </c>
      <c r="P570" s="57">
        <v>46242.664039351854</v>
      </c>
      <c r="Q570">
        <v>69360908</v>
      </c>
      <c r="S570">
        <v>152321202952</v>
      </c>
      <c r="T570" t="s">
        <v>5504</v>
      </c>
      <c r="U570" t="s">
        <v>5505</v>
      </c>
      <c r="V570" t="s">
        <v>5506</v>
      </c>
      <c r="Z570">
        <v>112.6247166</v>
      </c>
      <c r="AA570">
        <v>-7.5501629000000001</v>
      </c>
      <c r="AB570" t="s">
        <v>5507</v>
      </c>
      <c r="AC570" t="s">
        <v>230</v>
      </c>
      <c r="AL570" t="s">
        <v>218</v>
      </c>
      <c r="AM570" t="s">
        <v>5508</v>
      </c>
      <c r="AN570" t="s">
        <v>6</v>
      </c>
      <c r="AO570" s="57">
        <v>46211.622291666667</v>
      </c>
      <c r="AP570" s="57">
        <v>46243.541666666664</v>
      </c>
      <c r="AR570" t="s">
        <v>219</v>
      </c>
      <c r="AS570" t="s">
        <v>105</v>
      </c>
      <c r="AT570" t="s">
        <v>221</v>
      </c>
      <c r="AU570">
        <v>20260808</v>
      </c>
      <c r="AV570" t="s">
        <v>222</v>
      </c>
      <c r="AW570" t="s">
        <v>566</v>
      </c>
      <c r="AX570" t="s">
        <v>223</v>
      </c>
      <c r="BA570" s="57">
        <v>46243.541666666664</v>
      </c>
      <c r="BB570" t="s">
        <v>5508</v>
      </c>
      <c r="BC570">
        <v>2026</v>
      </c>
      <c r="BD570">
        <v>8</v>
      </c>
      <c r="BE570">
        <v>8</v>
      </c>
      <c r="BF570" s="6">
        <f t="shared" si="24"/>
        <v>46242</v>
      </c>
      <c r="BG570">
        <f t="shared" si="25"/>
        <v>-1.5416666666642413</v>
      </c>
      <c r="BH570" t="str">
        <f t="shared" si="26"/>
        <v>COMPLY</v>
      </c>
      <c r="BI570" t="str">
        <f>VLOOKUP(H570,Sheet2!$A$1:$B$270,2,FALSE)</f>
        <v>MOJOKERTO</v>
      </c>
    </row>
    <row r="571" spans="1:61">
      <c r="A571">
        <v>570</v>
      </c>
      <c r="B571">
        <v>1002517757</v>
      </c>
      <c r="C571">
        <v>3</v>
      </c>
      <c r="D571" t="s">
        <v>42</v>
      </c>
      <c r="E571">
        <v>5</v>
      </c>
      <c r="F571" t="s">
        <v>233</v>
      </c>
      <c r="G571" t="s">
        <v>106</v>
      </c>
      <c r="H571" t="s">
        <v>328</v>
      </c>
      <c r="I571" t="s">
        <v>213</v>
      </c>
      <c r="J571" t="s">
        <v>214</v>
      </c>
      <c r="K571" t="s">
        <v>149</v>
      </c>
      <c r="M571" t="s">
        <v>76</v>
      </c>
      <c r="N571" t="s">
        <v>216</v>
      </c>
      <c r="O571" s="57">
        <v>46244.562615740739</v>
      </c>
      <c r="P571" s="57">
        <v>46245.588263888887</v>
      </c>
      <c r="Q571">
        <v>69362443</v>
      </c>
      <c r="S571">
        <v>152742207095</v>
      </c>
      <c r="T571" t="s">
        <v>6674</v>
      </c>
      <c r="U571" t="s">
        <v>6675</v>
      </c>
      <c r="V571" t="s">
        <v>7360</v>
      </c>
      <c r="Z571">
        <v>112.73333030000001</v>
      </c>
      <c r="AA571">
        <v>-7.5878936000000001</v>
      </c>
      <c r="AB571" t="s">
        <v>6676</v>
      </c>
      <c r="AC571" t="s">
        <v>230</v>
      </c>
      <c r="AL571" t="s">
        <v>218</v>
      </c>
      <c r="AM571" t="s">
        <v>7361</v>
      </c>
      <c r="AN571" t="s">
        <v>6</v>
      </c>
      <c r="AO571" s="57">
        <v>46303.569293981483</v>
      </c>
      <c r="AP571" s="57">
        <v>46246.541666666664</v>
      </c>
      <c r="AR571" t="s">
        <v>219</v>
      </c>
      <c r="AS571" t="s">
        <v>605</v>
      </c>
      <c r="AT571" t="s">
        <v>231</v>
      </c>
      <c r="AU571">
        <v>20260811</v>
      </c>
      <c r="AV571" t="s">
        <v>222</v>
      </c>
      <c r="AW571" t="s">
        <v>592</v>
      </c>
      <c r="AX571" t="s">
        <v>223</v>
      </c>
      <c r="BA571" s="57">
        <v>46246.541666666664</v>
      </c>
      <c r="BB571" t="s">
        <v>7361</v>
      </c>
      <c r="BC571">
        <v>2026</v>
      </c>
      <c r="BD571">
        <v>8</v>
      </c>
      <c r="BE571">
        <v>11</v>
      </c>
      <c r="BF571" s="6">
        <f t="shared" si="24"/>
        <v>46245</v>
      </c>
      <c r="BG571">
        <f t="shared" si="25"/>
        <v>-1.5416666666642413</v>
      </c>
      <c r="BH571" t="str">
        <f t="shared" si="26"/>
        <v>COMPLY</v>
      </c>
      <c r="BI571" t="str">
        <f>VLOOKUP(H571,Sheet2!$A$1:$B$270,2,FALSE)</f>
        <v>PASURUAN</v>
      </c>
    </row>
    <row r="572" spans="1:61">
      <c r="A572">
        <v>571</v>
      </c>
      <c r="B572">
        <v>1002505887</v>
      </c>
      <c r="C572">
        <v>3</v>
      </c>
      <c r="D572" t="s">
        <v>55</v>
      </c>
      <c r="E572">
        <v>5</v>
      </c>
      <c r="F572" t="s">
        <v>315</v>
      </c>
      <c r="G572" t="s">
        <v>124</v>
      </c>
      <c r="H572" t="s">
        <v>317</v>
      </c>
      <c r="I572" t="s">
        <v>213</v>
      </c>
      <c r="J572" t="s">
        <v>214</v>
      </c>
      <c r="K572" t="s">
        <v>149</v>
      </c>
      <c r="L572" t="s">
        <v>215</v>
      </c>
      <c r="M572" t="s">
        <v>582</v>
      </c>
      <c r="N572" t="s">
        <v>216</v>
      </c>
      <c r="O572" s="57">
        <v>46237.479120370372</v>
      </c>
      <c r="P572" s="57">
        <v>46239.463773148149</v>
      </c>
      <c r="Q572">
        <v>69357389</v>
      </c>
      <c r="S572">
        <v>152308242981</v>
      </c>
      <c r="T572" t="s">
        <v>2534</v>
      </c>
      <c r="U572" t="s">
        <v>3073</v>
      </c>
      <c r="V572" t="s">
        <v>3074</v>
      </c>
      <c r="Z572">
        <v>112.73582920432</v>
      </c>
      <c r="AA572">
        <v>-7.3174388175798297</v>
      </c>
      <c r="AB572" t="s">
        <v>2537</v>
      </c>
      <c r="AC572" t="s">
        <v>217</v>
      </c>
      <c r="AL572" t="s">
        <v>218</v>
      </c>
      <c r="AM572" t="s">
        <v>3075</v>
      </c>
      <c r="AN572" t="s">
        <v>6</v>
      </c>
      <c r="AO572" s="57">
        <v>46089.485972222225</v>
      </c>
      <c r="AP572" s="57">
        <v>46238.458333333336</v>
      </c>
      <c r="AR572" t="s">
        <v>14</v>
      </c>
      <c r="AS572" t="s">
        <v>667</v>
      </c>
      <c r="AT572" t="s">
        <v>231</v>
      </c>
      <c r="AV572" t="s">
        <v>3076</v>
      </c>
      <c r="AW572" t="s">
        <v>1090</v>
      </c>
      <c r="AX572" t="s">
        <v>223</v>
      </c>
      <c r="BA572" s="57">
        <v>46238.458333333336</v>
      </c>
      <c r="BB572" t="s">
        <v>3075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str">
        <f>VLOOKUP(H572,Sheet2!$A$1:$B$270,2,FALSE)</f>
        <v>SURABAYA SELATAN</v>
      </c>
    </row>
    <row r="573" spans="1:61">
      <c r="A573">
        <v>572</v>
      </c>
      <c r="B573">
        <v>1002519757</v>
      </c>
      <c r="C573">
        <v>3</v>
      </c>
      <c r="D573" t="s">
        <v>49</v>
      </c>
      <c r="E573">
        <v>4</v>
      </c>
      <c r="F573" t="s">
        <v>247</v>
      </c>
      <c r="G573" t="s">
        <v>598</v>
      </c>
      <c r="H573" t="s">
        <v>599</v>
      </c>
      <c r="I573" t="s">
        <v>213</v>
      </c>
      <c r="J573" t="s">
        <v>214</v>
      </c>
      <c r="K573" t="s">
        <v>149</v>
      </c>
      <c r="L573" t="s">
        <v>215</v>
      </c>
      <c r="M573" t="s">
        <v>76</v>
      </c>
      <c r="N573" t="s">
        <v>216</v>
      </c>
      <c r="O573" s="57">
        <v>46245.53329861111</v>
      </c>
      <c r="P573" s="57">
        <v>46246.555914351855</v>
      </c>
      <c r="Q573">
        <v>69363275</v>
      </c>
      <c r="S573">
        <v>142434111386</v>
      </c>
      <c r="T573" t="s">
        <v>7362</v>
      </c>
      <c r="U573" t="s">
        <v>8237</v>
      </c>
      <c r="V573" t="s">
        <v>7363</v>
      </c>
      <c r="Z573">
        <v>110.5137967</v>
      </c>
      <c r="AA573">
        <v>-7.3607141999999897</v>
      </c>
      <c r="AB573" t="s">
        <v>7364</v>
      </c>
      <c r="AC573" t="s">
        <v>237</v>
      </c>
      <c r="AL573" t="s">
        <v>218</v>
      </c>
      <c r="AM573" t="s">
        <v>7365</v>
      </c>
      <c r="AN573" t="s">
        <v>6</v>
      </c>
      <c r="AO573" s="57">
        <v>46334.53802083333</v>
      </c>
      <c r="AP573" s="57">
        <v>46246.541666666664</v>
      </c>
      <c r="AR573" t="s">
        <v>219</v>
      </c>
      <c r="AS573" t="s">
        <v>220</v>
      </c>
      <c r="AT573" t="s">
        <v>231</v>
      </c>
      <c r="AU573">
        <v>20260812</v>
      </c>
      <c r="AV573" t="s">
        <v>222</v>
      </c>
      <c r="AW573" t="s">
        <v>1072</v>
      </c>
      <c r="AX573" t="s">
        <v>223</v>
      </c>
      <c r="BA573" s="57">
        <v>46246.541666666664</v>
      </c>
      <c r="BB573" t="s">
        <v>7365</v>
      </c>
      <c r="BC573">
        <v>2026</v>
      </c>
      <c r="BD573">
        <v>8</v>
      </c>
      <c r="BE573">
        <v>12</v>
      </c>
      <c r="BF573" s="6">
        <f t="shared" si="24"/>
        <v>46246</v>
      </c>
      <c r="BG573">
        <f t="shared" si="25"/>
        <v>-0.54166666666424135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1002511052</v>
      </c>
      <c r="C574">
        <v>3</v>
      </c>
      <c r="D574" t="s">
        <v>59</v>
      </c>
      <c r="E574">
        <v>4</v>
      </c>
      <c r="F574" t="s">
        <v>573</v>
      </c>
      <c r="G574" t="s">
        <v>623</v>
      </c>
      <c r="H574" t="s">
        <v>626</v>
      </c>
      <c r="I574" t="s">
        <v>213</v>
      </c>
      <c r="J574" t="s">
        <v>214</v>
      </c>
      <c r="K574" t="s">
        <v>149</v>
      </c>
      <c r="M574" t="s">
        <v>76</v>
      </c>
      <c r="N574" t="s">
        <v>216</v>
      </c>
      <c r="O574" s="57">
        <v>46239.65047453704</v>
      </c>
      <c r="P574" s="57">
        <v>46240.512696759259</v>
      </c>
      <c r="Q574">
        <v>69359392</v>
      </c>
      <c r="S574">
        <v>141114227812</v>
      </c>
      <c r="T574" t="s">
        <v>3082</v>
      </c>
      <c r="U574" t="s">
        <v>3083</v>
      </c>
      <c r="V574" t="s">
        <v>3084</v>
      </c>
      <c r="Z574">
        <v>110.3681193</v>
      </c>
      <c r="AA574">
        <v>-7.8147181999999997</v>
      </c>
      <c r="AB574" t="s">
        <v>3085</v>
      </c>
      <c r="AC574" t="s">
        <v>226</v>
      </c>
      <c r="AL574" t="s">
        <v>218</v>
      </c>
      <c r="AM574" t="s">
        <v>3086</v>
      </c>
      <c r="AN574" t="s">
        <v>6</v>
      </c>
      <c r="AO574" s="57">
        <v>46150.652673611112</v>
      </c>
      <c r="AP574" s="57">
        <v>46241.333333333336</v>
      </c>
      <c r="AR574" t="s">
        <v>219</v>
      </c>
      <c r="AS574" t="s">
        <v>220</v>
      </c>
      <c r="AT574" t="s">
        <v>231</v>
      </c>
      <c r="AU574">
        <v>20260806</v>
      </c>
      <c r="AV574" t="s">
        <v>222</v>
      </c>
      <c r="AW574" t="s">
        <v>565</v>
      </c>
      <c r="AX574" t="s">
        <v>223</v>
      </c>
      <c r="BA574" s="57">
        <v>46241.333333333336</v>
      </c>
      <c r="BB574" t="s">
        <v>3086</v>
      </c>
      <c r="BC574">
        <v>2026</v>
      </c>
      <c r="BD574">
        <v>8</v>
      </c>
      <c r="BE574">
        <v>6</v>
      </c>
      <c r="BF574" s="6">
        <f t="shared" si="24"/>
        <v>46240</v>
      </c>
      <c r="BG574">
        <f t="shared" si="25"/>
        <v>-1.3333333333357587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1002516397</v>
      </c>
      <c r="C575">
        <v>3</v>
      </c>
      <c r="D575" t="s">
        <v>42</v>
      </c>
      <c r="E575">
        <v>5</v>
      </c>
      <c r="F575" t="s">
        <v>233</v>
      </c>
      <c r="G575" t="s">
        <v>101</v>
      </c>
      <c r="H575" t="s">
        <v>439</v>
      </c>
      <c r="I575" t="s">
        <v>213</v>
      </c>
      <c r="J575" t="s">
        <v>214</v>
      </c>
      <c r="K575" t="s">
        <v>149</v>
      </c>
      <c r="M575" t="s">
        <v>236</v>
      </c>
      <c r="N575" t="s">
        <v>216</v>
      </c>
      <c r="O575" s="57">
        <v>46243.467511574076</v>
      </c>
      <c r="P575" s="57">
        <v>46247.406215277777</v>
      </c>
      <c r="Q575">
        <v>69361773</v>
      </c>
      <c r="S575">
        <v>152331250983</v>
      </c>
      <c r="T575" t="s">
        <v>5509</v>
      </c>
      <c r="U575" t="s">
        <v>5510</v>
      </c>
      <c r="Z575">
        <v>112.5129609</v>
      </c>
      <c r="AA575">
        <v>-7.4014061</v>
      </c>
      <c r="AB575" t="s">
        <v>5511</v>
      </c>
      <c r="AC575" t="s">
        <v>230</v>
      </c>
      <c r="AO575" s="57">
        <v>46273.475694444445</v>
      </c>
      <c r="AR575" t="s">
        <v>314</v>
      </c>
      <c r="AS575" t="s">
        <v>608</v>
      </c>
      <c r="AT575" t="s">
        <v>231</v>
      </c>
      <c r="AV575" t="s">
        <v>5592</v>
      </c>
      <c r="AW575" t="s">
        <v>566</v>
      </c>
      <c r="AX575" t="s">
        <v>223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str">
        <f>VLOOKUP(H575,Sheet2!$A$1:$B$270,2,FALSE)</f>
        <v>SIDOARJO</v>
      </c>
    </row>
    <row r="576" spans="1:61">
      <c r="A576">
        <v>575</v>
      </c>
      <c r="B576">
        <v>1002510076</v>
      </c>
      <c r="C576">
        <v>3</v>
      </c>
      <c r="D576" t="s">
        <v>59</v>
      </c>
      <c r="E576">
        <v>4</v>
      </c>
      <c r="F576" t="s">
        <v>243</v>
      </c>
      <c r="G576" t="s">
        <v>923</v>
      </c>
      <c r="H576" t="s">
        <v>989</v>
      </c>
      <c r="I576" t="s">
        <v>213</v>
      </c>
      <c r="J576" t="s">
        <v>214</v>
      </c>
      <c r="K576" t="s">
        <v>149</v>
      </c>
      <c r="M576" t="s">
        <v>3087</v>
      </c>
      <c r="N576" t="s">
        <v>216</v>
      </c>
      <c r="O576" s="57">
        <v>46239.454282407409</v>
      </c>
      <c r="P576" s="57">
        <v>46240.647372685184</v>
      </c>
      <c r="Q576">
        <v>69358920</v>
      </c>
      <c r="S576">
        <v>142138510531</v>
      </c>
      <c r="T576" t="s">
        <v>3088</v>
      </c>
      <c r="U576" t="s">
        <v>3089</v>
      </c>
      <c r="V576" t="s">
        <v>3090</v>
      </c>
      <c r="Z576">
        <v>110.005751634004</v>
      </c>
      <c r="AA576">
        <v>-7.6874878557081701</v>
      </c>
      <c r="AB576" t="s">
        <v>3091</v>
      </c>
      <c r="AC576" t="s">
        <v>293</v>
      </c>
      <c r="AL576" t="s">
        <v>218</v>
      </c>
      <c r="AM576" t="s">
        <v>3092</v>
      </c>
      <c r="AN576" t="s">
        <v>6</v>
      </c>
      <c r="AO576" s="57">
        <v>46150.454826388886</v>
      </c>
      <c r="AP576" s="57">
        <v>46243.333333333336</v>
      </c>
      <c r="AS576" t="s">
        <v>220</v>
      </c>
      <c r="AT576" t="s">
        <v>221</v>
      </c>
      <c r="AV576" t="s">
        <v>3087</v>
      </c>
      <c r="AW576" t="s">
        <v>566</v>
      </c>
      <c r="AX576" t="s">
        <v>223</v>
      </c>
      <c r="BA576" s="57">
        <v>46243.333333333336</v>
      </c>
      <c r="BB576" t="s">
        <v>3092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:61">
      <c r="A577">
        <v>576</v>
      </c>
      <c r="B577">
        <v>1002509983</v>
      </c>
      <c r="C577">
        <v>3</v>
      </c>
      <c r="D577" t="s">
        <v>49</v>
      </c>
      <c r="E577">
        <v>4</v>
      </c>
      <c r="F577" t="s">
        <v>247</v>
      </c>
      <c r="G577" t="s">
        <v>598</v>
      </c>
      <c r="H577" t="s">
        <v>599</v>
      </c>
      <c r="I577" t="s">
        <v>213</v>
      </c>
      <c r="J577" t="s">
        <v>214</v>
      </c>
      <c r="K577" t="s">
        <v>149</v>
      </c>
      <c r="L577" t="s">
        <v>215</v>
      </c>
      <c r="M577" t="s">
        <v>76</v>
      </c>
      <c r="N577" t="s">
        <v>216</v>
      </c>
      <c r="O577" s="57">
        <v>46239.436759259261</v>
      </c>
      <c r="P577" s="57">
        <v>46239.709965277776</v>
      </c>
      <c r="Q577">
        <v>69358903</v>
      </c>
      <c r="S577">
        <v>142434111004</v>
      </c>
      <c r="T577" t="s">
        <v>3093</v>
      </c>
      <c r="U577" t="s">
        <v>3094</v>
      </c>
      <c r="V577" t="s">
        <v>3095</v>
      </c>
      <c r="Z577">
        <v>110.49071043565399</v>
      </c>
      <c r="AA577">
        <v>-7.3057998761191696</v>
      </c>
      <c r="AB577" t="s">
        <v>3096</v>
      </c>
      <c r="AC577" t="s">
        <v>237</v>
      </c>
      <c r="AL577" t="s">
        <v>218</v>
      </c>
      <c r="AM577" t="s">
        <v>3022</v>
      </c>
      <c r="AN577" t="s">
        <v>6</v>
      </c>
      <c r="AO577" s="57">
        <v>46150.44427083333</v>
      </c>
      <c r="AP577" s="57">
        <v>46240.333333333336</v>
      </c>
      <c r="AR577" t="s">
        <v>219</v>
      </c>
      <c r="AS577" t="s">
        <v>220</v>
      </c>
      <c r="AT577" t="s">
        <v>231</v>
      </c>
      <c r="AU577">
        <v>20260805</v>
      </c>
      <c r="AV577" t="s">
        <v>222</v>
      </c>
      <c r="AW577" t="s">
        <v>1055</v>
      </c>
      <c r="AX577" t="s">
        <v>223</v>
      </c>
      <c r="BA577" s="57">
        <v>46240.333333333336</v>
      </c>
      <c r="BB577" t="s">
        <v>3022</v>
      </c>
      <c r="BC577">
        <v>2026</v>
      </c>
      <c r="BD577">
        <v>8</v>
      </c>
      <c r="BE577">
        <v>5</v>
      </c>
      <c r="BF577" s="6">
        <f t="shared" si="24"/>
        <v>46239</v>
      </c>
      <c r="BG577">
        <f t="shared" si="25"/>
        <v>-1.3333333333357587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1002515024</v>
      </c>
      <c r="C578">
        <v>3</v>
      </c>
      <c r="D578" t="s">
        <v>38</v>
      </c>
      <c r="E578">
        <v>5</v>
      </c>
      <c r="F578" t="s">
        <v>90</v>
      </c>
      <c r="G578" t="s">
        <v>96</v>
      </c>
      <c r="H578" t="s">
        <v>291</v>
      </c>
      <c r="I578" t="s">
        <v>213</v>
      </c>
      <c r="J578" t="s">
        <v>214</v>
      </c>
      <c r="K578" t="s">
        <v>149</v>
      </c>
      <c r="L578" t="s">
        <v>215</v>
      </c>
      <c r="M578" t="s">
        <v>76</v>
      </c>
      <c r="N578" t="s">
        <v>216</v>
      </c>
      <c r="O578" s="57">
        <v>46241.636759259258</v>
      </c>
      <c r="P578" s="57">
        <v>46242.346597222226</v>
      </c>
      <c r="Q578">
        <v>69360962</v>
      </c>
      <c r="S578">
        <v>152608207746</v>
      </c>
      <c r="T578" t="s">
        <v>5512</v>
      </c>
      <c r="U578" t="s">
        <v>5513</v>
      </c>
      <c r="V578" t="s">
        <v>5514</v>
      </c>
      <c r="Z578">
        <v>111.717043741187</v>
      </c>
      <c r="AA578">
        <v>-8.0484108462416497</v>
      </c>
      <c r="AB578" t="s">
        <v>5515</v>
      </c>
      <c r="AC578" t="s">
        <v>237</v>
      </c>
      <c r="AL578" t="s">
        <v>218</v>
      </c>
      <c r="AM578" t="s">
        <v>5516</v>
      </c>
      <c r="AN578" t="s">
        <v>6</v>
      </c>
      <c r="AO578" s="57">
        <v>46211.642800925925</v>
      </c>
      <c r="AP578" s="57">
        <v>46242.541666666664</v>
      </c>
      <c r="AR578" t="s">
        <v>219</v>
      </c>
      <c r="AS578" t="s">
        <v>96</v>
      </c>
      <c r="AT578" t="s">
        <v>231</v>
      </c>
      <c r="AU578">
        <v>20260808</v>
      </c>
      <c r="AV578" t="s">
        <v>222</v>
      </c>
      <c r="AW578" t="s">
        <v>1055</v>
      </c>
      <c r="AX578" t="s">
        <v>223</v>
      </c>
      <c r="BA578" s="57">
        <v>46242.541666666664</v>
      </c>
      <c r="BB578" t="s">
        <v>5516</v>
      </c>
      <c r="BC578">
        <v>2026</v>
      </c>
      <c r="BD578">
        <v>8</v>
      </c>
      <c r="BE578">
        <v>8</v>
      </c>
      <c r="BF578" s="6">
        <f t="shared" si="24"/>
        <v>46242</v>
      </c>
      <c r="BG578">
        <f t="shared" si="25"/>
        <v>-0.54166666666424135</v>
      </c>
      <c r="BH578" t="str">
        <f t="shared" si="26"/>
        <v>COMPLY</v>
      </c>
      <c r="BI578" t="str">
        <f>VLOOKUP(H578,Sheet2!$A$1:$B$270,2,FALSE)</f>
        <v>PONOROGO</v>
      </c>
    </row>
    <row r="579" spans="1:61">
      <c r="A579">
        <v>578</v>
      </c>
      <c r="B579">
        <v>1002515264</v>
      </c>
      <c r="C579">
        <v>3</v>
      </c>
      <c r="D579" t="s">
        <v>34</v>
      </c>
      <c r="E579">
        <v>5</v>
      </c>
      <c r="F579" t="s">
        <v>580</v>
      </c>
      <c r="G579" t="s">
        <v>85</v>
      </c>
      <c r="H579" t="s">
        <v>287</v>
      </c>
      <c r="I579" t="s">
        <v>213</v>
      </c>
      <c r="J579" t="s">
        <v>214</v>
      </c>
      <c r="K579" t="s">
        <v>149</v>
      </c>
      <c r="M579" t="s">
        <v>970</v>
      </c>
      <c r="N579" t="s">
        <v>216</v>
      </c>
      <c r="O579" s="57">
        <v>46241.684062499997</v>
      </c>
      <c r="P579" s="57">
        <v>46246.588159722225</v>
      </c>
      <c r="Q579">
        <v>69361045</v>
      </c>
      <c r="S579">
        <v>172413244348</v>
      </c>
      <c r="T579" t="s">
        <v>5517</v>
      </c>
      <c r="U579" t="s">
        <v>5518</v>
      </c>
      <c r="V579" t="s">
        <v>5519</v>
      </c>
      <c r="Z579">
        <v>115.2226649</v>
      </c>
      <c r="AA579">
        <v>-8.3270537999999998</v>
      </c>
      <c r="AB579" t="s">
        <v>5520</v>
      </c>
      <c r="AC579" t="s">
        <v>230</v>
      </c>
      <c r="AL579" t="s">
        <v>218</v>
      </c>
      <c r="AM579" t="s">
        <v>5521</v>
      </c>
      <c r="AN579" t="s">
        <v>6</v>
      </c>
      <c r="AO579" s="57">
        <v>46211.684444444443</v>
      </c>
      <c r="AP579" s="57">
        <v>46242.625</v>
      </c>
      <c r="AQ579" t="s">
        <v>929</v>
      </c>
      <c r="AR579" t="s">
        <v>12</v>
      </c>
      <c r="AS579" t="s">
        <v>85</v>
      </c>
      <c r="AT579" t="s">
        <v>231</v>
      </c>
      <c r="AV579" t="s">
        <v>949</v>
      </c>
      <c r="AW579" t="s">
        <v>606</v>
      </c>
      <c r="AX579" t="s">
        <v>223</v>
      </c>
      <c r="BA579" s="57">
        <v>46242.625</v>
      </c>
      <c r="BB579" t="s">
        <v>5521</v>
      </c>
      <c r="BF579" s="6" t="e">
        <f t="shared" ref="BF579:BF642" si="27">DATE(BC579,BD579,BE579)</f>
        <v>#NUM!</v>
      </c>
      <c r="BG579" t="e">
        <f t="shared" ref="BG579:BG642" si="28">BF579-BA579</f>
        <v>#NUM!</v>
      </c>
      <c r="BH579" t="e">
        <f t="shared" ref="BH579:BH642" si="29">IF(BG579=1,"COMPLY",IF(BG579&lt;1,"COMPLY","NOT COMPLY"))</f>
        <v>#NUM!</v>
      </c>
      <c r="BI579" t="str">
        <f>VLOOKUP(H579,Sheet2!$A$1:$B$270,2,FALSE)</f>
        <v>TABANAN</v>
      </c>
    </row>
    <row r="580" spans="1:61">
      <c r="A580">
        <v>579</v>
      </c>
      <c r="B580">
        <v>1002507817</v>
      </c>
      <c r="C580">
        <v>3</v>
      </c>
      <c r="D580" t="s">
        <v>42</v>
      </c>
      <c r="E580">
        <v>5</v>
      </c>
      <c r="F580" t="s">
        <v>106</v>
      </c>
      <c r="G580" t="s">
        <v>106</v>
      </c>
      <c r="H580" t="s">
        <v>347</v>
      </c>
      <c r="I580" t="s">
        <v>213</v>
      </c>
      <c r="J580" t="s">
        <v>214</v>
      </c>
      <c r="K580" t="s">
        <v>149</v>
      </c>
      <c r="M580" t="s">
        <v>76</v>
      </c>
      <c r="N580" t="s">
        <v>216</v>
      </c>
      <c r="O580" s="57">
        <v>46238.48574074074</v>
      </c>
      <c r="P580" s="57">
        <v>46238.798472222225</v>
      </c>
      <c r="Q580">
        <v>69358171</v>
      </c>
      <c r="S580">
        <v>152729256680</v>
      </c>
      <c r="T580" t="s">
        <v>3102</v>
      </c>
      <c r="U580" t="s">
        <v>3103</v>
      </c>
      <c r="V580" t="s">
        <v>3104</v>
      </c>
      <c r="Z580">
        <v>112.8389274</v>
      </c>
      <c r="AA580">
        <v>-7.6677393</v>
      </c>
      <c r="AB580" t="s">
        <v>3105</v>
      </c>
      <c r="AC580" t="s">
        <v>230</v>
      </c>
      <c r="AL580" t="s">
        <v>218</v>
      </c>
      <c r="AM580" t="s">
        <v>3106</v>
      </c>
      <c r="AN580" t="s">
        <v>6</v>
      </c>
      <c r="AO580" s="57">
        <v>46120.48636574074</v>
      </c>
      <c r="AP580" s="57">
        <v>46239.541666666664</v>
      </c>
      <c r="AR580" t="s">
        <v>219</v>
      </c>
      <c r="AS580" t="s">
        <v>106</v>
      </c>
      <c r="AT580" t="s">
        <v>231</v>
      </c>
      <c r="AU580">
        <v>20260804</v>
      </c>
      <c r="AV580" t="s">
        <v>222</v>
      </c>
      <c r="AW580" t="s">
        <v>566</v>
      </c>
      <c r="AX580" t="s">
        <v>223</v>
      </c>
      <c r="BA580" s="57">
        <v>46239.541666666664</v>
      </c>
      <c r="BB580" t="s">
        <v>3106</v>
      </c>
      <c r="BC580">
        <v>2026</v>
      </c>
      <c r="BD580">
        <v>8</v>
      </c>
      <c r="BE580">
        <v>4</v>
      </c>
      <c r="BF580" s="6">
        <f t="shared" si="27"/>
        <v>46238</v>
      </c>
      <c r="BG580">
        <f t="shared" si="28"/>
        <v>-1.5416666666642413</v>
      </c>
      <c r="BH580" t="str">
        <f t="shared" si="29"/>
        <v>COMPLY</v>
      </c>
      <c r="BI580" t="str">
        <f>VLOOKUP(H580,Sheet2!$A$1:$B$270,2,FALSE)</f>
        <v>PASURUAN</v>
      </c>
    </row>
    <row r="581" spans="1:61">
      <c r="A581">
        <v>580</v>
      </c>
      <c r="B581">
        <v>1002515519</v>
      </c>
      <c r="C581">
        <v>3</v>
      </c>
      <c r="D581" t="s">
        <v>38</v>
      </c>
      <c r="E581">
        <v>5</v>
      </c>
      <c r="F581" t="s">
        <v>251</v>
      </c>
      <c r="G581" t="s">
        <v>91</v>
      </c>
      <c r="H581" t="s">
        <v>333</v>
      </c>
      <c r="I581" t="s">
        <v>213</v>
      </c>
      <c r="J581" t="s">
        <v>214</v>
      </c>
      <c r="K581" t="s">
        <v>149</v>
      </c>
      <c r="L581" t="s">
        <v>215</v>
      </c>
      <c r="M581" t="s">
        <v>76</v>
      </c>
      <c r="N581" t="s">
        <v>216</v>
      </c>
      <c r="O581" s="57">
        <v>46241.830520833333</v>
      </c>
      <c r="P581" s="57">
        <v>46243.360833333332</v>
      </c>
      <c r="Q581">
        <v>69361187</v>
      </c>
      <c r="S581">
        <v>152704231416</v>
      </c>
      <c r="T581" t="s">
        <v>5532</v>
      </c>
      <c r="U581" t="s">
        <v>5533</v>
      </c>
      <c r="V581" t="s">
        <v>5534</v>
      </c>
      <c r="Z581">
        <v>112.628193</v>
      </c>
      <c r="AA581">
        <v>-8.0196629999999995</v>
      </c>
      <c r="AB581" t="s">
        <v>5535</v>
      </c>
      <c r="AC581" t="s">
        <v>237</v>
      </c>
      <c r="AL581" t="s">
        <v>218</v>
      </c>
      <c r="AM581" t="s">
        <v>5536</v>
      </c>
      <c r="AN581" t="s">
        <v>6</v>
      </c>
      <c r="AO581" s="57">
        <v>46211.840891203705</v>
      </c>
      <c r="AP581" s="57">
        <v>46244.333333333336</v>
      </c>
      <c r="AR581" t="s">
        <v>219</v>
      </c>
      <c r="AS581" t="s">
        <v>586</v>
      </c>
      <c r="AT581" t="s">
        <v>231</v>
      </c>
      <c r="AU581">
        <v>20260809</v>
      </c>
      <c r="AV581" t="s">
        <v>222</v>
      </c>
      <c r="AW581" t="s">
        <v>1055</v>
      </c>
      <c r="AX581" t="s">
        <v>223</v>
      </c>
      <c r="BA581" s="57">
        <v>46244.333333333336</v>
      </c>
      <c r="BB581" t="s">
        <v>5536</v>
      </c>
      <c r="BC581">
        <v>2026</v>
      </c>
      <c r="BD581">
        <v>8</v>
      </c>
      <c r="BE581">
        <v>9</v>
      </c>
      <c r="BF581" s="6">
        <f t="shared" si="27"/>
        <v>46243</v>
      </c>
      <c r="BG581">
        <f t="shared" si="28"/>
        <v>-1.3333333333357587</v>
      </c>
      <c r="BH581" t="str">
        <f t="shared" si="29"/>
        <v>COMPLY</v>
      </c>
      <c r="BI581" t="str">
        <f>VLOOKUP(H581,Sheet2!$A$1:$B$270,2,FALSE)</f>
        <v>MALANG</v>
      </c>
    </row>
    <row r="582" spans="1:61">
      <c r="A582">
        <v>581</v>
      </c>
      <c r="B582">
        <v>1002514056</v>
      </c>
      <c r="C582">
        <v>3</v>
      </c>
      <c r="D582" t="s">
        <v>38</v>
      </c>
      <c r="E582">
        <v>5</v>
      </c>
      <c r="F582" t="s">
        <v>251</v>
      </c>
      <c r="G582" t="s">
        <v>91</v>
      </c>
      <c r="H582" t="s">
        <v>424</v>
      </c>
      <c r="I582" t="s">
        <v>213</v>
      </c>
      <c r="J582" t="s">
        <v>214</v>
      </c>
      <c r="K582" t="s">
        <v>149</v>
      </c>
      <c r="L582" t="s">
        <v>215</v>
      </c>
      <c r="M582" t="s">
        <v>76</v>
      </c>
      <c r="N582" t="s">
        <v>216</v>
      </c>
      <c r="O582" s="57">
        <v>46241.428449074076</v>
      </c>
      <c r="P582" s="57">
        <v>46241.675081018519</v>
      </c>
      <c r="Q582">
        <v>69360522</v>
      </c>
      <c r="S582">
        <v>152715213805</v>
      </c>
      <c r="T582" t="s">
        <v>5537</v>
      </c>
      <c r="U582" t="s">
        <v>5538</v>
      </c>
      <c r="V582" t="s">
        <v>5539</v>
      </c>
      <c r="Z582">
        <v>112.6118317</v>
      </c>
      <c r="AA582">
        <v>-8.1653344000000008</v>
      </c>
      <c r="AB582" t="s">
        <v>5540</v>
      </c>
      <c r="AC582" t="s">
        <v>947</v>
      </c>
      <c r="AL582" t="s">
        <v>218</v>
      </c>
      <c r="AM582" t="s">
        <v>5541</v>
      </c>
      <c r="AN582" t="s">
        <v>6</v>
      </c>
      <c r="AO582" s="57">
        <v>46211.434212962966</v>
      </c>
      <c r="AP582" s="57">
        <v>46242.333333333336</v>
      </c>
      <c r="AR582" t="s">
        <v>219</v>
      </c>
      <c r="AS582" t="s">
        <v>629</v>
      </c>
      <c r="AT582" t="s">
        <v>231</v>
      </c>
      <c r="AU582">
        <v>20260807</v>
      </c>
      <c r="AV582" t="s">
        <v>222</v>
      </c>
      <c r="AW582" t="s">
        <v>1125</v>
      </c>
      <c r="AX582" t="s">
        <v>223</v>
      </c>
      <c r="BA582" s="57">
        <v>46242.333333333336</v>
      </c>
      <c r="BB582" t="s">
        <v>5541</v>
      </c>
      <c r="BC582">
        <v>2026</v>
      </c>
      <c r="BD582">
        <v>8</v>
      </c>
      <c r="BE582">
        <v>7</v>
      </c>
      <c r="BF582" s="6">
        <f t="shared" si="27"/>
        <v>46241</v>
      </c>
      <c r="BG582">
        <f t="shared" si="28"/>
        <v>-1.3333333333357587</v>
      </c>
      <c r="BH582" t="str">
        <f t="shared" si="29"/>
        <v>COMPLY</v>
      </c>
      <c r="BI582" t="str">
        <f>VLOOKUP(H582,Sheet2!$A$1:$B$270,2,FALSE)</f>
        <v>MALANG</v>
      </c>
    </row>
    <row r="583" spans="1:61">
      <c r="A583">
        <v>582</v>
      </c>
      <c r="B583">
        <v>1002518931</v>
      </c>
      <c r="C583">
        <v>3</v>
      </c>
      <c r="D583" t="s">
        <v>55</v>
      </c>
      <c r="E583">
        <v>5</v>
      </c>
      <c r="F583" t="s">
        <v>228</v>
      </c>
      <c r="G583" t="s">
        <v>121</v>
      </c>
      <c r="H583" t="s">
        <v>286</v>
      </c>
      <c r="I583" t="s">
        <v>213</v>
      </c>
      <c r="J583" t="s">
        <v>214</v>
      </c>
      <c r="K583" t="s">
        <v>149</v>
      </c>
      <c r="L583" t="s">
        <v>215</v>
      </c>
      <c r="M583" t="s">
        <v>76</v>
      </c>
      <c r="N583" t="s">
        <v>216</v>
      </c>
      <c r="O583" s="57">
        <v>46245.37636574074</v>
      </c>
      <c r="P583" s="57">
        <v>46245.852592592593</v>
      </c>
      <c r="Q583">
        <v>69362913</v>
      </c>
      <c r="S583">
        <v>152437905597</v>
      </c>
      <c r="T583" t="s">
        <v>7366</v>
      </c>
      <c r="U583" t="s">
        <v>7367</v>
      </c>
      <c r="V583" t="s">
        <v>7368</v>
      </c>
      <c r="Z583">
        <v>113.270740136504</v>
      </c>
      <c r="AA583">
        <v>-7.0409111190795004</v>
      </c>
      <c r="AB583" t="s">
        <v>7369</v>
      </c>
      <c r="AC583" t="s">
        <v>217</v>
      </c>
      <c r="AL583" t="s">
        <v>218</v>
      </c>
      <c r="AM583" t="s">
        <v>7262</v>
      </c>
      <c r="AN583" t="s">
        <v>6</v>
      </c>
      <c r="AO583" s="57">
        <v>46334.381851851853</v>
      </c>
      <c r="AP583" s="57">
        <v>46246.333333333336</v>
      </c>
      <c r="AR583" t="s">
        <v>219</v>
      </c>
      <c r="AS583" t="s">
        <v>220</v>
      </c>
      <c r="AT583" t="s">
        <v>221</v>
      </c>
      <c r="AU583">
        <v>20260811</v>
      </c>
      <c r="AV583" t="s">
        <v>222</v>
      </c>
      <c r="AW583" t="s">
        <v>1023</v>
      </c>
      <c r="AX583" t="s">
        <v>223</v>
      </c>
      <c r="BA583" s="57">
        <v>46246.333333333336</v>
      </c>
      <c r="BB583" t="s">
        <v>7262</v>
      </c>
      <c r="BC583">
        <v>2026</v>
      </c>
      <c r="BD583">
        <v>8</v>
      </c>
      <c r="BE583">
        <v>11</v>
      </c>
      <c r="BF583" s="6">
        <f t="shared" si="27"/>
        <v>46245</v>
      </c>
      <c r="BG583">
        <f t="shared" si="28"/>
        <v>-1.3333333333357587</v>
      </c>
      <c r="BH583" t="str">
        <f t="shared" si="29"/>
        <v>COMPLY</v>
      </c>
      <c r="BI583" t="str">
        <f>VLOOKUP(H583,Sheet2!$A$1:$B$270,2,FALSE)</f>
        <v>MADURA</v>
      </c>
    </row>
    <row r="584" spans="1:61">
      <c r="A584">
        <v>583</v>
      </c>
      <c r="B584">
        <v>1002510029</v>
      </c>
      <c r="C584">
        <v>3</v>
      </c>
      <c r="D584" t="s">
        <v>51</v>
      </c>
      <c r="E584">
        <v>4</v>
      </c>
      <c r="F584" t="s">
        <v>235</v>
      </c>
      <c r="G584" t="s">
        <v>594</v>
      </c>
      <c r="H584" t="s">
        <v>1106</v>
      </c>
      <c r="I584" t="s">
        <v>213</v>
      </c>
      <c r="J584" t="s">
        <v>214</v>
      </c>
      <c r="K584" t="s">
        <v>149</v>
      </c>
      <c r="M584" t="s">
        <v>76</v>
      </c>
      <c r="N584" t="s">
        <v>216</v>
      </c>
      <c r="O584" s="57">
        <v>46239.444780092592</v>
      </c>
      <c r="P584" s="57">
        <v>46241.577256944445</v>
      </c>
      <c r="Q584">
        <v>69358914</v>
      </c>
      <c r="S584">
        <v>142566101919</v>
      </c>
      <c r="T584" t="s">
        <v>3111</v>
      </c>
      <c r="U584" t="s">
        <v>3112</v>
      </c>
      <c r="V584" t="s">
        <v>3113</v>
      </c>
      <c r="Z584">
        <v>110.85869193076999</v>
      </c>
      <c r="AA584">
        <v>-7.5484586095061799</v>
      </c>
      <c r="AB584" t="s">
        <v>3114</v>
      </c>
      <c r="AC584" t="s">
        <v>226</v>
      </c>
      <c r="AL584" t="s">
        <v>218</v>
      </c>
      <c r="AM584" t="s">
        <v>3115</v>
      </c>
      <c r="AN584" t="s">
        <v>6</v>
      </c>
      <c r="AO584" s="57">
        <v>46150.454826388886</v>
      </c>
      <c r="AP584" s="57">
        <v>46241.333333333336</v>
      </c>
      <c r="AR584" t="s">
        <v>219</v>
      </c>
      <c r="AS584" t="s">
        <v>951</v>
      </c>
      <c r="AT584" t="s">
        <v>231</v>
      </c>
      <c r="AU584">
        <v>20260807</v>
      </c>
      <c r="AV584" t="s">
        <v>222</v>
      </c>
      <c r="AW584" t="s">
        <v>606</v>
      </c>
      <c r="AX584" t="s">
        <v>223</v>
      </c>
      <c r="BA584" s="57">
        <v>46241.333333333336</v>
      </c>
      <c r="BB584" t="s">
        <v>3115</v>
      </c>
      <c r="BC584">
        <v>2026</v>
      </c>
      <c r="BD584">
        <v>8</v>
      </c>
      <c r="BE584">
        <v>7</v>
      </c>
      <c r="BF584" s="6">
        <f t="shared" si="27"/>
        <v>46241</v>
      </c>
      <c r="BG584">
        <f t="shared" si="28"/>
        <v>-0.33333333333575865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1002517181</v>
      </c>
      <c r="C585">
        <v>3</v>
      </c>
      <c r="D585" t="s">
        <v>38</v>
      </c>
      <c r="E585">
        <v>5</v>
      </c>
      <c r="F585" t="s">
        <v>251</v>
      </c>
      <c r="G585" t="s">
        <v>91</v>
      </c>
      <c r="H585" t="s">
        <v>400</v>
      </c>
      <c r="I585" t="s">
        <v>213</v>
      </c>
      <c r="J585" t="s">
        <v>214</v>
      </c>
      <c r="K585" t="s">
        <v>149</v>
      </c>
      <c r="L585" t="s">
        <v>215</v>
      </c>
      <c r="M585" t="s">
        <v>582</v>
      </c>
      <c r="N585" t="s">
        <v>216</v>
      </c>
      <c r="O585" s="57">
        <v>46244.426342592589</v>
      </c>
      <c r="P585" s="57">
        <v>46247.462175925924</v>
      </c>
      <c r="Q585">
        <v>69362183</v>
      </c>
      <c r="S585">
        <v>152703903039</v>
      </c>
      <c r="T585" t="s">
        <v>6680</v>
      </c>
      <c r="U585" t="s">
        <v>6681</v>
      </c>
      <c r="V585" t="s">
        <v>6682</v>
      </c>
      <c r="Z585">
        <v>112.581367941414</v>
      </c>
      <c r="AA585">
        <v>-7.9687494776055097</v>
      </c>
      <c r="AB585" t="s">
        <v>6683</v>
      </c>
      <c r="AC585" t="s">
        <v>237</v>
      </c>
      <c r="AL585" t="s">
        <v>218</v>
      </c>
      <c r="AM585" t="s">
        <v>6684</v>
      </c>
      <c r="AN585" t="s">
        <v>6</v>
      </c>
      <c r="AO585" s="57">
        <v>46303.433958333335</v>
      </c>
      <c r="AP585" s="57">
        <v>46245.333333333336</v>
      </c>
      <c r="AR585" t="s">
        <v>14</v>
      </c>
      <c r="AS585" t="s">
        <v>586</v>
      </c>
      <c r="AT585" t="s">
        <v>231</v>
      </c>
      <c r="AV585" t="s">
        <v>9210</v>
      </c>
      <c r="AW585" t="s">
        <v>1055</v>
      </c>
      <c r="AX585" t="s">
        <v>223</v>
      </c>
      <c r="BA585" s="57">
        <v>46245.333333333336</v>
      </c>
      <c r="BB585" t="s">
        <v>6684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str">
        <f>VLOOKUP(H585,Sheet2!$A$1:$B$270,2,FALSE)</f>
        <v>MALANG</v>
      </c>
    </row>
    <row r="586" spans="1:61">
      <c r="A586">
        <v>585</v>
      </c>
      <c r="B586">
        <v>1002512264</v>
      </c>
      <c r="C586">
        <v>3</v>
      </c>
      <c r="D586" t="s">
        <v>49</v>
      </c>
      <c r="E586">
        <v>4</v>
      </c>
      <c r="F586" t="s">
        <v>253</v>
      </c>
      <c r="G586" t="s">
        <v>556</v>
      </c>
      <c r="H586" t="s">
        <v>563</v>
      </c>
      <c r="I586" t="s">
        <v>213</v>
      </c>
      <c r="J586" t="s">
        <v>214</v>
      </c>
      <c r="K586" t="s">
        <v>149</v>
      </c>
      <c r="M586" t="s">
        <v>76</v>
      </c>
      <c r="N586" t="s">
        <v>216</v>
      </c>
      <c r="O586" s="57">
        <v>46240.532060185185</v>
      </c>
      <c r="P586" s="57">
        <v>46240.573495370372</v>
      </c>
      <c r="Q586">
        <v>69359036</v>
      </c>
      <c r="S586">
        <v>146281107950</v>
      </c>
      <c r="T586" t="s">
        <v>3139</v>
      </c>
      <c r="U586" t="s">
        <v>3140</v>
      </c>
      <c r="V586" t="s">
        <v>3141</v>
      </c>
      <c r="Z586">
        <v>108.990334</v>
      </c>
      <c r="AA586">
        <v>-7.269749</v>
      </c>
      <c r="AB586" t="s">
        <v>3142</v>
      </c>
      <c r="AC586" t="s">
        <v>292</v>
      </c>
      <c r="AL586" t="s">
        <v>218</v>
      </c>
      <c r="AM586" t="s">
        <v>3143</v>
      </c>
      <c r="AN586" t="s">
        <v>6</v>
      </c>
      <c r="AO586" s="57">
        <v>46181.538668981484</v>
      </c>
      <c r="AR586" t="s">
        <v>219</v>
      </c>
      <c r="AS586" t="s">
        <v>564</v>
      </c>
      <c r="AT586" t="s">
        <v>231</v>
      </c>
      <c r="AU586">
        <v>20260806</v>
      </c>
      <c r="AV586" t="s">
        <v>222</v>
      </c>
      <c r="AW586" t="s">
        <v>566</v>
      </c>
      <c r="AX586" t="s">
        <v>223</v>
      </c>
      <c r="BA586" s="57">
        <v>46240.291666666664</v>
      </c>
      <c r="BB586" t="s">
        <v>3143</v>
      </c>
      <c r="BC586">
        <v>2026</v>
      </c>
      <c r="BD586">
        <v>8</v>
      </c>
      <c r="BE586">
        <v>6</v>
      </c>
      <c r="BF586" s="6">
        <f t="shared" si="27"/>
        <v>46240</v>
      </c>
      <c r="BG586">
        <f t="shared" si="28"/>
        <v>-0.29166666666424135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1002524969</v>
      </c>
      <c r="C587">
        <v>3</v>
      </c>
      <c r="D587" t="s">
        <v>49</v>
      </c>
      <c r="E587">
        <v>4</v>
      </c>
      <c r="F587" t="s">
        <v>247</v>
      </c>
      <c r="G587" t="s">
        <v>248</v>
      </c>
      <c r="H587" t="s">
        <v>645</v>
      </c>
      <c r="I587" t="s">
        <v>213</v>
      </c>
      <c r="J587" t="s">
        <v>214</v>
      </c>
      <c r="K587" t="s">
        <v>149</v>
      </c>
      <c r="L587" t="s">
        <v>215</v>
      </c>
      <c r="M587" t="s">
        <v>240</v>
      </c>
      <c r="N587" t="s">
        <v>216</v>
      </c>
      <c r="O587" s="57">
        <v>46247.690925925926</v>
      </c>
      <c r="P587" s="57">
        <v>46247.691678240742</v>
      </c>
      <c r="Q587">
        <v>69365452</v>
      </c>
      <c r="S587">
        <v>143424113704</v>
      </c>
      <c r="T587" t="s">
        <v>9211</v>
      </c>
      <c r="U587" t="s">
        <v>9212</v>
      </c>
      <c r="V587" t="s">
        <v>9213</v>
      </c>
      <c r="Z587">
        <v>110.50503004883601</v>
      </c>
      <c r="AA587">
        <v>-6.9427636526243903</v>
      </c>
      <c r="AB587" t="s">
        <v>9214</v>
      </c>
      <c r="AC587" t="s">
        <v>237</v>
      </c>
      <c r="AL587" t="s">
        <v>218</v>
      </c>
      <c r="AM587" t="s">
        <v>9215</v>
      </c>
      <c r="AN587" t="s">
        <v>6</v>
      </c>
      <c r="AO587" t="s">
        <v>8954</v>
      </c>
      <c r="AP587" s="57">
        <v>46248.541666666664</v>
      </c>
      <c r="AR587" t="s">
        <v>241</v>
      </c>
      <c r="AS587" t="s">
        <v>634</v>
      </c>
      <c r="AT587" t="s">
        <v>231</v>
      </c>
      <c r="AV587" t="s">
        <v>240</v>
      </c>
      <c r="AW587" t="s">
        <v>1057</v>
      </c>
      <c r="AX587" t="s">
        <v>223</v>
      </c>
      <c r="BA587" s="57">
        <v>46248.541666666664</v>
      </c>
      <c r="BB587" t="s">
        <v>9215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:61">
      <c r="A588">
        <v>587</v>
      </c>
      <c r="B588">
        <v>1002504696</v>
      </c>
      <c r="C588">
        <v>3</v>
      </c>
      <c r="D588" t="s">
        <v>45</v>
      </c>
      <c r="E588">
        <v>5</v>
      </c>
      <c r="F588" t="s">
        <v>211</v>
      </c>
      <c r="G588" t="s">
        <v>112</v>
      </c>
      <c r="H588" t="s">
        <v>244</v>
      </c>
      <c r="I588" t="s">
        <v>213</v>
      </c>
      <c r="J588" t="s">
        <v>214</v>
      </c>
      <c r="K588" t="s">
        <v>149</v>
      </c>
      <c r="L588" t="s">
        <v>215</v>
      </c>
      <c r="M588" t="s">
        <v>582</v>
      </c>
      <c r="N588" t="s">
        <v>216</v>
      </c>
      <c r="O588" s="57">
        <v>46235.633287037039</v>
      </c>
      <c r="P588" s="57">
        <v>46237.545370370368</v>
      </c>
      <c r="Q588">
        <v>69356809</v>
      </c>
      <c r="S588">
        <v>172605804058</v>
      </c>
      <c r="T588" t="s">
        <v>1900</v>
      </c>
      <c r="U588" t="s">
        <v>3144</v>
      </c>
      <c r="V588" t="s">
        <v>3145</v>
      </c>
      <c r="Z588">
        <v>116.16481829999999</v>
      </c>
      <c r="AA588">
        <v>-8.5739798</v>
      </c>
      <c r="AB588" t="s">
        <v>1903</v>
      </c>
      <c r="AC588" t="s">
        <v>237</v>
      </c>
      <c r="AL588" t="s">
        <v>218</v>
      </c>
      <c r="AM588" t="s">
        <v>3146</v>
      </c>
      <c r="AN588" t="s">
        <v>6</v>
      </c>
      <c r="AO588" s="57">
        <v>46030.642418981479</v>
      </c>
      <c r="AP588" s="57">
        <v>46236.541666666664</v>
      </c>
      <c r="AR588" t="s">
        <v>14</v>
      </c>
      <c r="AS588" t="s">
        <v>220</v>
      </c>
      <c r="AT588" t="s">
        <v>231</v>
      </c>
      <c r="AV588" t="s">
        <v>3147</v>
      </c>
      <c r="AW588" t="s">
        <v>958</v>
      </c>
      <c r="AX588" t="s">
        <v>223</v>
      </c>
      <c r="BA588" s="57">
        <v>46236.541666666664</v>
      </c>
      <c r="BB588" t="s">
        <v>3146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str">
        <f>VLOOKUP(H588,Sheet2!$A$1:$B$270,2,FALSE)</f>
        <v>MATARAM</v>
      </c>
    </row>
    <row r="589" spans="1:61">
      <c r="A589">
        <v>588</v>
      </c>
      <c r="B589">
        <v>1002515622</v>
      </c>
      <c r="C589">
        <v>3</v>
      </c>
      <c r="D589" t="s">
        <v>45</v>
      </c>
      <c r="E589">
        <v>5</v>
      </c>
      <c r="F589" t="s">
        <v>211</v>
      </c>
      <c r="G589" t="s">
        <v>110</v>
      </c>
      <c r="H589" t="s">
        <v>481</v>
      </c>
      <c r="I589" t="s">
        <v>213</v>
      </c>
      <c r="J589" t="s">
        <v>214</v>
      </c>
      <c r="K589" t="s">
        <v>149</v>
      </c>
      <c r="M589" t="s">
        <v>76</v>
      </c>
      <c r="N589" t="s">
        <v>216</v>
      </c>
      <c r="O589" s="57">
        <v>46242.382604166669</v>
      </c>
      <c r="P589" s="57">
        <v>46242.42287037037</v>
      </c>
      <c r="Q589">
        <v>69357823</v>
      </c>
      <c r="S589">
        <v>172617203049</v>
      </c>
      <c r="T589" t="s">
        <v>1420</v>
      </c>
      <c r="U589" t="s">
        <v>5552</v>
      </c>
      <c r="V589" t="s">
        <v>5553</v>
      </c>
      <c r="Z589">
        <v>118.63373615789099</v>
      </c>
      <c r="AA589">
        <v>-8.5083441405269493</v>
      </c>
      <c r="AB589" t="s">
        <v>1423</v>
      </c>
      <c r="AC589" t="s">
        <v>217</v>
      </c>
      <c r="AL589" t="s">
        <v>218</v>
      </c>
      <c r="AM589" t="s">
        <v>2964</v>
      </c>
      <c r="AN589" t="s">
        <v>6</v>
      </c>
      <c r="AO589" s="57">
        <v>46242.39266203704</v>
      </c>
      <c r="AR589" t="s">
        <v>219</v>
      </c>
      <c r="AS589" t="s">
        <v>987</v>
      </c>
      <c r="AT589" t="s">
        <v>221</v>
      </c>
      <c r="AU589">
        <v>20260808</v>
      </c>
      <c r="AV589" t="s">
        <v>222</v>
      </c>
      <c r="AW589" t="s">
        <v>618</v>
      </c>
      <c r="AX589" t="s">
        <v>223</v>
      </c>
      <c r="BA589" s="57">
        <v>46242.291666666664</v>
      </c>
      <c r="BB589" t="s">
        <v>2964</v>
      </c>
      <c r="BC589">
        <v>2026</v>
      </c>
      <c r="BD589">
        <v>8</v>
      </c>
      <c r="BE589">
        <v>8</v>
      </c>
      <c r="BF589" s="6">
        <f t="shared" si="27"/>
        <v>46242</v>
      </c>
      <c r="BG589">
        <f t="shared" si="28"/>
        <v>-0.29166666666424135</v>
      </c>
      <c r="BH589" t="str">
        <f t="shared" si="29"/>
        <v>COMPLY</v>
      </c>
      <c r="BI589" t="str">
        <f>VLOOKUP(H589,Sheet2!$A$1:$B$270,2,FALSE)</f>
        <v>BIMA</v>
      </c>
    </row>
    <row r="590" spans="1:61">
      <c r="A590">
        <v>589</v>
      </c>
      <c r="B590">
        <v>1002521459</v>
      </c>
      <c r="C590">
        <v>3</v>
      </c>
      <c r="D590" t="s">
        <v>51</v>
      </c>
      <c r="E590">
        <v>4</v>
      </c>
      <c r="F590" t="s">
        <v>235</v>
      </c>
      <c r="G590" t="s">
        <v>594</v>
      </c>
      <c r="H590" t="s">
        <v>636</v>
      </c>
      <c r="I590" t="s">
        <v>213</v>
      </c>
      <c r="J590" t="s">
        <v>214</v>
      </c>
      <c r="K590" t="s">
        <v>149</v>
      </c>
      <c r="L590" t="s">
        <v>215</v>
      </c>
      <c r="M590" t="s">
        <v>76</v>
      </c>
      <c r="N590" t="s">
        <v>216</v>
      </c>
      <c r="O590" s="57">
        <v>46246.410381944443</v>
      </c>
      <c r="P590" s="57">
        <v>46246.711851851855</v>
      </c>
      <c r="Q590">
        <v>69363913</v>
      </c>
      <c r="S590">
        <v>142505404875</v>
      </c>
      <c r="T590" t="s">
        <v>8238</v>
      </c>
      <c r="U590" t="s">
        <v>8239</v>
      </c>
      <c r="V590" t="s">
        <v>8240</v>
      </c>
      <c r="Z590">
        <v>110.77894999999999</v>
      </c>
      <c r="AA590">
        <v>-7.5670820000000001</v>
      </c>
      <c r="AB590" t="s">
        <v>8241</v>
      </c>
      <c r="AC590" t="s">
        <v>237</v>
      </c>
      <c r="AL590" t="s">
        <v>218</v>
      </c>
      <c r="AM590" t="s">
        <v>8242</v>
      </c>
      <c r="AN590" t="s">
        <v>6</v>
      </c>
      <c r="AO590" s="57">
        <v>46364.413321759261</v>
      </c>
      <c r="AP590" s="57">
        <v>46247.541666666664</v>
      </c>
      <c r="AR590" t="s">
        <v>219</v>
      </c>
      <c r="AS590" t="s">
        <v>220</v>
      </c>
      <c r="AT590" t="s">
        <v>231</v>
      </c>
      <c r="AU590">
        <v>20260812</v>
      </c>
      <c r="AV590" t="s">
        <v>222</v>
      </c>
      <c r="AW590" t="s">
        <v>1055</v>
      </c>
      <c r="AX590" t="s">
        <v>223</v>
      </c>
      <c r="BA590" s="57">
        <v>46247.541666666664</v>
      </c>
      <c r="BB590" t="s">
        <v>8242</v>
      </c>
      <c r="BC590">
        <v>2026</v>
      </c>
      <c r="BD590">
        <v>8</v>
      </c>
      <c r="BE590">
        <v>12</v>
      </c>
      <c r="BF590" s="6">
        <f t="shared" si="27"/>
        <v>46246</v>
      </c>
      <c r="BG590">
        <f t="shared" si="28"/>
        <v>-1.5416666666642413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1002515703</v>
      </c>
      <c r="C591">
        <v>3</v>
      </c>
      <c r="D591" t="s">
        <v>51</v>
      </c>
      <c r="E591">
        <v>4</v>
      </c>
      <c r="F591" t="s">
        <v>275</v>
      </c>
      <c r="G591" t="s">
        <v>575</v>
      </c>
      <c r="H591" t="s">
        <v>1095</v>
      </c>
      <c r="I591" t="s">
        <v>213</v>
      </c>
      <c r="J591" t="s">
        <v>214</v>
      </c>
      <c r="K591" t="s">
        <v>149</v>
      </c>
      <c r="L591" t="s">
        <v>215</v>
      </c>
      <c r="M591" t="s">
        <v>76</v>
      </c>
      <c r="N591" t="s">
        <v>216</v>
      </c>
      <c r="O591" s="57">
        <v>46242.424259259256</v>
      </c>
      <c r="P591" s="57">
        <v>46243.809386574074</v>
      </c>
      <c r="Q591">
        <v>69361301</v>
      </c>
      <c r="S591">
        <v>142521103421</v>
      </c>
      <c r="T591" t="s">
        <v>5559</v>
      </c>
      <c r="U591" t="s">
        <v>4052</v>
      </c>
      <c r="V591" t="s">
        <v>5560</v>
      </c>
      <c r="Z591">
        <v>110.781368</v>
      </c>
      <c r="AA591">
        <v>-7.0262019999999996</v>
      </c>
      <c r="AB591" t="s">
        <v>5561</v>
      </c>
      <c r="AC591" t="s">
        <v>237</v>
      </c>
      <c r="AL591" t="s">
        <v>218</v>
      </c>
      <c r="AM591" t="s">
        <v>5562</v>
      </c>
      <c r="AN591" t="s">
        <v>6</v>
      </c>
      <c r="AO591" s="57">
        <v>46242.434189814812</v>
      </c>
      <c r="AP591" s="57">
        <v>46243.333333333336</v>
      </c>
      <c r="AR591" t="s">
        <v>219</v>
      </c>
      <c r="AS591" t="s">
        <v>615</v>
      </c>
      <c r="AT591" t="s">
        <v>231</v>
      </c>
      <c r="AU591">
        <v>20260809</v>
      </c>
      <c r="AV591" t="s">
        <v>222</v>
      </c>
      <c r="AW591" t="s">
        <v>1055</v>
      </c>
      <c r="AX591" t="s">
        <v>223</v>
      </c>
      <c r="BA591" s="57">
        <v>46243.333333333336</v>
      </c>
      <c r="BB591" t="s">
        <v>5562</v>
      </c>
      <c r="BC591">
        <v>2026</v>
      </c>
      <c r="BD591">
        <v>8</v>
      </c>
      <c r="BE591">
        <v>9</v>
      </c>
      <c r="BF591" s="6">
        <f t="shared" si="27"/>
        <v>46243</v>
      </c>
      <c r="BG591">
        <f t="shared" si="28"/>
        <v>-0.33333333333575865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1002505718</v>
      </c>
      <c r="C592">
        <v>3</v>
      </c>
      <c r="D592" t="s">
        <v>49</v>
      </c>
      <c r="E592">
        <v>4</v>
      </c>
      <c r="F592" t="s">
        <v>247</v>
      </c>
      <c r="G592" t="s">
        <v>248</v>
      </c>
      <c r="H592" t="s">
        <v>645</v>
      </c>
      <c r="I592" t="s">
        <v>213</v>
      </c>
      <c r="J592" t="s">
        <v>214</v>
      </c>
      <c r="K592" t="s">
        <v>149</v>
      </c>
      <c r="L592" t="s">
        <v>215</v>
      </c>
      <c r="M592" t="s">
        <v>76</v>
      </c>
      <c r="N592" t="s">
        <v>216</v>
      </c>
      <c r="O592" s="57">
        <v>46237.42428240741</v>
      </c>
      <c r="P592" s="57">
        <v>46237.881631944445</v>
      </c>
      <c r="Q592">
        <v>69357281</v>
      </c>
      <c r="S592">
        <v>143424113131</v>
      </c>
      <c r="T592" t="s">
        <v>2609</v>
      </c>
      <c r="U592" t="s">
        <v>3153</v>
      </c>
      <c r="V592" t="s">
        <v>3154</v>
      </c>
      <c r="Z592">
        <v>110.498783066868</v>
      </c>
      <c r="AA592">
        <v>-6.9695595378794</v>
      </c>
      <c r="AB592" t="s">
        <v>3155</v>
      </c>
      <c r="AC592" t="s">
        <v>217</v>
      </c>
      <c r="AL592" t="s">
        <v>218</v>
      </c>
      <c r="AM592" t="s">
        <v>3156</v>
      </c>
      <c r="AN592" t="s">
        <v>6</v>
      </c>
      <c r="AO592" s="57">
        <v>46089.444699074076</v>
      </c>
      <c r="AP592" s="57">
        <v>46238.541666666664</v>
      </c>
      <c r="AR592" t="s">
        <v>219</v>
      </c>
      <c r="AS592" t="s">
        <v>634</v>
      </c>
      <c r="AT592" t="s">
        <v>231</v>
      </c>
      <c r="AU592">
        <v>20260803</v>
      </c>
      <c r="AV592" t="s">
        <v>222</v>
      </c>
      <c r="AW592" t="s">
        <v>1055</v>
      </c>
      <c r="AX592" t="s">
        <v>223</v>
      </c>
      <c r="BA592" s="57">
        <v>46238.541666666664</v>
      </c>
      <c r="BB592" t="s">
        <v>3156</v>
      </c>
      <c r="BC592">
        <v>2026</v>
      </c>
      <c r="BD592">
        <v>8</v>
      </c>
      <c r="BE592">
        <v>3</v>
      </c>
      <c r="BF592" s="6">
        <f t="shared" si="27"/>
        <v>46237</v>
      </c>
      <c r="BG592">
        <f t="shared" si="28"/>
        <v>-1.5416666666642413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1002507796</v>
      </c>
      <c r="C593">
        <v>3</v>
      </c>
      <c r="D593" t="s">
        <v>42</v>
      </c>
      <c r="E593">
        <v>5</v>
      </c>
      <c r="F593" t="s">
        <v>233</v>
      </c>
      <c r="G593" t="s">
        <v>101</v>
      </c>
      <c r="H593" t="s">
        <v>264</v>
      </c>
      <c r="I593" t="s">
        <v>213</v>
      </c>
      <c r="J593" t="s">
        <v>214</v>
      </c>
      <c r="K593" t="s">
        <v>149</v>
      </c>
      <c r="L593" t="s">
        <v>215</v>
      </c>
      <c r="M593" t="s">
        <v>76</v>
      </c>
      <c r="N593" t="s">
        <v>216</v>
      </c>
      <c r="O593" s="57">
        <v>46238.482592592591</v>
      </c>
      <c r="P593" s="57">
        <v>46239.821828703702</v>
      </c>
      <c r="Q593">
        <v>69358160</v>
      </c>
      <c r="S593">
        <v>152316231885</v>
      </c>
      <c r="T593" t="s">
        <v>3157</v>
      </c>
      <c r="U593" t="s">
        <v>3158</v>
      </c>
      <c r="V593" t="s">
        <v>3159</v>
      </c>
      <c r="Z593">
        <v>112.70518</v>
      </c>
      <c r="AA593">
        <v>-7.4449626999999996</v>
      </c>
      <c r="AB593" t="s">
        <v>3160</v>
      </c>
      <c r="AC593" t="s">
        <v>1058</v>
      </c>
      <c r="AL593" t="s">
        <v>218</v>
      </c>
      <c r="AM593" t="s">
        <v>3161</v>
      </c>
      <c r="AN593" t="s">
        <v>6</v>
      </c>
      <c r="AO593" s="57">
        <v>46120.48636574074</v>
      </c>
      <c r="AP593" s="57">
        <v>46239.333333333336</v>
      </c>
      <c r="AR593" t="s">
        <v>219</v>
      </c>
      <c r="AS593" t="s">
        <v>233</v>
      </c>
      <c r="AT593" t="s">
        <v>231</v>
      </c>
      <c r="AU593">
        <v>20260805</v>
      </c>
      <c r="AV593" t="s">
        <v>222</v>
      </c>
      <c r="AW593" t="s">
        <v>1066</v>
      </c>
      <c r="AX593" t="s">
        <v>223</v>
      </c>
      <c r="BA593" s="57">
        <v>46239.333333333336</v>
      </c>
      <c r="BB593" t="s">
        <v>3161</v>
      </c>
      <c r="BC593">
        <v>2026</v>
      </c>
      <c r="BD593">
        <v>8</v>
      </c>
      <c r="BE593">
        <v>5</v>
      </c>
      <c r="BF593" s="6">
        <f t="shared" si="27"/>
        <v>46239</v>
      </c>
      <c r="BG593">
        <f t="shared" si="28"/>
        <v>-0.33333333333575865</v>
      </c>
      <c r="BH593" t="str">
        <f t="shared" si="29"/>
        <v>COMPLY</v>
      </c>
      <c r="BI593" t="str">
        <f>VLOOKUP(H593,Sheet2!$A$1:$B$270,2,FALSE)</f>
        <v>SIDOARJO</v>
      </c>
    </row>
    <row r="594" spans="1:61">
      <c r="A594">
        <v>593</v>
      </c>
      <c r="B594">
        <v>1002504420</v>
      </c>
      <c r="C594">
        <v>3</v>
      </c>
      <c r="D594" t="s">
        <v>42</v>
      </c>
      <c r="E594">
        <v>5</v>
      </c>
      <c r="F594" t="s">
        <v>106</v>
      </c>
      <c r="G594" t="s">
        <v>107</v>
      </c>
      <c r="H594" t="s">
        <v>444</v>
      </c>
      <c r="I594" t="s">
        <v>213</v>
      </c>
      <c r="J594" t="s">
        <v>214</v>
      </c>
      <c r="K594" t="s">
        <v>149</v>
      </c>
      <c r="M594" t="s">
        <v>76</v>
      </c>
      <c r="N594" t="s">
        <v>216</v>
      </c>
      <c r="O594" s="57">
        <v>46235.474953703706</v>
      </c>
      <c r="P594" s="57">
        <v>46235.712511574071</v>
      </c>
      <c r="Q594">
        <v>69356658</v>
      </c>
      <c r="S594">
        <v>152511206422</v>
      </c>
      <c r="T594" t="s">
        <v>3162</v>
      </c>
      <c r="U594" t="s">
        <v>3163</v>
      </c>
      <c r="V594" t="s">
        <v>3164</v>
      </c>
      <c r="Z594">
        <v>113.241753</v>
      </c>
      <c r="AA594">
        <v>-7.8307596000000004</v>
      </c>
      <c r="AB594" t="s">
        <v>3165</v>
      </c>
      <c r="AC594" t="s">
        <v>230</v>
      </c>
      <c r="AL594" t="s">
        <v>218</v>
      </c>
      <c r="AM594" t="s">
        <v>3166</v>
      </c>
      <c r="AN594" t="s">
        <v>6</v>
      </c>
      <c r="AO594" s="57">
        <v>46030.475983796299</v>
      </c>
      <c r="AP594" s="57">
        <v>46236.541666666664</v>
      </c>
      <c r="AR594" t="s">
        <v>219</v>
      </c>
      <c r="AS594" t="s">
        <v>220</v>
      </c>
      <c r="AT594" t="s">
        <v>231</v>
      </c>
      <c r="AU594">
        <v>20260801</v>
      </c>
      <c r="AV594" t="s">
        <v>222</v>
      </c>
      <c r="AW594" t="s">
        <v>566</v>
      </c>
      <c r="AX594" t="s">
        <v>223</v>
      </c>
      <c r="BA594" s="57">
        <v>46236.541666666664</v>
      </c>
      <c r="BB594" t="s">
        <v>3166</v>
      </c>
      <c r="BC594">
        <v>2026</v>
      </c>
      <c r="BD594">
        <v>8</v>
      </c>
      <c r="BE594">
        <v>1</v>
      </c>
      <c r="BF594" s="6">
        <f t="shared" si="27"/>
        <v>46235</v>
      </c>
      <c r="BG594">
        <f t="shared" si="28"/>
        <v>-1.5416666666642413</v>
      </c>
      <c r="BH594" t="str">
        <f t="shared" si="29"/>
        <v>COMPLY</v>
      </c>
      <c r="BI594" t="str">
        <f>VLOOKUP(H594,Sheet2!$A$1:$B$270,2,FALSE)</f>
        <v>PROBOLINGGO</v>
      </c>
    </row>
    <row r="595" spans="1:61">
      <c r="A595">
        <v>594</v>
      </c>
      <c r="B595">
        <v>1002514235</v>
      </c>
      <c r="C595">
        <v>3</v>
      </c>
      <c r="D595" t="s">
        <v>42</v>
      </c>
      <c r="E595">
        <v>5</v>
      </c>
      <c r="F595" t="s">
        <v>233</v>
      </c>
      <c r="G595" t="s">
        <v>101</v>
      </c>
      <c r="H595" t="s">
        <v>308</v>
      </c>
      <c r="I595" t="s">
        <v>213</v>
      </c>
      <c r="J595" t="s">
        <v>214</v>
      </c>
      <c r="K595" t="s">
        <v>149</v>
      </c>
      <c r="L595" t="s">
        <v>215</v>
      </c>
      <c r="M595" t="s">
        <v>582</v>
      </c>
      <c r="N595" t="s">
        <v>216</v>
      </c>
      <c r="O595" s="57">
        <v>46241.455509259256</v>
      </c>
      <c r="P595" s="57">
        <v>46245.416319444441</v>
      </c>
      <c r="Q595">
        <v>69360620</v>
      </c>
      <c r="S595">
        <v>152332252775</v>
      </c>
      <c r="T595" t="s">
        <v>5573</v>
      </c>
      <c r="U595" t="s">
        <v>5574</v>
      </c>
      <c r="V595" t="s">
        <v>5575</v>
      </c>
      <c r="Z595">
        <v>112.6658281</v>
      </c>
      <c r="AA595">
        <v>-7.3648625000000001</v>
      </c>
      <c r="AB595" t="s">
        <v>5576</v>
      </c>
      <c r="AC595" t="s">
        <v>1058</v>
      </c>
      <c r="AL595" t="s">
        <v>218</v>
      </c>
      <c r="AM595" t="s">
        <v>3043</v>
      </c>
      <c r="AN595" t="s">
        <v>6</v>
      </c>
      <c r="AO595" s="57">
        <v>46211.465613425928</v>
      </c>
      <c r="AP595" s="57">
        <v>46242.333333333336</v>
      </c>
      <c r="AQ595" t="s">
        <v>249</v>
      </c>
      <c r="AR595" t="s">
        <v>14</v>
      </c>
      <c r="AS595" t="s">
        <v>619</v>
      </c>
      <c r="AT595" t="s">
        <v>231</v>
      </c>
      <c r="AV595" t="s">
        <v>7370</v>
      </c>
      <c r="AW595" t="s">
        <v>4943</v>
      </c>
      <c r="AX595" t="s">
        <v>223</v>
      </c>
      <c r="BA595" s="57">
        <v>46242.333333333336</v>
      </c>
      <c r="BB595" t="s">
        <v>3043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str">
        <f>VLOOKUP(H595,Sheet2!$A$1:$B$270,2,FALSE)</f>
        <v>SIDOARJO</v>
      </c>
    </row>
    <row r="596" spans="1:61">
      <c r="A596">
        <v>595</v>
      </c>
      <c r="B596">
        <v>1002504774</v>
      </c>
      <c r="C596">
        <v>3</v>
      </c>
      <c r="D596" t="s">
        <v>59</v>
      </c>
      <c r="E596">
        <v>4</v>
      </c>
      <c r="F596" t="s">
        <v>224</v>
      </c>
      <c r="G596" t="s">
        <v>322</v>
      </c>
      <c r="H596" t="s">
        <v>323</v>
      </c>
      <c r="I596" t="s">
        <v>213</v>
      </c>
      <c r="J596" t="s">
        <v>214</v>
      </c>
      <c r="K596" t="s">
        <v>149</v>
      </c>
      <c r="M596" t="s">
        <v>76</v>
      </c>
      <c r="N596" t="s">
        <v>216</v>
      </c>
      <c r="O596" s="57">
        <v>46235.660462962966</v>
      </c>
      <c r="P596" s="57">
        <v>46235.698645833334</v>
      </c>
      <c r="Q596">
        <v>69354306</v>
      </c>
      <c r="S596">
        <v>146372103733</v>
      </c>
      <c r="T596" t="s">
        <v>1188</v>
      </c>
      <c r="U596" t="s">
        <v>3171</v>
      </c>
      <c r="V596" t="s">
        <v>3172</v>
      </c>
      <c r="Z596">
        <v>109.673293</v>
      </c>
      <c r="AA596">
        <v>-7.4445870000000003</v>
      </c>
      <c r="AB596" t="s">
        <v>1189</v>
      </c>
      <c r="AC596" t="s">
        <v>292</v>
      </c>
      <c r="AL596" t="s">
        <v>218</v>
      </c>
      <c r="AM596" t="s">
        <v>3173</v>
      </c>
      <c r="AN596" t="s">
        <v>6</v>
      </c>
      <c r="AO596" s="57">
        <v>46030.663298611114</v>
      </c>
      <c r="AR596" t="s">
        <v>219</v>
      </c>
      <c r="AS596" t="s">
        <v>220</v>
      </c>
      <c r="AT596" t="s">
        <v>231</v>
      </c>
      <c r="AU596">
        <v>20260801</v>
      </c>
      <c r="AV596" t="s">
        <v>222</v>
      </c>
      <c r="AW596" t="s">
        <v>565</v>
      </c>
      <c r="AX596" t="s">
        <v>223</v>
      </c>
      <c r="BA596" s="57">
        <v>46235.291666666664</v>
      </c>
      <c r="BB596" t="s">
        <v>3173</v>
      </c>
      <c r="BC596">
        <v>2026</v>
      </c>
      <c r="BD596">
        <v>8</v>
      </c>
      <c r="BE596">
        <v>1</v>
      </c>
      <c r="BF596" s="6">
        <f t="shared" si="27"/>
        <v>46235</v>
      </c>
      <c r="BG596">
        <f t="shared" si="28"/>
        <v>-0.29166666666424135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1002517640</v>
      </c>
      <c r="C597">
        <v>3</v>
      </c>
      <c r="D597" t="s">
        <v>38</v>
      </c>
      <c r="E597">
        <v>5</v>
      </c>
      <c r="F597" t="s">
        <v>92</v>
      </c>
      <c r="G597" t="s">
        <v>94</v>
      </c>
      <c r="H597" t="s">
        <v>339</v>
      </c>
      <c r="I597" t="s">
        <v>213</v>
      </c>
      <c r="J597" t="s">
        <v>214</v>
      </c>
      <c r="K597" t="s">
        <v>149</v>
      </c>
      <c r="L597" t="s">
        <v>215</v>
      </c>
      <c r="M597" t="s">
        <v>76</v>
      </c>
      <c r="N597" t="s">
        <v>216</v>
      </c>
      <c r="O597" s="57">
        <v>46244.528437499997</v>
      </c>
      <c r="P597" s="57">
        <v>46245.587546296294</v>
      </c>
      <c r="Q597">
        <v>69362391</v>
      </c>
      <c r="S597">
        <v>152603215872</v>
      </c>
      <c r="T597" t="s">
        <v>6685</v>
      </c>
      <c r="U597" t="s">
        <v>6686</v>
      </c>
      <c r="V597" t="s">
        <v>6687</v>
      </c>
      <c r="Z597">
        <v>111.3444775</v>
      </c>
      <c r="AA597">
        <v>-7.6998423999999996</v>
      </c>
      <c r="AB597" t="s">
        <v>6688</v>
      </c>
      <c r="AC597" t="s">
        <v>237</v>
      </c>
      <c r="AL597" t="s">
        <v>218</v>
      </c>
      <c r="AM597" t="s">
        <v>6689</v>
      </c>
      <c r="AN597" t="s">
        <v>6</v>
      </c>
      <c r="AO597" s="57">
        <v>46303.537962962961</v>
      </c>
      <c r="AP597" s="57">
        <v>46245.541666666664</v>
      </c>
      <c r="AR597" t="s">
        <v>219</v>
      </c>
      <c r="AS597" t="s">
        <v>593</v>
      </c>
      <c r="AT597" t="s">
        <v>231</v>
      </c>
      <c r="AU597">
        <v>20260811</v>
      </c>
      <c r="AV597" t="s">
        <v>222</v>
      </c>
      <c r="AW597" t="s">
        <v>1055</v>
      </c>
      <c r="AX597" t="s">
        <v>223</v>
      </c>
      <c r="BA597" s="57">
        <v>46245.541666666664</v>
      </c>
      <c r="BB597" t="s">
        <v>6689</v>
      </c>
      <c r="BC597">
        <v>2026</v>
      </c>
      <c r="BD597">
        <v>8</v>
      </c>
      <c r="BE597">
        <v>11</v>
      </c>
      <c r="BF597" s="6">
        <f t="shared" si="27"/>
        <v>46245</v>
      </c>
      <c r="BG597">
        <f t="shared" si="28"/>
        <v>-0.54166666666424135</v>
      </c>
      <c r="BH597" t="str">
        <f t="shared" si="29"/>
        <v>COMPLY</v>
      </c>
      <c r="BI597" t="str">
        <f>VLOOKUP(H597,Sheet2!$A$1:$B$270,2,FALSE)</f>
        <v>MADIUN</v>
      </c>
    </row>
    <row r="598" spans="1:61">
      <c r="A598">
        <v>597</v>
      </c>
      <c r="B598">
        <v>1002512394</v>
      </c>
      <c r="C598">
        <v>3</v>
      </c>
      <c r="D598" t="s">
        <v>45</v>
      </c>
      <c r="E598">
        <v>5</v>
      </c>
      <c r="F598" t="s">
        <v>211</v>
      </c>
      <c r="G598" t="s">
        <v>118</v>
      </c>
      <c r="H598" t="s">
        <v>285</v>
      </c>
      <c r="I598" t="s">
        <v>213</v>
      </c>
      <c r="J598" t="s">
        <v>214</v>
      </c>
      <c r="K598" t="s">
        <v>149</v>
      </c>
      <c r="L598" t="s">
        <v>215</v>
      </c>
      <c r="M598" t="s">
        <v>76</v>
      </c>
      <c r="N598" t="s">
        <v>216</v>
      </c>
      <c r="O598" s="57">
        <v>46240.559687499997</v>
      </c>
      <c r="P598" s="57">
        <v>46240.853009259263</v>
      </c>
      <c r="Q598">
        <v>69359975</v>
      </c>
      <c r="S598">
        <v>172610203613</v>
      </c>
      <c r="T598" t="s">
        <v>3174</v>
      </c>
      <c r="U598" t="s">
        <v>3175</v>
      </c>
      <c r="V598" t="s">
        <v>3176</v>
      </c>
      <c r="Z598">
        <v>116.869161576032</v>
      </c>
      <c r="AA598">
        <v>-8.7723542335568201</v>
      </c>
      <c r="AB598" t="s">
        <v>3177</v>
      </c>
      <c r="AC598" t="s">
        <v>217</v>
      </c>
      <c r="AL598" t="s">
        <v>218</v>
      </c>
      <c r="AM598" t="s">
        <v>3178</v>
      </c>
      <c r="AN598" t="s">
        <v>6</v>
      </c>
      <c r="AO598" s="57">
        <v>46181.569502314815</v>
      </c>
      <c r="AP598" s="57">
        <v>46241.541666666664</v>
      </c>
      <c r="AR598" t="s">
        <v>219</v>
      </c>
      <c r="AS598" t="s">
        <v>587</v>
      </c>
      <c r="AT598" t="s">
        <v>231</v>
      </c>
      <c r="AU598">
        <v>20260806</v>
      </c>
      <c r="AV598" t="s">
        <v>222</v>
      </c>
      <c r="AW598" t="s">
        <v>1057</v>
      </c>
      <c r="AX598" t="s">
        <v>223</v>
      </c>
      <c r="BA598" s="57">
        <v>46241.541666666664</v>
      </c>
      <c r="BB598" t="s">
        <v>3178</v>
      </c>
      <c r="BC598">
        <v>2026</v>
      </c>
      <c r="BD598">
        <v>8</v>
      </c>
      <c r="BE598">
        <v>6</v>
      </c>
      <c r="BF598" s="6">
        <f t="shared" si="27"/>
        <v>46240</v>
      </c>
      <c r="BG598">
        <f t="shared" si="28"/>
        <v>-1.5416666666642413</v>
      </c>
      <c r="BH598" t="str">
        <f t="shared" si="29"/>
        <v>COMPLY</v>
      </c>
      <c r="BI598" t="str">
        <f>VLOOKUP(H598,Sheet2!$A$1:$B$270,2,FALSE)</f>
        <v>SUMBAWA</v>
      </c>
    </row>
    <row r="599" spans="1:61">
      <c r="A599">
        <v>598</v>
      </c>
      <c r="B599">
        <v>1002505931</v>
      </c>
      <c r="C599">
        <v>3</v>
      </c>
      <c r="D599" t="s">
        <v>55</v>
      </c>
      <c r="E599">
        <v>5</v>
      </c>
      <c r="F599" t="s">
        <v>267</v>
      </c>
      <c r="G599" t="s">
        <v>122</v>
      </c>
      <c r="H599" t="s">
        <v>299</v>
      </c>
      <c r="I599" t="s">
        <v>213</v>
      </c>
      <c r="J599" t="s">
        <v>214</v>
      </c>
      <c r="K599" t="s">
        <v>149</v>
      </c>
      <c r="M599" t="s">
        <v>76</v>
      </c>
      <c r="N599" t="s">
        <v>216</v>
      </c>
      <c r="O599" s="57">
        <v>46237.493773148148</v>
      </c>
      <c r="P599" s="57">
        <v>46237.644629629627</v>
      </c>
      <c r="Q599">
        <v>69339285</v>
      </c>
      <c r="S599">
        <v>152446246131</v>
      </c>
      <c r="T599" t="s">
        <v>1080</v>
      </c>
      <c r="U599" t="s">
        <v>3179</v>
      </c>
      <c r="V599" t="s">
        <v>3180</v>
      </c>
      <c r="Z599">
        <v>112.54237500000001</v>
      </c>
      <c r="AA599">
        <v>-7.2237390000000001</v>
      </c>
      <c r="AB599" t="s">
        <v>1081</v>
      </c>
      <c r="AC599" t="s">
        <v>226</v>
      </c>
      <c r="AL599" t="s">
        <v>218</v>
      </c>
      <c r="AM599" t="s">
        <v>2834</v>
      </c>
      <c r="AN599" t="s">
        <v>6</v>
      </c>
      <c r="AO599" s="57">
        <v>46089.496550925927</v>
      </c>
      <c r="AR599" t="s">
        <v>219</v>
      </c>
      <c r="AS599" t="s">
        <v>932</v>
      </c>
      <c r="AT599" t="s">
        <v>231</v>
      </c>
      <c r="AU599">
        <v>20260803</v>
      </c>
      <c r="AV599" t="s">
        <v>222</v>
      </c>
      <c r="AW599" t="s">
        <v>984</v>
      </c>
      <c r="AX599" t="s">
        <v>223</v>
      </c>
      <c r="BA599" s="57">
        <v>46237.291666666664</v>
      </c>
      <c r="BB599" t="s">
        <v>2834</v>
      </c>
      <c r="BC599">
        <v>2026</v>
      </c>
      <c r="BD599">
        <v>8</v>
      </c>
      <c r="BE599">
        <v>3</v>
      </c>
      <c r="BF599" s="6">
        <f t="shared" si="27"/>
        <v>46237</v>
      </c>
      <c r="BG599">
        <f t="shared" si="28"/>
        <v>-0.29166666666424135</v>
      </c>
      <c r="BH599" t="str">
        <f t="shared" si="29"/>
        <v>COMPLY</v>
      </c>
      <c r="BI599" t="str">
        <f>VLOOKUP(H599,Sheet2!$A$1:$B$270,2,FALSE)</f>
        <v>GRESIK</v>
      </c>
    </row>
    <row r="600" spans="1:61">
      <c r="A600">
        <v>599</v>
      </c>
      <c r="B600">
        <v>1002515574</v>
      </c>
      <c r="C600">
        <v>3</v>
      </c>
      <c r="D600" t="s">
        <v>45</v>
      </c>
      <c r="E600">
        <v>5</v>
      </c>
      <c r="F600" t="s">
        <v>211</v>
      </c>
      <c r="G600" t="s">
        <v>115</v>
      </c>
      <c r="H600" t="s">
        <v>281</v>
      </c>
      <c r="I600" t="s">
        <v>213</v>
      </c>
      <c r="J600" t="s">
        <v>214</v>
      </c>
      <c r="K600" t="s">
        <v>149</v>
      </c>
      <c r="L600" t="s">
        <v>215</v>
      </c>
      <c r="M600" t="s">
        <v>76</v>
      </c>
      <c r="N600" t="s">
        <v>216</v>
      </c>
      <c r="O600" s="57">
        <v>46242.347187500003</v>
      </c>
      <c r="P600" s="57">
        <v>46243.850069444445</v>
      </c>
      <c r="Q600">
        <v>69361227</v>
      </c>
      <c r="S600">
        <v>172603791351</v>
      </c>
      <c r="T600" t="s">
        <v>5583</v>
      </c>
      <c r="U600" t="s">
        <v>5584</v>
      </c>
      <c r="V600" t="s">
        <v>5585</v>
      </c>
      <c r="Z600">
        <v>116.234774796602</v>
      </c>
      <c r="AA600">
        <v>-8.68249784078942</v>
      </c>
      <c r="AB600" t="s">
        <v>5586</v>
      </c>
      <c r="AC600" t="s">
        <v>237</v>
      </c>
      <c r="AL600" t="s">
        <v>218</v>
      </c>
      <c r="AM600" t="s">
        <v>5562</v>
      </c>
      <c r="AN600" t="s">
        <v>6</v>
      </c>
      <c r="AO600" s="57">
        <v>46242.350891203707</v>
      </c>
      <c r="AP600" s="57">
        <v>46243.333333333336</v>
      </c>
      <c r="AR600" t="s">
        <v>219</v>
      </c>
      <c r="AS600" t="s">
        <v>588</v>
      </c>
      <c r="AT600" t="s">
        <v>231</v>
      </c>
      <c r="AU600">
        <v>20260809</v>
      </c>
      <c r="AV600" t="s">
        <v>222</v>
      </c>
      <c r="AW600" t="s">
        <v>1066</v>
      </c>
      <c r="AX600" t="s">
        <v>223</v>
      </c>
      <c r="BA600" s="57">
        <v>46243.333333333336</v>
      </c>
      <c r="BB600" t="s">
        <v>5562</v>
      </c>
      <c r="BC600">
        <v>2026</v>
      </c>
      <c r="BD600">
        <v>8</v>
      </c>
      <c r="BE600">
        <v>9</v>
      </c>
      <c r="BF600" s="6">
        <f t="shared" si="27"/>
        <v>46243</v>
      </c>
      <c r="BG600">
        <f t="shared" si="28"/>
        <v>-0.33333333333575865</v>
      </c>
      <c r="BH600" t="str">
        <f t="shared" si="29"/>
        <v>COMPLY</v>
      </c>
      <c r="BI600" t="str">
        <f>VLOOKUP(H600,Sheet2!$A$1:$B$270,2,FALSE)</f>
        <v>SELONG</v>
      </c>
    </row>
    <row r="601" spans="1:61">
      <c r="A601">
        <v>600</v>
      </c>
      <c r="B601">
        <v>1002518322</v>
      </c>
      <c r="C601">
        <v>3</v>
      </c>
      <c r="D601" t="s">
        <v>34</v>
      </c>
      <c r="E601">
        <v>5</v>
      </c>
      <c r="F601" t="s">
        <v>580</v>
      </c>
      <c r="G601" t="s">
        <v>82</v>
      </c>
      <c r="H601" t="s">
        <v>412</v>
      </c>
      <c r="I601" t="s">
        <v>213</v>
      </c>
      <c r="J601" t="s">
        <v>214</v>
      </c>
      <c r="K601" t="s">
        <v>149</v>
      </c>
      <c r="M601" t="s">
        <v>614</v>
      </c>
      <c r="N601" t="s">
        <v>216</v>
      </c>
      <c r="O601" s="57">
        <v>46244.651956018519</v>
      </c>
      <c r="P601" s="57">
        <v>46247.7887962963</v>
      </c>
      <c r="Q601">
        <v>69362650</v>
      </c>
      <c r="S601">
        <v>172404209226</v>
      </c>
      <c r="T601" t="s">
        <v>6690</v>
      </c>
      <c r="U601" t="s">
        <v>6691</v>
      </c>
      <c r="Z601">
        <v>115.615708771112</v>
      </c>
      <c r="AA601">
        <v>-8.4771586929703595</v>
      </c>
      <c r="AB601" t="s">
        <v>6692</v>
      </c>
      <c r="AC601" t="s">
        <v>230</v>
      </c>
      <c r="AO601" s="57">
        <v>46303.652731481481</v>
      </c>
      <c r="AR601" t="s">
        <v>5</v>
      </c>
      <c r="AS601" t="s">
        <v>1117</v>
      </c>
      <c r="AT601" t="s">
        <v>231</v>
      </c>
      <c r="AV601" t="s">
        <v>9216</v>
      </c>
      <c r="AW601" t="s">
        <v>566</v>
      </c>
      <c r="AX601" t="s">
        <v>223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str">
        <f>VLOOKUP(H601,Sheet2!$A$1:$B$270,2,FALSE)</f>
        <v>KLUNGKUNG</v>
      </c>
    </row>
    <row r="602" spans="1:61">
      <c r="A602">
        <v>601</v>
      </c>
      <c r="B602">
        <v>1002521821</v>
      </c>
      <c r="C602">
        <v>3</v>
      </c>
      <c r="D602" t="s">
        <v>45</v>
      </c>
      <c r="E602">
        <v>5</v>
      </c>
      <c r="F602" t="s">
        <v>211</v>
      </c>
      <c r="G602" t="s">
        <v>116</v>
      </c>
      <c r="H602" t="s">
        <v>368</v>
      </c>
      <c r="I602" t="s">
        <v>213</v>
      </c>
      <c r="J602" t="s">
        <v>214</v>
      </c>
      <c r="K602" t="s">
        <v>149</v>
      </c>
      <c r="M602" t="s">
        <v>76</v>
      </c>
      <c r="N602" t="s">
        <v>216</v>
      </c>
      <c r="O602" s="57">
        <v>46246.482673611114</v>
      </c>
      <c r="P602" s="57">
        <v>46247.689351851855</v>
      </c>
      <c r="Q602">
        <v>69364081</v>
      </c>
      <c r="S602">
        <v>172619203343</v>
      </c>
      <c r="T602" t="s">
        <v>4775</v>
      </c>
      <c r="U602" t="s">
        <v>9217</v>
      </c>
      <c r="V602" t="s">
        <v>8243</v>
      </c>
      <c r="Z602">
        <v>116.5159464</v>
      </c>
      <c r="AA602">
        <v>-8.6452389000000007</v>
      </c>
      <c r="AB602" t="s">
        <v>4778</v>
      </c>
      <c r="AC602" t="s">
        <v>230</v>
      </c>
      <c r="AL602" t="s">
        <v>218</v>
      </c>
      <c r="AM602" t="s">
        <v>8244</v>
      </c>
      <c r="AN602" t="s">
        <v>6</v>
      </c>
      <c r="AO602" s="57">
        <v>46364.486018518517</v>
      </c>
      <c r="AP602" s="57">
        <v>46248.541666666664</v>
      </c>
      <c r="AR602" t="s">
        <v>219</v>
      </c>
      <c r="AS602" t="s">
        <v>579</v>
      </c>
      <c r="AT602" t="s">
        <v>231</v>
      </c>
      <c r="AU602">
        <v>20260813</v>
      </c>
      <c r="AV602" t="s">
        <v>222</v>
      </c>
      <c r="AW602" t="s">
        <v>567</v>
      </c>
      <c r="AX602" t="s">
        <v>223</v>
      </c>
      <c r="BA602" s="57">
        <v>46248.541666666664</v>
      </c>
      <c r="BB602" t="s">
        <v>8244</v>
      </c>
      <c r="BC602">
        <v>2026</v>
      </c>
      <c r="BD602">
        <v>8</v>
      </c>
      <c r="BE602">
        <v>13</v>
      </c>
      <c r="BF602" s="6">
        <f t="shared" si="27"/>
        <v>46247</v>
      </c>
      <c r="BG602">
        <f t="shared" si="28"/>
        <v>-1.5416666666642413</v>
      </c>
      <c r="BH602" t="str">
        <f t="shared" si="29"/>
        <v>COMPLY</v>
      </c>
      <c r="BI602" t="str">
        <f>VLOOKUP(H602,Sheet2!$A$1:$B$270,2,FALSE)</f>
        <v>SELONG</v>
      </c>
    </row>
    <row r="603" spans="1:61">
      <c r="A603">
        <v>602</v>
      </c>
      <c r="B603">
        <v>1002522218</v>
      </c>
      <c r="C603">
        <v>3</v>
      </c>
      <c r="D603" t="s">
        <v>42</v>
      </c>
      <c r="E603">
        <v>5</v>
      </c>
      <c r="F603" t="s">
        <v>106</v>
      </c>
      <c r="G603" t="s">
        <v>104</v>
      </c>
      <c r="H603" t="s">
        <v>455</v>
      </c>
      <c r="I603" t="s">
        <v>213</v>
      </c>
      <c r="J603" t="s">
        <v>214</v>
      </c>
      <c r="K603" t="s">
        <v>149</v>
      </c>
      <c r="M603" t="s">
        <v>76</v>
      </c>
      <c r="N603" t="s">
        <v>216</v>
      </c>
      <c r="O603" s="57">
        <v>46246.573206018518</v>
      </c>
      <c r="P603" s="57">
        <v>46247.605590277781</v>
      </c>
      <c r="Q603">
        <v>69364259</v>
      </c>
      <c r="S603">
        <v>152541206028</v>
      </c>
      <c r="T603" t="s">
        <v>8245</v>
      </c>
      <c r="U603" t="s">
        <v>8246</v>
      </c>
      <c r="V603" t="s">
        <v>9218</v>
      </c>
      <c r="Z603">
        <v>113.364661459822</v>
      </c>
      <c r="AA603">
        <v>-8.0918405360818806</v>
      </c>
      <c r="AB603" t="s">
        <v>8247</v>
      </c>
      <c r="AC603" t="s">
        <v>230</v>
      </c>
      <c r="AL603" t="s">
        <v>218</v>
      </c>
      <c r="AM603" t="s">
        <v>9219</v>
      </c>
      <c r="AN603" t="s">
        <v>6</v>
      </c>
      <c r="AO603" s="57">
        <v>46364.579872685186</v>
      </c>
      <c r="AP603" s="57">
        <v>46248.333333333336</v>
      </c>
      <c r="AR603" t="s">
        <v>219</v>
      </c>
      <c r="AS603" t="s">
        <v>220</v>
      </c>
      <c r="AT603" t="s">
        <v>231</v>
      </c>
      <c r="AU603">
        <v>20260813</v>
      </c>
      <c r="AV603" t="s">
        <v>222</v>
      </c>
      <c r="AW603" t="s">
        <v>578</v>
      </c>
      <c r="AX603" t="s">
        <v>223</v>
      </c>
      <c r="BA603" s="57">
        <v>46248.333333333336</v>
      </c>
      <c r="BB603" t="s">
        <v>9219</v>
      </c>
      <c r="BC603">
        <v>2026</v>
      </c>
      <c r="BD603">
        <v>8</v>
      </c>
      <c r="BE603">
        <v>13</v>
      </c>
      <c r="BF603" s="6">
        <f t="shared" si="27"/>
        <v>46247</v>
      </c>
      <c r="BG603">
        <f t="shared" si="28"/>
        <v>-1.3333333333357587</v>
      </c>
      <c r="BH603" t="str">
        <f t="shared" si="29"/>
        <v>COMPLY</v>
      </c>
      <c r="BI603" t="str">
        <f>VLOOKUP(H603,Sheet2!$A$1:$B$270,2,FALSE)</f>
        <v>PROBOLINGGO</v>
      </c>
    </row>
    <row r="604" spans="1:61">
      <c r="A604">
        <v>603</v>
      </c>
      <c r="B604">
        <v>1002510319</v>
      </c>
      <c r="C604">
        <v>3</v>
      </c>
      <c r="D604" t="s">
        <v>38</v>
      </c>
      <c r="E604">
        <v>5</v>
      </c>
      <c r="F604" t="s">
        <v>92</v>
      </c>
      <c r="G604" t="s">
        <v>89</v>
      </c>
      <c r="H604" t="s">
        <v>409</v>
      </c>
      <c r="I604" t="s">
        <v>213</v>
      </c>
      <c r="J604" t="s">
        <v>214</v>
      </c>
      <c r="K604" t="s">
        <v>149</v>
      </c>
      <c r="L604" t="s">
        <v>215</v>
      </c>
      <c r="M604" t="s">
        <v>76</v>
      </c>
      <c r="N604" t="s">
        <v>216</v>
      </c>
      <c r="O604" s="57">
        <v>46239.495798611111</v>
      </c>
      <c r="P604" s="57">
        <v>46240.595300925925</v>
      </c>
      <c r="Q604">
        <v>69359065</v>
      </c>
      <c r="S604">
        <v>152642209551</v>
      </c>
      <c r="T604" t="s">
        <v>3193</v>
      </c>
      <c r="U604" t="s">
        <v>3194</v>
      </c>
      <c r="V604" t="s">
        <v>3195</v>
      </c>
      <c r="Z604">
        <v>111.947784136145</v>
      </c>
      <c r="AA604">
        <v>-7.2982218967266297</v>
      </c>
      <c r="AB604" t="s">
        <v>3196</v>
      </c>
      <c r="AC604" t="s">
        <v>237</v>
      </c>
      <c r="AL604" t="s">
        <v>218</v>
      </c>
      <c r="AM604" t="s">
        <v>3197</v>
      </c>
      <c r="AN604" t="s">
        <v>6</v>
      </c>
      <c r="AO604" s="57">
        <v>46150.49690972222</v>
      </c>
      <c r="AP604" s="57">
        <v>46240.541666666664</v>
      </c>
      <c r="AR604" t="s">
        <v>219</v>
      </c>
      <c r="AS604" t="s">
        <v>948</v>
      </c>
      <c r="AT604" t="s">
        <v>231</v>
      </c>
      <c r="AU604">
        <v>20260806</v>
      </c>
      <c r="AV604" t="s">
        <v>222</v>
      </c>
      <c r="AW604" t="s">
        <v>1072</v>
      </c>
      <c r="AX604" t="s">
        <v>223</v>
      </c>
      <c r="BA604" s="57">
        <v>46240.541666666664</v>
      </c>
      <c r="BB604" t="s">
        <v>3197</v>
      </c>
      <c r="BC604">
        <v>2026</v>
      </c>
      <c r="BD604">
        <v>8</v>
      </c>
      <c r="BE604">
        <v>6</v>
      </c>
      <c r="BF604" s="6">
        <f t="shared" si="27"/>
        <v>46240</v>
      </c>
      <c r="BG604">
        <f t="shared" si="28"/>
        <v>-0.54166666666424135</v>
      </c>
      <c r="BH604" t="str">
        <f t="shared" si="29"/>
        <v>COMPLY</v>
      </c>
      <c r="BI604" t="str">
        <f>VLOOKUP(H604,Sheet2!$A$1:$B$270,2,FALSE)</f>
        <v>BOJONEGORO</v>
      </c>
    </row>
    <row r="605" spans="1:61">
      <c r="A605">
        <v>604</v>
      </c>
      <c r="B605">
        <v>1002511549</v>
      </c>
      <c r="C605">
        <v>3</v>
      </c>
      <c r="D605" t="s">
        <v>42</v>
      </c>
      <c r="E605">
        <v>5</v>
      </c>
      <c r="F605" t="s">
        <v>102</v>
      </c>
      <c r="G605" t="s">
        <v>100</v>
      </c>
      <c r="H605" t="s">
        <v>284</v>
      </c>
      <c r="I605" t="s">
        <v>213</v>
      </c>
      <c r="J605" t="s">
        <v>214</v>
      </c>
      <c r="K605" t="s">
        <v>149</v>
      </c>
      <c r="L605" t="s">
        <v>620</v>
      </c>
      <c r="M605" t="s">
        <v>76</v>
      </c>
      <c r="N605" t="s">
        <v>216</v>
      </c>
      <c r="O605" s="57">
        <v>46240.382604166669</v>
      </c>
      <c r="P605" s="57">
        <v>46240.617673611108</v>
      </c>
      <c r="Q605">
        <v>69359584</v>
      </c>
      <c r="R605">
        <v>3322010092</v>
      </c>
      <c r="S605">
        <v>152507223557</v>
      </c>
      <c r="T605" t="s">
        <v>3198</v>
      </c>
      <c r="U605" t="s">
        <v>3199</v>
      </c>
      <c r="V605" t="s">
        <v>3200</v>
      </c>
      <c r="Z605">
        <v>113.830870644215</v>
      </c>
      <c r="AA605">
        <v>-7.9572022971668304</v>
      </c>
      <c r="AB605" t="s">
        <v>3201</v>
      </c>
      <c r="AC605" t="s">
        <v>237</v>
      </c>
      <c r="AL605" t="s">
        <v>218</v>
      </c>
      <c r="AM605" t="s">
        <v>3202</v>
      </c>
      <c r="AN605" t="s">
        <v>6</v>
      </c>
      <c r="AO605" s="57">
        <v>46181.392361111109</v>
      </c>
      <c r="AP605" s="57">
        <v>46241.333333333336</v>
      </c>
      <c r="AR605" t="s">
        <v>219</v>
      </c>
      <c r="AS605" t="s">
        <v>100</v>
      </c>
      <c r="AT605" t="s">
        <v>231</v>
      </c>
      <c r="AU605">
        <v>20260806</v>
      </c>
      <c r="AV605" t="s">
        <v>222</v>
      </c>
      <c r="AW605" t="s">
        <v>981</v>
      </c>
      <c r="AX605" t="s">
        <v>223</v>
      </c>
      <c r="BA605" s="57">
        <v>46241.333333333336</v>
      </c>
      <c r="BB605" t="s">
        <v>3202</v>
      </c>
      <c r="BC605">
        <v>2026</v>
      </c>
      <c r="BD605">
        <v>8</v>
      </c>
      <c r="BE605">
        <v>6</v>
      </c>
      <c r="BF605" s="6">
        <f t="shared" si="27"/>
        <v>46240</v>
      </c>
      <c r="BG605">
        <f t="shared" si="28"/>
        <v>-1.3333333333357587</v>
      </c>
      <c r="BH605" t="str">
        <f t="shared" si="29"/>
        <v>COMPLY</v>
      </c>
      <c r="BI605" t="str">
        <f>VLOOKUP(H605,Sheet2!$A$1:$B$270,2,FALSE)</f>
        <v>JEMBER</v>
      </c>
    </row>
    <row r="606" spans="1:61">
      <c r="A606">
        <v>605</v>
      </c>
      <c r="B606">
        <v>1002524290</v>
      </c>
      <c r="C606">
        <v>3</v>
      </c>
      <c r="D606" t="s">
        <v>55</v>
      </c>
      <c r="E606">
        <v>5</v>
      </c>
      <c r="F606" t="s">
        <v>315</v>
      </c>
      <c r="G606" t="s">
        <v>126</v>
      </c>
      <c r="H606" t="s">
        <v>316</v>
      </c>
      <c r="I606" t="s">
        <v>213</v>
      </c>
      <c r="J606" t="s">
        <v>214</v>
      </c>
      <c r="K606" t="s">
        <v>149</v>
      </c>
      <c r="M606" t="s">
        <v>374</v>
      </c>
      <c r="N606" t="s">
        <v>622</v>
      </c>
      <c r="O606" s="57">
        <v>46247.567777777775</v>
      </c>
      <c r="P606" s="57">
        <v>46247.569525462961</v>
      </c>
      <c r="Q606">
        <v>69365183</v>
      </c>
      <c r="R606">
        <v>3135936049</v>
      </c>
      <c r="S606">
        <v>152320245983</v>
      </c>
      <c r="T606" t="s">
        <v>3601</v>
      </c>
      <c r="U606" t="s">
        <v>9220</v>
      </c>
      <c r="Z606">
        <v>112.7603338</v>
      </c>
      <c r="AA606">
        <v>-7.2953247999999897</v>
      </c>
      <c r="AB606" t="s">
        <v>3603</v>
      </c>
      <c r="AC606" t="s">
        <v>293</v>
      </c>
      <c r="AO606" t="s">
        <v>9221</v>
      </c>
      <c r="AR606" t="s">
        <v>336</v>
      </c>
      <c r="AS606" t="s">
        <v>961</v>
      </c>
      <c r="AT606" t="s">
        <v>231</v>
      </c>
      <c r="AV606" t="s">
        <v>375</v>
      </c>
      <c r="AW606" t="s">
        <v>630</v>
      </c>
      <c r="AX606" t="s">
        <v>223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SURABAYA SELATAN</v>
      </c>
    </row>
    <row r="607" spans="1:61">
      <c r="A607">
        <v>606</v>
      </c>
      <c r="B607">
        <v>1002517666</v>
      </c>
      <c r="C607">
        <v>3</v>
      </c>
      <c r="D607" t="s">
        <v>34</v>
      </c>
      <c r="E607">
        <v>5</v>
      </c>
      <c r="F607" t="s">
        <v>595</v>
      </c>
      <c r="G607" t="s">
        <v>86</v>
      </c>
      <c r="H607" t="s">
        <v>307</v>
      </c>
      <c r="I607" t="s">
        <v>213</v>
      </c>
      <c r="J607" t="s">
        <v>214</v>
      </c>
      <c r="K607" t="s">
        <v>149</v>
      </c>
      <c r="L607" t="s">
        <v>215</v>
      </c>
      <c r="M607" t="s">
        <v>76</v>
      </c>
      <c r="N607" t="s">
        <v>216</v>
      </c>
      <c r="O607" s="57">
        <v>46244.538854166669</v>
      </c>
      <c r="P607" s="57">
        <v>46246.54178240741</v>
      </c>
      <c r="Q607">
        <v>69362384</v>
      </c>
      <c r="S607">
        <v>172416797719</v>
      </c>
      <c r="T607" t="s">
        <v>6698</v>
      </c>
      <c r="U607" t="s">
        <v>6699</v>
      </c>
      <c r="V607" t="s">
        <v>6700</v>
      </c>
      <c r="Z607">
        <v>115.1712661</v>
      </c>
      <c r="AA607">
        <v>-8.6972375</v>
      </c>
      <c r="AB607" t="s">
        <v>6701</v>
      </c>
      <c r="AC607" t="s">
        <v>237</v>
      </c>
      <c r="AL607" t="s">
        <v>218</v>
      </c>
      <c r="AM607" t="s">
        <v>6702</v>
      </c>
      <c r="AN607" t="s">
        <v>6</v>
      </c>
      <c r="AO607" s="57">
        <v>46303.548472222225</v>
      </c>
      <c r="AP607" s="57">
        <v>46245.541666666664</v>
      </c>
      <c r="AR607" t="s">
        <v>219</v>
      </c>
      <c r="AS607" t="s">
        <v>650</v>
      </c>
      <c r="AT607" t="s">
        <v>231</v>
      </c>
      <c r="AU607">
        <v>20260812</v>
      </c>
      <c r="AV607" t="s">
        <v>222</v>
      </c>
      <c r="AW607" t="s">
        <v>1059</v>
      </c>
      <c r="AX607" t="s">
        <v>223</v>
      </c>
      <c r="BA607" s="57">
        <v>46245.541666666664</v>
      </c>
      <c r="BB607" t="s">
        <v>6702</v>
      </c>
      <c r="BC607">
        <v>2026</v>
      </c>
      <c r="BD607">
        <v>8</v>
      </c>
      <c r="BE607">
        <v>12</v>
      </c>
      <c r="BF607" s="6">
        <f t="shared" si="27"/>
        <v>46246</v>
      </c>
      <c r="BG607">
        <f t="shared" si="28"/>
        <v>0.45833333333575865</v>
      </c>
      <c r="BH607" t="str">
        <f t="shared" si="29"/>
        <v>COMPLY</v>
      </c>
      <c r="BI607" t="str">
        <f>VLOOKUP(H607,Sheet2!$A$1:$B$270,2,FALSE)</f>
        <v>UBUNG</v>
      </c>
    </row>
    <row r="608" spans="1:61">
      <c r="A608">
        <v>607</v>
      </c>
      <c r="B608">
        <v>1002525277</v>
      </c>
      <c r="C608">
        <v>3</v>
      </c>
      <c r="D608" t="s">
        <v>38</v>
      </c>
      <c r="E608">
        <v>5</v>
      </c>
      <c r="F608" t="s">
        <v>92</v>
      </c>
      <c r="G608" t="s">
        <v>95</v>
      </c>
      <c r="H608" t="s">
        <v>480</v>
      </c>
      <c r="I608" t="s">
        <v>213</v>
      </c>
      <c r="J608" t="s">
        <v>214</v>
      </c>
      <c r="K608" t="s">
        <v>149</v>
      </c>
      <c r="L608" t="s">
        <v>215</v>
      </c>
      <c r="M608" t="s">
        <v>240</v>
      </c>
      <c r="N608" t="s">
        <v>216</v>
      </c>
      <c r="O608" s="57">
        <v>46247.815925925926</v>
      </c>
      <c r="P608" s="57">
        <v>46247.816678240742</v>
      </c>
      <c r="Q608">
        <v>69365551</v>
      </c>
      <c r="S608">
        <v>152614209505</v>
      </c>
      <c r="T608" t="s">
        <v>9222</v>
      </c>
      <c r="U608" t="s">
        <v>9223</v>
      </c>
      <c r="V608" t="s">
        <v>9224</v>
      </c>
      <c r="Z608">
        <v>111.371064931154</v>
      </c>
      <c r="AA608">
        <v>-7.9048290835077397</v>
      </c>
      <c r="AB608" t="s">
        <v>9225</v>
      </c>
      <c r="AC608" t="s">
        <v>217</v>
      </c>
      <c r="AL608" t="s">
        <v>218</v>
      </c>
      <c r="AM608" t="s">
        <v>9226</v>
      </c>
      <c r="AN608" t="s">
        <v>6</v>
      </c>
      <c r="AO608" t="s">
        <v>9044</v>
      </c>
      <c r="AP608" s="57">
        <v>46249.333333333336</v>
      </c>
      <c r="AR608" t="s">
        <v>241</v>
      </c>
      <c r="AS608" t="s">
        <v>246</v>
      </c>
      <c r="AT608" t="s">
        <v>231</v>
      </c>
      <c r="AV608" t="s">
        <v>240</v>
      </c>
      <c r="AW608" t="s">
        <v>1060</v>
      </c>
      <c r="AX608" t="s">
        <v>223</v>
      </c>
      <c r="BA608" s="57">
        <v>46249.333333333336</v>
      </c>
      <c r="BB608" t="s">
        <v>9226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str">
        <f>VLOOKUP(H608,Sheet2!$A$1:$B$270,2,FALSE)</f>
        <v>PONOROGO</v>
      </c>
    </row>
    <row r="609" spans="1:61">
      <c r="A609">
        <v>608</v>
      </c>
      <c r="B609">
        <v>1002521560</v>
      </c>
      <c r="C609">
        <v>3</v>
      </c>
      <c r="D609" t="s">
        <v>59</v>
      </c>
      <c r="E609">
        <v>4</v>
      </c>
      <c r="F609" t="s">
        <v>573</v>
      </c>
      <c r="G609" t="s">
        <v>623</v>
      </c>
      <c r="H609" t="s">
        <v>640</v>
      </c>
      <c r="I609" t="s">
        <v>213</v>
      </c>
      <c r="J609" t="s">
        <v>214</v>
      </c>
      <c r="K609" t="s">
        <v>149</v>
      </c>
      <c r="M609" t="s">
        <v>76</v>
      </c>
      <c r="N609" t="s">
        <v>216</v>
      </c>
      <c r="O609" s="57">
        <v>46246.434629629628</v>
      </c>
      <c r="P609" s="57">
        <v>46246.750462962962</v>
      </c>
      <c r="Q609">
        <v>69363970</v>
      </c>
      <c r="S609">
        <v>146131120391</v>
      </c>
      <c r="T609" t="s">
        <v>8248</v>
      </c>
      <c r="U609" t="s">
        <v>8249</v>
      </c>
      <c r="V609" t="s">
        <v>8250</v>
      </c>
      <c r="Z609">
        <v>110.40400150000001</v>
      </c>
      <c r="AA609">
        <v>-7.7670263999999998</v>
      </c>
      <c r="AB609" t="s">
        <v>8251</v>
      </c>
      <c r="AC609" t="s">
        <v>292</v>
      </c>
      <c r="AL609" t="s">
        <v>218</v>
      </c>
      <c r="AM609" t="s">
        <v>8252</v>
      </c>
      <c r="AN609" t="s">
        <v>6</v>
      </c>
      <c r="AO609" s="57">
        <v>46364.444363425922</v>
      </c>
      <c r="AP609" s="57">
        <v>46247.333333333336</v>
      </c>
      <c r="AR609" t="s">
        <v>219</v>
      </c>
      <c r="AS609" t="s">
        <v>220</v>
      </c>
      <c r="AT609" t="s">
        <v>231</v>
      </c>
      <c r="AU609">
        <v>20260812</v>
      </c>
      <c r="AV609" t="s">
        <v>222</v>
      </c>
      <c r="AW609" t="s">
        <v>567</v>
      </c>
      <c r="AX609" t="s">
        <v>223</v>
      </c>
      <c r="BA609" s="57">
        <v>46247.333333333336</v>
      </c>
      <c r="BB609" t="s">
        <v>8252</v>
      </c>
      <c r="BC609">
        <v>2026</v>
      </c>
      <c r="BD609">
        <v>8</v>
      </c>
      <c r="BE609">
        <v>12</v>
      </c>
      <c r="BF609" s="6">
        <f t="shared" si="27"/>
        <v>46246</v>
      </c>
      <c r="BG609">
        <f t="shared" si="28"/>
        <v>-1.3333333333357587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1002523860</v>
      </c>
      <c r="C610">
        <v>3</v>
      </c>
      <c r="D610" t="s">
        <v>55</v>
      </c>
      <c r="E610">
        <v>5</v>
      </c>
      <c r="F610" t="s">
        <v>267</v>
      </c>
      <c r="G610" t="s">
        <v>123</v>
      </c>
      <c r="H610" t="s">
        <v>295</v>
      </c>
      <c r="I610" t="s">
        <v>213</v>
      </c>
      <c r="J610" t="s">
        <v>214</v>
      </c>
      <c r="K610" t="s">
        <v>149</v>
      </c>
      <c r="L610" t="s">
        <v>215</v>
      </c>
      <c r="M610" t="s">
        <v>76</v>
      </c>
      <c r="N610" t="s">
        <v>216</v>
      </c>
      <c r="O610" s="57">
        <v>46247.464548611111</v>
      </c>
      <c r="P610" s="57">
        <v>46247.617777777778</v>
      </c>
      <c r="Q610">
        <v>69364937</v>
      </c>
      <c r="S610">
        <v>152401227407</v>
      </c>
      <c r="T610" t="s">
        <v>9227</v>
      </c>
      <c r="U610" t="s">
        <v>8023</v>
      </c>
      <c r="V610" t="s">
        <v>9228</v>
      </c>
      <c r="Z610">
        <v>112.7349265</v>
      </c>
      <c r="AA610">
        <v>-7.2342518999999896</v>
      </c>
      <c r="AB610" t="s">
        <v>9229</v>
      </c>
      <c r="AC610" t="s">
        <v>217</v>
      </c>
      <c r="AL610" t="s">
        <v>218</v>
      </c>
      <c r="AM610" t="s">
        <v>8506</v>
      </c>
      <c r="AN610" t="s">
        <v>6</v>
      </c>
      <c r="AO610" t="s">
        <v>9117</v>
      </c>
      <c r="AP610" s="57">
        <v>46248.333333333336</v>
      </c>
      <c r="AR610" t="s">
        <v>219</v>
      </c>
      <c r="AS610" t="s">
        <v>277</v>
      </c>
      <c r="AT610" t="s">
        <v>231</v>
      </c>
      <c r="AU610">
        <v>20260813</v>
      </c>
      <c r="AV610" t="s">
        <v>222</v>
      </c>
      <c r="AW610" t="s">
        <v>1067</v>
      </c>
      <c r="AX610" t="s">
        <v>223</v>
      </c>
      <c r="BA610" s="57">
        <v>46248.333333333336</v>
      </c>
      <c r="BB610" t="s">
        <v>8506</v>
      </c>
      <c r="BC610">
        <v>2026</v>
      </c>
      <c r="BD610">
        <v>8</v>
      </c>
      <c r="BE610">
        <v>13</v>
      </c>
      <c r="BF610" s="6">
        <f t="shared" si="27"/>
        <v>46247</v>
      </c>
      <c r="BG610">
        <f t="shared" si="28"/>
        <v>-1.3333333333357587</v>
      </c>
      <c r="BH610" t="str">
        <f t="shared" si="29"/>
        <v>COMPLY</v>
      </c>
      <c r="BI610" t="str">
        <f>VLOOKUP(H610,Sheet2!$A$1:$B$270,2,FALSE)</f>
        <v>SURABAYA UTARA</v>
      </c>
    </row>
    <row r="611" spans="1:61">
      <c r="A611">
        <v>610</v>
      </c>
      <c r="B611">
        <v>1002518700</v>
      </c>
      <c r="C611">
        <v>3</v>
      </c>
      <c r="D611" t="s">
        <v>59</v>
      </c>
      <c r="E611">
        <v>4</v>
      </c>
      <c r="F611" t="s">
        <v>243</v>
      </c>
      <c r="G611" t="s">
        <v>262</v>
      </c>
      <c r="H611" t="s">
        <v>263</v>
      </c>
      <c r="I611" t="s">
        <v>213</v>
      </c>
      <c r="J611" t="s">
        <v>214</v>
      </c>
      <c r="K611" t="s">
        <v>149</v>
      </c>
      <c r="L611" t="s">
        <v>215</v>
      </c>
      <c r="M611" t="s">
        <v>76</v>
      </c>
      <c r="N611" t="s">
        <v>216</v>
      </c>
      <c r="O611" s="57">
        <v>46244.790937500002</v>
      </c>
      <c r="P611" s="57">
        <v>46245.816770833335</v>
      </c>
      <c r="Q611">
        <v>69362796</v>
      </c>
      <c r="S611">
        <v>141373127426</v>
      </c>
      <c r="T611" t="s">
        <v>6703</v>
      </c>
      <c r="U611" t="s">
        <v>6704</v>
      </c>
      <c r="V611" t="s">
        <v>6705</v>
      </c>
      <c r="Z611">
        <v>109.9765752</v>
      </c>
      <c r="AA611">
        <v>-7.4650698999999898</v>
      </c>
      <c r="AB611" t="s">
        <v>6706</v>
      </c>
      <c r="AC611" t="s">
        <v>237</v>
      </c>
      <c r="AL611" t="s">
        <v>218</v>
      </c>
      <c r="AM611" t="s">
        <v>6707</v>
      </c>
      <c r="AN611" t="s">
        <v>6</v>
      </c>
      <c r="AO611" s="57">
        <v>46303.798564814817</v>
      </c>
      <c r="AP611" s="57">
        <v>46245.625</v>
      </c>
      <c r="AR611" t="s">
        <v>219</v>
      </c>
      <c r="AS611" t="s">
        <v>220</v>
      </c>
      <c r="AT611" t="s">
        <v>231</v>
      </c>
      <c r="AU611">
        <v>20260811</v>
      </c>
      <c r="AV611" t="s">
        <v>222</v>
      </c>
      <c r="AW611" t="s">
        <v>1055</v>
      </c>
      <c r="AX611" t="s">
        <v>223</v>
      </c>
      <c r="BA611" s="57">
        <v>46245.625</v>
      </c>
      <c r="BB611" t="s">
        <v>6707</v>
      </c>
      <c r="BC611">
        <v>2026</v>
      </c>
      <c r="BD611">
        <v>8</v>
      </c>
      <c r="BE611">
        <v>11</v>
      </c>
      <c r="BF611" s="6">
        <f t="shared" si="27"/>
        <v>46245</v>
      </c>
      <c r="BG611">
        <f t="shared" si="28"/>
        <v>-0.625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1002508469</v>
      </c>
      <c r="C612">
        <v>3</v>
      </c>
      <c r="D612" t="s">
        <v>51</v>
      </c>
      <c r="E612">
        <v>4</v>
      </c>
      <c r="F612" t="s">
        <v>275</v>
      </c>
      <c r="G612" t="s">
        <v>575</v>
      </c>
      <c r="H612" t="s">
        <v>654</v>
      </c>
      <c r="I612" t="s">
        <v>213</v>
      </c>
      <c r="J612" t="s">
        <v>214</v>
      </c>
      <c r="K612" t="s">
        <v>149</v>
      </c>
      <c r="M612" t="s">
        <v>582</v>
      </c>
      <c r="N612" t="s">
        <v>216</v>
      </c>
      <c r="O612" s="57">
        <v>46238.605532407404</v>
      </c>
      <c r="P612" s="57">
        <v>46243.454942129632</v>
      </c>
      <c r="Q612">
        <v>69358318</v>
      </c>
      <c r="R612">
        <v>2922951017</v>
      </c>
      <c r="S612">
        <v>142516104444</v>
      </c>
      <c r="T612" t="s">
        <v>990</v>
      </c>
      <c r="U612" t="s">
        <v>3218</v>
      </c>
      <c r="V612" t="s">
        <v>3219</v>
      </c>
      <c r="Z612">
        <v>110.6321945</v>
      </c>
      <c r="AA612">
        <v>-7.1613876000000003</v>
      </c>
      <c r="AB612" t="s">
        <v>3220</v>
      </c>
      <c r="AC612" t="s">
        <v>226</v>
      </c>
      <c r="AL612" t="s">
        <v>218</v>
      </c>
      <c r="AM612" t="s">
        <v>3221</v>
      </c>
      <c r="AN612" t="s">
        <v>6</v>
      </c>
      <c r="AO612" s="57">
        <v>46120.611273148148</v>
      </c>
      <c r="AP612" s="57">
        <v>46241.625</v>
      </c>
      <c r="AQ612" t="s">
        <v>570</v>
      </c>
      <c r="AR612" t="s">
        <v>14</v>
      </c>
      <c r="AS612" t="s">
        <v>615</v>
      </c>
      <c r="AT612" t="s">
        <v>231</v>
      </c>
      <c r="AV612" t="s">
        <v>5603</v>
      </c>
      <c r="AW612" t="s">
        <v>630</v>
      </c>
      <c r="AX612" t="s">
        <v>223</v>
      </c>
      <c r="BA612" s="57">
        <v>46241.625</v>
      </c>
      <c r="BB612" t="s">
        <v>3221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:61">
      <c r="A613">
        <v>612</v>
      </c>
      <c r="B613">
        <v>1002517556</v>
      </c>
      <c r="C613">
        <v>3</v>
      </c>
      <c r="D613" t="s">
        <v>49</v>
      </c>
      <c r="E613">
        <v>4</v>
      </c>
      <c r="F613" t="s">
        <v>253</v>
      </c>
      <c r="G613" t="s">
        <v>556</v>
      </c>
      <c r="H613" t="s">
        <v>1011</v>
      </c>
      <c r="I613" t="s">
        <v>213</v>
      </c>
      <c r="J613" t="s">
        <v>214</v>
      </c>
      <c r="K613" t="s">
        <v>149</v>
      </c>
      <c r="M613" t="s">
        <v>76</v>
      </c>
      <c r="N613" t="s">
        <v>216</v>
      </c>
      <c r="O613" s="57">
        <v>46244.502858796295</v>
      </c>
      <c r="P613" s="57">
        <v>46246.608715277776</v>
      </c>
      <c r="Q613">
        <v>69362341</v>
      </c>
      <c r="S613">
        <v>146284107593</v>
      </c>
      <c r="T613" t="s">
        <v>6708</v>
      </c>
      <c r="U613" t="s">
        <v>6709</v>
      </c>
      <c r="V613" t="s">
        <v>6710</v>
      </c>
      <c r="Z613">
        <v>109.04872159999999</v>
      </c>
      <c r="AA613">
        <v>-6.8769770000000001</v>
      </c>
      <c r="AB613" t="s">
        <v>6711</v>
      </c>
      <c r="AC613" t="s">
        <v>226</v>
      </c>
      <c r="AL613" t="s">
        <v>218</v>
      </c>
      <c r="AM613" t="s">
        <v>6712</v>
      </c>
      <c r="AN613" t="s">
        <v>6</v>
      </c>
      <c r="AO613" s="57">
        <v>46303.506898148145</v>
      </c>
      <c r="AP613" s="57">
        <v>46245.541666666664</v>
      </c>
      <c r="AR613" t="s">
        <v>219</v>
      </c>
      <c r="AS613" t="s">
        <v>220</v>
      </c>
      <c r="AT613" t="s">
        <v>231</v>
      </c>
      <c r="AU613">
        <v>20260812</v>
      </c>
      <c r="AV613" t="s">
        <v>222</v>
      </c>
      <c r="AW613" t="s">
        <v>566</v>
      </c>
      <c r="AX613" t="s">
        <v>223</v>
      </c>
      <c r="BA613" s="57">
        <v>46245.541666666664</v>
      </c>
      <c r="BB613" t="s">
        <v>6712</v>
      </c>
      <c r="BC613">
        <v>2026</v>
      </c>
      <c r="BD613">
        <v>8</v>
      </c>
      <c r="BE613">
        <v>12</v>
      </c>
      <c r="BF613" s="6">
        <f t="shared" si="27"/>
        <v>46246</v>
      </c>
      <c r="BG613">
        <f t="shared" si="28"/>
        <v>0.45833333333575865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1002510952</v>
      </c>
      <c r="C614">
        <v>3</v>
      </c>
      <c r="D614" t="s">
        <v>45</v>
      </c>
      <c r="E614">
        <v>5</v>
      </c>
      <c r="F614" t="s">
        <v>211</v>
      </c>
      <c r="G614" t="s">
        <v>115</v>
      </c>
      <c r="H614" t="s">
        <v>407</v>
      </c>
      <c r="I614" t="s">
        <v>213</v>
      </c>
      <c r="J614" t="s">
        <v>214</v>
      </c>
      <c r="K614" t="s">
        <v>149</v>
      </c>
      <c r="L614" t="s">
        <v>215</v>
      </c>
      <c r="M614" t="s">
        <v>970</v>
      </c>
      <c r="N614" t="s">
        <v>216</v>
      </c>
      <c r="O614" s="57">
        <v>46239.628437500003</v>
      </c>
      <c r="P614" s="57">
        <v>46246.497754629629</v>
      </c>
      <c r="Q614">
        <v>69359351</v>
      </c>
      <c r="S614">
        <v>172602203753</v>
      </c>
      <c r="T614" t="s">
        <v>3227</v>
      </c>
      <c r="U614" t="s">
        <v>3228</v>
      </c>
      <c r="V614" t="s">
        <v>3229</v>
      </c>
      <c r="Z614">
        <v>116.133645637345</v>
      </c>
      <c r="AA614">
        <v>-8.6527050186505292</v>
      </c>
      <c r="AB614" t="s">
        <v>3230</v>
      </c>
      <c r="AC614" t="s">
        <v>237</v>
      </c>
      <c r="AL614" t="s">
        <v>218</v>
      </c>
      <c r="AM614" t="s">
        <v>3231</v>
      </c>
      <c r="AN614" t="s">
        <v>6</v>
      </c>
      <c r="AO614" s="57">
        <v>46150.632303240738</v>
      </c>
      <c r="AP614" s="57">
        <v>46241.333333333336</v>
      </c>
      <c r="AQ614" t="s">
        <v>570</v>
      </c>
      <c r="AR614" t="s">
        <v>12</v>
      </c>
      <c r="AS614" t="s">
        <v>588</v>
      </c>
      <c r="AT614" t="s">
        <v>231</v>
      </c>
      <c r="AV614" t="s">
        <v>949</v>
      </c>
      <c r="AW614" t="s">
        <v>1140</v>
      </c>
      <c r="AX614" t="s">
        <v>223</v>
      </c>
      <c r="BA614" s="57">
        <v>46241.333333333336</v>
      </c>
      <c r="BB614" t="s">
        <v>3231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SELONG</v>
      </c>
    </row>
    <row r="615" spans="1:61">
      <c r="A615">
        <v>614</v>
      </c>
      <c r="B615">
        <v>1002519764</v>
      </c>
      <c r="C615">
        <v>3</v>
      </c>
      <c r="D615" t="s">
        <v>34</v>
      </c>
      <c r="E615">
        <v>5</v>
      </c>
      <c r="F615" t="s">
        <v>580</v>
      </c>
      <c r="G615" t="s">
        <v>82</v>
      </c>
      <c r="H615" t="s">
        <v>412</v>
      </c>
      <c r="I615" t="s">
        <v>213</v>
      </c>
      <c r="J615" t="s">
        <v>214</v>
      </c>
      <c r="K615" t="s">
        <v>149</v>
      </c>
      <c r="M615" t="s">
        <v>225</v>
      </c>
      <c r="N615" t="s">
        <v>216</v>
      </c>
      <c r="O615" s="57">
        <v>46245.536423611113</v>
      </c>
      <c r="P615" s="57">
        <v>46247.545856481483</v>
      </c>
      <c r="Q615">
        <v>69363279</v>
      </c>
      <c r="S615">
        <v>172404209328</v>
      </c>
      <c r="T615" t="s">
        <v>7253</v>
      </c>
      <c r="U615" t="s">
        <v>7254</v>
      </c>
      <c r="V615" t="s">
        <v>8253</v>
      </c>
      <c r="Z615">
        <v>115.58680649999999</v>
      </c>
      <c r="AA615">
        <v>-8.4129594999999995</v>
      </c>
      <c r="AB615" t="s">
        <v>7256</v>
      </c>
      <c r="AC615" t="s">
        <v>230</v>
      </c>
      <c r="AL615" t="s">
        <v>218</v>
      </c>
      <c r="AM615" t="s">
        <v>8229</v>
      </c>
      <c r="AN615" t="s">
        <v>6</v>
      </c>
      <c r="AO615" s="57">
        <v>46334.53802083333</v>
      </c>
      <c r="AP615" s="57">
        <v>46247.541666666664</v>
      </c>
      <c r="AR615" t="s">
        <v>18</v>
      </c>
      <c r="AS615" t="s">
        <v>1117</v>
      </c>
      <c r="AT615" t="s">
        <v>231</v>
      </c>
      <c r="AV615" t="s">
        <v>227</v>
      </c>
      <c r="AW615" t="s">
        <v>566</v>
      </c>
      <c r="AX615" t="s">
        <v>223</v>
      </c>
      <c r="BA615" s="57">
        <v>46247.541666666664</v>
      </c>
      <c r="BB615" t="s">
        <v>8229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KLUNGKUNG</v>
      </c>
    </row>
    <row r="616" spans="1:61">
      <c r="A616">
        <v>615</v>
      </c>
      <c r="B616">
        <v>1002510788</v>
      </c>
      <c r="C616">
        <v>3</v>
      </c>
      <c r="D616" t="s">
        <v>45</v>
      </c>
      <c r="E616">
        <v>5</v>
      </c>
      <c r="F616" t="s">
        <v>113</v>
      </c>
      <c r="G616" t="s">
        <v>113</v>
      </c>
      <c r="H616" t="s">
        <v>420</v>
      </c>
      <c r="I616" t="s">
        <v>213</v>
      </c>
      <c r="J616" t="s">
        <v>214</v>
      </c>
      <c r="K616" t="s">
        <v>149</v>
      </c>
      <c r="L616" t="s">
        <v>215</v>
      </c>
      <c r="M616" t="s">
        <v>76</v>
      </c>
      <c r="N616" t="s">
        <v>216</v>
      </c>
      <c r="O616" s="57">
        <v>46239.601354166669</v>
      </c>
      <c r="P616" s="57">
        <v>46241.594224537039</v>
      </c>
      <c r="Q616">
        <v>69359292</v>
      </c>
      <c r="S616">
        <v>172502311379</v>
      </c>
      <c r="T616" t="s">
        <v>3235</v>
      </c>
      <c r="U616" t="s">
        <v>3236</v>
      </c>
      <c r="V616" t="s">
        <v>3237</v>
      </c>
      <c r="Z616">
        <v>123.600599281489</v>
      </c>
      <c r="AA616">
        <v>-10.1753960476873</v>
      </c>
      <c r="AB616" t="s">
        <v>3238</v>
      </c>
      <c r="AC616" t="s">
        <v>217</v>
      </c>
      <c r="AL616" t="s">
        <v>218</v>
      </c>
      <c r="AM616" t="s">
        <v>3239</v>
      </c>
      <c r="AN616" t="s">
        <v>6</v>
      </c>
      <c r="AO616" s="57">
        <v>46150.610949074071</v>
      </c>
      <c r="AP616" s="57">
        <v>46240.541666666664</v>
      </c>
      <c r="AR616" t="s">
        <v>219</v>
      </c>
      <c r="AS616" t="s">
        <v>113</v>
      </c>
      <c r="AT616" t="s">
        <v>231</v>
      </c>
      <c r="AU616">
        <v>20260807</v>
      </c>
      <c r="AV616" t="s">
        <v>222</v>
      </c>
      <c r="AW616" t="s">
        <v>1057</v>
      </c>
      <c r="AX616" t="s">
        <v>223</v>
      </c>
      <c r="BA616" s="57">
        <v>46240.541666666664</v>
      </c>
      <c r="BB616" t="s">
        <v>3239</v>
      </c>
      <c r="BC616">
        <v>2026</v>
      </c>
      <c r="BD616">
        <v>8</v>
      </c>
      <c r="BE616">
        <v>7</v>
      </c>
      <c r="BF616" s="6">
        <f t="shared" si="27"/>
        <v>46241</v>
      </c>
      <c r="BG616">
        <f t="shared" si="28"/>
        <v>0.45833333333575865</v>
      </c>
      <c r="BH616" t="str">
        <f t="shared" si="29"/>
        <v>COMPLY</v>
      </c>
      <c r="BI616" t="str">
        <f>VLOOKUP(H616,Sheet2!$A$1:$B$270,2,FALSE)</f>
        <v>KUPANG</v>
      </c>
    </row>
    <row r="617" spans="1:61">
      <c r="A617">
        <v>616</v>
      </c>
      <c r="B617">
        <v>1002508679</v>
      </c>
      <c r="C617">
        <v>3</v>
      </c>
      <c r="D617" t="s">
        <v>59</v>
      </c>
      <c r="E617">
        <v>4</v>
      </c>
      <c r="F617" t="s">
        <v>243</v>
      </c>
      <c r="G617" t="s">
        <v>923</v>
      </c>
      <c r="H617" t="s">
        <v>924</v>
      </c>
      <c r="I617" t="s">
        <v>213</v>
      </c>
      <c r="J617" t="s">
        <v>214</v>
      </c>
      <c r="K617" t="s">
        <v>149</v>
      </c>
      <c r="M617" t="s">
        <v>76</v>
      </c>
      <c r="N617" t="s">
        <v>216</v>
      </c>
      <c r="O617" s="57">
        <v>46238.616203703707</v>
      </c>
      <c r="P617" s="57">
        <v>46240.822754629633</v>
      </c>
      <c r="Q617">
        <v>69358414</v>
      </c>
      <c r="R617" t="s">
        <v>4878</v>
      </c>
      <c r="S617">
        <v>-146142107607</v>
      </c>
      <c r="T617" t="s">
        <v>3240</v>
      </c>
      <c r="U617" t="s">
        <v>3241</v>
      </c>
      <c r="V617" t="s">
        <v>3242</v>
      </c>
      <c r="Z617">
        <v>109.92384642357101</v>
      </c>
      <c r="AA617">
        <v>-7.7201677027679603</v>
      </c>
      <c r="AB617" t="s">
        <v>3243</v>
      </c>
      <c r="AC617" t="s">
        <v>292</v>
      </c>
      <c r="AL617" t="s">
        <v>218</v>
      </c>
      <c r="AM617" t="s">
        <v>3244</v>
      </c>
      <c r="AN617" t="s">
        <v>6</v>
      </c>
      <c r="AO617" s="57">
        <v>46120.621724537035</v>
      </c>
      <c r="AP617" s="57">
        <v>46242.333333333336</v>
      </c>
      <c r="AR617" t="s">
        <v>219</v>
      </c>
      <c r="AS617" t="s">
        <v>925</v>
      </c>
      <c r="AT617" t="s">
        <v>231</v>
      </c>
      <c r="AU617">
        <v>20260806</v>
      </c>
      <c r="AV617" t="s">
        <v>222</v>
      </c>
      <c r="AW617" t="s">
        <v>592</v>
      </c>
      <c r="AX617" t="s">
        <v>223</v>
      </c>
      <c r="BA617" s="57">
        <v>46242.333333333336</v>
      </c>
      <c r="BB617" t="s">
        <v>3244</v>
      </c>
      <c r="BC617">
        <v>2026</v>
      </c>
      <c r="BD617">
        <v>8</v>
      </c>
      <c r="BE617">
        <v>6</v>
      </c>
      <c r="BF617" s="6">
        <f t="shared" si="27"/>
        <v>46240</v>
      </c>
      <c r="BG617">
        <f t="shared" si="28"/>
        <v>-2.3333333333357587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1002507601</v>
      </c>
      <c r="C618">
        <v>3</v>
      </c>
      <c r="D618" t="s">
        <v>34</v>
      </c>
      <c r="E618">
        <v>5</v>
      </c>
      <c r="F618" t="s">
        <v>580</v>
      </c>
      <c r="G618" t="s">
        <v>85</v>
      </c>
      <c r="H618" t="s">
        <v>287</v>
      </c>
      <c r="I618" t="s">
        <v>213</v>
      </c>
      <c r="J618" t="s">
        <v>214</v>
      </c>
      <c r="K618" t="s">
        <v>149</v>
      </c>
      <c r="M618" t="s">
        <v>76</v>
      </c>
      <c r="N618" t="s">
        <v>622</v>
      </c>
      <c r="O618" s="57">
        <v>46238.458912037036</v>
      </c>
      <c r="P618" s="57">
        <v>46238.756238425929</v>
      </c>
      <c r="Q618">
        <v>66525052</v>
      </c>
      <c r="S618">
        <v>172413244281</v>
      </c>
      <c r="T618" t="s">
        <v>1050</v>
      </c>
      <c r="U618" t="s">
        <v>3248</v>
      </c>
      <c r="V618" t="s">
        <v>3249</v>
      </c>
      <c r="Z618">
        <v>115.13273100000001</v>
      </c>
      <c r="AA618">
        <v>-8.5523699999999998</v>
      </c>
      <c r="AB618" t="s">
        <v>3250</v>
      </c>
      <c r="AC618" t="s">
        <v>226</v>
      </c>
      <c r="AL618" t="s">
        <v>218</v>
      </c>
      <c r="AM618" t="s">
        <v>3251</v>
      </c>
      <c r="AN618" t="s">
        <v>6</v>
      </c>
      <c r="AO618" s="57">
        <v>46120.465902777774</v>
      </c>
      <c r="AR618" t="s">
        <v>219</v>
      </c>
      <c r="AS618" t="s">
        <v>85</v>
      </c>
      <c r="AT618" t="s">
        <v>231</v>
      </c>
      <c r="AU618">
        <v>20260804</v>
      </c>
      <c r="AV618" t="s">
        <v>222</v>
      </c>
      <c r="AW618" t="s">
        <v>984</v>
      </c>
      <c r="AX618" t="s">
        <v>223</v>
      </c>
      <c r="BA618" s="57">
        <v>46238.291666666664</v>
      </c>
      <c r="BB618" t="s">
        <v>3251</v>
      </c>
      <c r="BC618">
        <v>2026</v>
      </c>
      <c r="BD618">
        <v>8</v>
      </c>
      <c r="BE618">
        <v>4</v>
      </c>
      <c r="BF618" s="6">
        <f t="shared" si="27"/>
        <v>46238</v>
      </c>
      <c r="BG618">
        <f t="shared" si="28"/>
        <v>-0.29166666666424135</v>
      </c>
      <c r="BH618" t="str">
        <f t="shared" si="29"/>
        <v>COMPLY</v>
      </c>
      <c r="BI618" t="str">
        <f>VLOOKUP(H618,Sheet2!$A$1:$B$270,2,FALSE)</f>
        <v>TABANAN</v>
      </c>
    </row>
    <row r="619" spans="1:61">
      <c r="A619">
        <v>618</v>
      </c>
      <c r="B619">
        <v>1002519644</v>
      </c>
      <c r="C619">
        <v>3</v>
      </c>
      <c r="D619" t="s">
        <v>51</v>
      </c>
      <c r="E619">
        <v>4</v>
      </c>
      <c r="F619" t="s">
        <v>275</v>
      </c>
      <c r="G619" t="s">
        <v>341</v>
      </c>
      <c r="H619" t="s">
        <v>1005</v>
      </c>
      <c r="I619" t="s">
        <v>213</v>
      </c>
      <c r="J619" t="s">
        <v>214</v>
      </c>
      <c r="K619" t="s">
        <v>149</v>
      </c>
      <c r="L619" t="s">
        <v>215</v>
      </c>
      <c r="M619" t="s">
        <v>76</v>
      </c>
      <c r="N619" t="s">
        <v>216</v>
      </c>
      <c r="O619" s="57">
        <v>46245.497187499997</v>
      </c>
      <c r="P619" s="57">
        <v>46246.538356481484</v>
      </c>
      <c r="Q619">
        <v>69363194</v>
      </c>
      <c r="S619">
        <v>141569115718</v>
      </c>
      <c r="T619" t="s">
        <v>7371</v>
      </c>
      <c r="U619" t="s">
        <v>7372</v>
      </c>
      <c r="V619" t="s">
        <v>7373</v>
      </c>
      <c r="Z619">
        <v>111.41297659999999</v>
      </c>
      <c r="AA619">
        <v>-6.9759814999999996</v>
      </c>
      <c r="AB619" t="s">
        <v>7374</v>
      </c>
      <c r="AC619" t="s">
        <v>237</v>
      </c>
      <c r="AL619" t="s">
        <v>218</v>
      </c>
      <c r="AM619" t="s">
        <v>6506</v>
      </c>
      <c r="AN619" t="s">
        <v>6</v>
      </c>
      <c r="AO619" s="57">
        <v>46334.507453703707</v>
      </c>
      <c r="AP619" s="57">
        <v>46246.333333333336</v>
      </c>
      <c r="AR619" t="s">
        <v>219</v>
      </c>
      <c r="AS619" t="s">
        <v>220</v>
      </c>
      <c r="AT619" t="s">
        <v>231</v>
      </c>
      <c r="AU619">
        <v>20260812</v>
      </c>
      <c r="AV619" t="s">
        <v>222</v>
      </c>
      <c r="AW619" t="s">
        <v>1065</v>
      </c>
      <c r="AX619" t="s">
        <v>223</v>
      </c>
      <c r="BA619" s="57">
        <v>46246.333333333336</v>
      </c>
      <c r="BB619" t="s">
        <v>6506</v>
      </c>
      <c r="BC619">
        <v>2026</v>
      </c>
      <c r="BD619">
        <v>8</v>
      </c>
      <c r="BE619">
        <v>12</v>
      </c>
      <c r="BF619" s="6">
        <f t="shared" si="27"/>
        <v>46246</v>
      </c>
      <c r="BG619">
        <f t="shared" si="28"/>
        <v>-0.33333333333575865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1002517059</v>
      </c>
      <c r="C620">
        <v>3</v>
      </c>
      <c r="D620" t="s">
        <v>42</v>
      </c>
      <c r="E620">
        <v>5</v>
      </c>
      <c r="F620" t="s">
        <v>106</v>
      </c>
      <c r="G620" t="s">
        <v>107</v>
      </c>
      <c r="H620" t="s">
        <v>265</v>
      </c>
      <c r="I620" t="s">
        <v>213</v>
      </c>
      <c r="J620" t="s">
        <v>214</v>
      </c>
      <c r="K620" t="s">
        <v>149</v>
      </c>
      <c r="M620" t="s">
        <v>279</v>
      </c>
      <c r="N620" t="s">
        <v>216</v>
      </c>
      <c r="O620" s="57">
        <v>46244.398831018516</v>
      </c>
      <c r="P620" s="57">
        <v>46244.619803240741</v>
      </c>
      <c r="Q620">
        <v>69362138</v>
      </c>
      <c r="S620">
        <v>152505340655</v>
      </c>
      <c r="T620" t="s">
        <v>6718</v>
      </c>
      <c r="U620" t="s">
        <v>6719</v>
      </c>
      <c r="V620" t="s">
        <v>6720</v>
      </c>
      <c r="Z620">
        <v>113.07181610000001</v>
      </c>
      <c r="AA620">
        <v>-7.9582794000000003</v>
      </c>
      <c r="AB620" t="s">
        <v>6721</v>
      </c>
      <c r="AC620" t="s">
        <v>230</v>
      </c>
      <c r="AL620" t="s">
        <v>218</v>
      </c>
      <c r="AM620" t="s">
        <v>6722</v>
      </c>
      <c r="AN620" t="s">
        <v>6</v>
      </c>
      <c r="AO620" s="57">
        <v>46303.402800925927</v>
      </c>
      <c r="AP620" s="57">
        <v>46251.625</v>
      </c>
      <c r="AQ620" t="s">
        <v>249</v>
      </c>
      <c r="AR620" t="s">
        <v>280</v>
      </c>
      <c r="AS620" t="s">
        <v>107</v>
      </c>
      <c r="AT620" t="s">
        <v>231</v>
      </c>
      <c r="AV620" t="s">
        <v>6723</v>
      </c>
      <c r="AW620" t="s">
        <v>566</v>
      </c>
      <c r="AX620" t="s">
        <v>223</v>
      </c>
      <c r="BA620" s="57">
        <v>46251.625</v>
      </c>
      <c r="BB620" t="s">
        <v>6722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str">
        <f>VLOOKUP(H620,Sheet2!$A$1:$B$270,2,FALSE)</f>
        <v>PROBOLINGGO</v>
      </c>
    </row>
    <row r="621" spans="1:61">
      <c r="A621">
        <v>620</v>
      </c>
      <c r="B621">
        <v>1002517766</v>
      </c>
      <c r="C621">
        <v>3</v>
      </c>
      <c r="D621" t="s">
        <v>38</v>
      </c>
      <c r="E621">
        <v>5</v>
      </c>
      <c r="F621" t="s">
        <v>92</v>
      </c>
      <c r="G621" t="s">
        <v>92</v>
      </c>
      <c r="H621" t="s">
        <v>257</v>
      </c>
      <c r="I621" t="s">
        <v>213</v>
      </c>
      <c r="J621" t="s">
        <v>214</v>
      </c>
      <c r="K621" t="s">
        <v>149</v>
      </c>
      <c r="M621" t="s">
        <v>76</v>
      </c>
      <c r="N621" t="s">
        <v>216</v>
      </c>
      <c r="O621" s="57">
        <v>46244.564236111109</v>
      </c>
      <c r="P621" s="57">
        <v>46244.67114583333</v>
      </c>
      <c r="Q621">
        <v>69361414</v>
      </c>
      <c r="S621">
        <v>152631207126</v>
      </c>
      <c r="T621" t="s">
        <v>6139</v>
      </c>
      <c r="U621" t="s">
        <v>6724</v>
      </c>
      <c r="V621" t="s">
        <v>6725</v>
      </c>
      <c r="Z621">
        <v>111.44842199999999</v>
      </c>
      <c r="AA621">
        <v>-7.5622879999999997</v>
      </c>
      <c r="AB621" t="s">
        <v>6142</v>
      </c>
      <c r="AC621" t="s">
        <v>217</v>
      </c>
      <c r="AL621" t="s">
        <v>218</v>
      </c>
      <c r="AM621" t="s">
        <v>6726</v>
      </c>
      <c r="AN621" t="s">
        <v>6</v>
      </c>
      <c r="AO621" s="57">
        <v>46303.569293981483</v>
      </c>
      <c r="AR621" t="s">
        <v>219</v>
      </c>
      <c r="AS621" t="s">
        <v>604</v>
      </c>
      <c r="AT621" t="s">
        <v>231</v>
      </c>
      <c r="AU621">
        <v>20260810</v>
      </c>
      <c r="AV621" t="s">
        <v>222</v>
      </c>
      <c r="AW621" t="s">
        <v>565</v>
      </c>
      <c r="AX621" t="s">
        <v>223</v>
      </c>
      <c r="BA621" s="57">
        <v>46244.291666666664</v>
      </c>
      <c r="BB621" t="s">
        <v>6726</v>
      </c>
      <c r="BC621">
        <v>2026</v>
      </c>
      <c r="BD621">
        <v>8</v>
      </c>
      <c r="BE621">
        <v>10</v>
      </c>
      <c r="BF621" s="6">
        <f t="shared" si="27"/>
        <v>46244</v>
      </c>
      <c r="BG621">
        <f t="shared" si="28"/>
        <v>-0.29166666666424135</v>
      </c>
      <c r="BH621" t="str">
        <f t="shared" si="29"/>
        <v>COMPLY</v>
      </c>
      <c r="BI621" t="str">
        <f>VLOOKUP(H621,Sheet2!$A$1:$B$270,2,FALSE)</f>
        <v>MADIUN</v>
      </c>
    </row>
    <row r="622" spans="1:61">
      <c r="A622">
        <v>621</v>
      </c>
      <c r="B622">
        <v>1002518786</v>
      </c>
      <c r="C622">
        <v>3</v>
      </c>
      <c r="D622" t="s">
        <v>38</v>
      </c>
      <c r="E622">
        <v>5</v>
      </c>
      <c r="F622" t="s">
        <v>92</v>
      </c>
      <c r="G622" t="s">
        <v>89</v>
      </c>
      <c r="H622" t="s">
        <v>411</v>
      </c>
      <c r="I622" t="s">
        <v>213</v>
      </c>
      <c r="J622" t="s">
        <v>214</v>
      </c>
      <c r="K622" t="s">
        <v>149</v>
      </c>
      <c r="L622" t="s">
        <v>215</v>
      </c>
      <c r="M622" t="s">
        <v>76</v>
      </c>
      <c r="N622" t="s">
        <v>216</v>
      </c>
      <c r="O622" s="57">
        <v>46245.306203703702</v>
      </c>
      <c r="P622" s="57">
        <v>46246.580405092594</v>
      </c>
      <c r="Q622">
        <v>69362820</v>
      </c>
      <c r="S622">
        <v>152609258565</v>
      </c>
      <c r="T622" t="s">
        <v>7375</v>
      </c>
      <c r="U622" t="s">
        <v>7376</v>
      </c>
      <c r="V622" t="s">
        <v>7377</v>
      </c>
      <c r="Z622">
        <v>111.874992499999</v>
      </c>
      <c r="AA622">
        <v>-7.1555930999999999</v>
      </c>
      <c r="AB622" t="s">
        <v>7378</v>
      </c>
      <c r="AC622" t="s">
        <v>237</v>
      </c>
      <c r="AL622" t="s">
        <v>218</v>
      </c>
      <c r="AM622" t="s">
        <v>7215</v>
      </c>
      <c r="AN622" t="s">
        <v>6</v>
      </c>
      <c r="AO622" s="57">
        <v>46334.309351851851</v>
      </c>
      <c r="AP622" s="57">
        <v>46247.333333333336</v>
      </c>
      <c r="AR622" t="s">
        <v>219</v>
      </c>
      <c r="AS622" t="s">
        <v>220</v>
      </c>
      <c r="AT622" t="s">
        <v>231</v>
      </c>
      <c r="AU622">
        <v>20260812</v>
      </c>
      <c r="AV622" t="s">
        <v>222</v>
      </c>
      <c r="AW622" t="s">
        <v>1063</v>
      </c>
      <c r="AX622" t="s">
        <v>223</v>
      </c>
      <c r="BA622" s="57">
        <v>46247.333333333336</v>
      </c>
      <c r="BB622" t="s">
        <v>7215</v>
      </c>
      <c r="BC622">
        <v>2026</v>
      </c>
      <c r="BD622">
        <v>8</v>
      </c>
      <c r="BE622">
        <v>12</v>
      </c>
      <c r="BF622" s="6">
        <f t="shared" si="27"/>
        <v>46246</v>
      </c>
      <c r="BG622">
        <f t="shared" si="28"/>
        <v>-1.3333333333357587</v>
      </c>
      <c r="BH622" t="str">
        <f t="shared" si="29"/>
        <v>COMPLY</v>
      </c>
      <c r="BI622" t="str">
        <f>VLOOKUP(H622,Sheet2!$A$1:$B$270,2,FALSE)</f>
        <v>BOJONEGORO</v>
      </c>
    </row>
    <row r="623" spans="1:61">
      <c r="A623">
        <v>622</v>
      </c>
      <c r="B623">
        <v>1002505905</v>
      </c>
      <c r="C623">
        <v>3</v>
      </c>
      <c r="D623" t="s">
        <v>42</v>
      </c>
      <c r="E623">
        <v>5</v>
      </c>
      <c r="F623" t="s">
        <v>233</v>
      </c>
      <c r="G623" t="s">
        <v>101</v>
      </c>
      <c r="H623" t="s">
        <v>264</v>
      </c>
      <c r="I623" t="s">
        <v>213</v>
      </c>
      <c r="J623" t="s">
        <v>214</v>
      </c>
      <c r="K623" t="s">
        <v>149</v>
      </c>
      <c r="M623" t="s">
        <v>76</v>
      </c>
      <c r="N623" t="s">
        <v>216</v>
      </c>
      <c r="O623" s="57">
        <v>46237.484085648146</v>
      </c>
      <c r="P623" s="57">
        <v>46237.719814814816</v>
      </c>
      <c r="Q623">
        <v>69356756</v>
      </c>
      <c r="R623">
        <v>3135917276</v>
      </c>
      <c r="S623">
        <v>152316231026</v>
      </c>
      <c r="T623" t="s">
        <v>1745</v>
      </c>
      <c r="U623" t="s">
        <v>1746</v>
      </c>
      <c r="V623" t="s">
        <v>3257</v>
      </c>
      <c r="Z623">
        <v>112.69957549999999</v>
      </c>
      <c r="AA623">
        <v>-7.4513299999999996</v>
      </c>
      <c r="AB623" t="s">
        <v>1748</v>
      </c>
      <c r="AC623" t="s">
        <v>230</v>
      </c>
      <c r="AL623" t="s">
        <v>218</v>
      </c>
      <c r="AM623" t="s">
        <v>3258</v>
      </c>
      <c r="AN623" t="s">
        <v>6</v>
      </c>
      <c r="AO623" s="57">
        <v>46089.485972222225</v>
      </c>
      <c r="AR623" t="s">
        <v>219</v>
      </c>
      <c r="AS623" t="s">
        <v>233</v>
      </c>
      <c r="AT623" t="s">
        <v>231</v>
      </c>
      <c r="AU623">
        <v>20260803</v>
      </c>
      <c r="AV623" t="s">
        <v>222</v>
      </c>
      <c r="AW623" t="s">
        <v>630</v>
      </c>
      <c r="AX623" t="s">
        <v>223</v>
      </c>
      <c r="BA623" s="57">
        <v>46237.291666666664</v>
      </c>
      <c r="BB623" t="s">
        <v>3258</v>
      </c>
      <c r="BC623">
        <v>2026</v>
      </c>
      <c r="BD623">
        <v>8</v>
      </c>
      <c r="BE623">
        <v>3</v>
      </c>
      <c r="BF623" s="6">
        <f t="shared" si="27"/>
        <v>46237</v>
      </c>
      <c r="BG623">
        <f t="shared" si="28"/>
        <v>-0.29166666666424135</v>
      </c>
      <c r="BH623" t="str">
        <f t="shared" si="29"/>
        <v>COMPLY</v>
      </c>
      <c r="BI623" t="str">
        <f>VLOOKUP(H623,Sheet2!$A$1:$B$270,2,FALSE)</f>
        <v>SIDOARJO</v>
      </c>
    </row>
    <row r="624" spans="1:61">
      <c r="A624">
        <v>623</v>
      </c>
      <c r="B624">
        <v>1002522409</v>
      </c>
      <c r="C624">
        <v>3</v>
      </c>
      <c r="D624" t="s">
        <v>45</v>
      </c>
      <c r="E624">
        <v>5</v>
      </c>
      <c r="F624" t="s">
        <v>211</v>
      </c>
      <c r="G624" t="s">
        <v>110</v>
      </c>
      <c r="H624" t="s">
        <v>481</v>
      </c>
      <c r="I624" t="s">
        <v>213</v>
      </c>
      <c r="J624" t="s">
        <v>214</v>
      </c>
      <c r="K624" t="s">
        <v>149</v>
      </c>
      <c r="L624" t="s">
        <v>215</v>
      </c>
      <c r="M624" t="s">
        <v>225</v>
      </c>
      <c r="N624" t="s">
        <v>216</v>
      </c>
      <c r="O624" s="57">
        <v>46246.603437500002</v>
      </c>
      <c r="P624" s="57">
        <v>46248.337465277778</v>
      </c>
      <c r="Q624">
        <v>69364366</v>
      </c>
      <c r="S624">
        <v>172617203011</v>
      </c>
      <c r="T624" t="s">
        <v>8254</v>
      </c>
      <c r="U624" t="s">
        <v>8255</v>
      </c>
      <c r="V624" t="s">
        <v>8256</v>
      </c>
      <c r="Z624">
        <v>118.5109951</v>
      </c>
      <c r="AA624">
        <v>-8.4782563999999994</v>
      </c>
      <c r="AB624" t="s">
        <v>8257</v>
      </c>
      <c r="AC624" t="s">
        <v>237</v>
      </c>
      <c r="AL624" t="s">
        <v>218</v>
      </c>
      <c r="AM624" t="s">
        <v>8258</v>
      </c>
      <c r="AN624" t="s">
        <v>6</v>
      </c>
      <c r="AO624" s="57">
        <v>46364.61109953704</v>
      </c>
      <c r="AP624" s="57">
        <v>46248.333333333336</v>
      </c>
      <c r="AR624" t="s">
        <v>18</v>
      </c>
      <c r="AS624" t="s">
        <v>987</v>
      </c>
      <c r="AT624" t="s">
        <v>231</v>
      </c>
      <c r="AV624" t="s">
        <v>227</v>
      </c>
      <c r="AW624" t="s">
        <v>1059</v>
      </c>
      <c r="AX624" t="s">
        <v>223</v>
      </c>
      <c r="BA624" s="57">
        <v>46248.333333333336</v>
      </c>
      <c r="BB624" t="s">
        <v>8258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BIMA</v>
      </c>
    </row>
    <row r="625" spans="1:61">
      <c r="A625">
        <v>624</v>
      </c>
      <c r="B625">
        <v>1002517451</v>
      </c>
      <c r="C625">
        <v>3</v>
      </c>
      <c r="D625" t="s">
        <v>38</v>
      </c>
      <c r="E625">
        <v>5</v>
      </c>
      <c r="F625" t="s">
        <v>90</v>
      </c>
      <c r="G625" t="s">
        <v>93</v>
      </c>
      <c r="H625" t="s">
        <v>304</v>
      </c>
      <c r="I625" t="s">
        <v>213</v>
      </c>
      <c r="J625" t="s">
        <v>214</v>
      </c>
      <c r="K625" t="s">
        <v>149</v>
      </c>
      <c r="L625" t="s">
        <v>215</v>
      </c>
      <c r="M625" t="s">
        <v>76</v>
      </c>
      <c r="N625" t="s">
        <v>216</v>
      </c>
      <c r="O625" s="57">
        <v>46244.479120370372</v>
      </c>
      <c r="P625" s="57">
        <v>46245.72824074074</v>
      </c>
      <c r="Q625">
        <v>69362301</v>
      </c>
      <c r="S625">
        <v>152611229869</v>
      </c>
      <c r="T625" t="s">
        <v>6727</v>
      </c>
      <c r="U625" t="s">
        <v>6728</v>
      </c>
      <c r="V625" t="s">
        <v>6729</v>
      </c>
      <c r="Z625">
        <v>111.8875365</v>
      </c>
      <c r="AA625">
        <v>-7.6091363000000003</v>
      </c>
      <c r="AB625" t="s">
        <v>6730</v>
      </c>
      <c r="AC625" t="s">
        <v>237</v>
      </c>
      <c r="AL625" t="s">
        <v>218</v>
      </c>
      <c r="AM625" t="s">
        <v>6731</v>
      </c>
      <c r="AN625" t="s">
        <v>6</v>
      </c>
      <c r="AO625" s="57">
        <v>46303.486157407409</v>
      </c>
      <c r="AP625" s="57">
        <v>46245.333333333336</v>
      </c>
      <c r="AR625" t="s">
        <v>219</v>
      </c>
      <c r="AS625" t="s">
        <v>220</v>
      </c>
      <c r="AT625" t="s">
        <v>231</v>
      </c>
      <c r="AU625">
        <v>20260811</v>
      </c>
      <c r="AV625" t="s">
        <v>222</v>
      </c>
      <c r="AW625" t="s">
        <v>1055</v>
      </c>
      <c r="AX625" t="s">
        <v>223</v>
      </c>
      <c r="BA625" s="57">
        <v>46245.333333333336</v>
      </c>
      <c r="BB625" t="s">
        <v>6731</v>
      </c>
      <c r="BC625">
        <v>2026</v>
      </c>
      <c r="BD625">
        <v>8</v>
      </c>
      <c r="BE625">
        <v>11</v>
      </c>
      <c r="BF625" s="6">
        <f t="shared" si="27"/>
        <v>46245</v>
      </c>
      <c r="BG625">
        <f t="shared" si="28"/>
        <v>-0.33333333333575865</v>
      </c>
      <c r="BH625" t="str">
        <f t="shared" si="29"/>
        <v>COMPLY</v>
      </c>
      <c r="BI625" t="str">
        <f>VLOOKUP(H625,Sheet2!$A$1:$B$270,2,FALSE)</f>
        <v>NGANJUK</v>
      </c>
    </row>
    <row r="626" spans="1:61">
      <c r="A626">
        <v>625</v>
      </c>
      <c r="B626">
        <v>1002519863</v>
      </c>
      <c r="C626">
        <v>3</v>
      </c>
      <c r="D626" t="s">
        <v>38</v>
      </c>
      <c r="E626">
        <v>5</v>
      </c>
      <c r="F626" t="s">
        <v>251</v>
      </c>
      <c r="G626" t="s">
        <v>91</v>
      </c>
      <c r="H626" t="s">
        <v>415</v>
      </c>
      <c r="I626" t="s">
        <v>213</v>
      </c>
      <c r="J626" t="s">
        <v>214</v>
      </c>
      <c r="K626" t="s">
        <v>149</v>
      </c>
      <c r="M626" t="s">
        <v>582</v>
      </c>
      <c r="N626" t="s">
        <v>216</v>
      </c>
      <c r="O626" s="57">
        <v>46245.560543981483</v>
      </c>
      <c r="P626" s="57">
        <v>46246.583009259259</v>
      </c>
      <c r="Q626">
        <v>68573442</v>
      </c>
      <c r="S626">
        <v>152701239028</v>
      </c>
      <c r="T626" t="s">
        <v>7379</v>
      </c>
      <c r="U626" t="s">
        <v>7380</v>
      </c>
      <c r="Z626">
        <v>112.6351453</v>
      </c>
      <c r="AA626">
        <v>-7.9771203000000002</v>
      </c>
      <c r="AB626" t="s">
        <v>7381</v>
      </c>
      <c r="AC626" t="s">
        <v>230</v>
      </c>
      <c r="AO626" s="57">
        <v>46334.569282407407</v>
      </c>
      <c r="AR626" t="s">
        <v>14</v>
      </c>
      <c r="AS626" t="s">
        <v>251</v>
      </c>
      <c r="AT626" t="s">
        <v>231</v>
      </c>
      <c r="AV626" t="s">
        <v>8259</v>
      </c>
      <c r="AW626" t="s">
        <v>567</v>
      </c>
      <c r="AX626" t="s">
        <v>223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str">
        <f>VLOOKUP(H626,Sheet2!$A$1:$B$270,2,FALSE)</f>
        <v>MALANG</v>
      </c>
    </row>
    <row r="627" spans="1:61">
      <c r="A627">
        <v>626</v>
      </c>
      <c r="B627">
        <v>1002506649</v>
      </c>
      <c r="C627">
        <v>3</v>
      </c>
      <c r="D627" t="s">
        <v>59</v>
      </c>
      <c r="E627">
        <v>4</v>
      </c>
      <c r="F627" t="s">
        <v>573</v>
      </c>
      <c r="G627" t="s">
        <v>623</v>
      </c>
      <c r="H627" t="s">
        <v>626</v>
      </c>
      <c r="I627" t="s">
        <v>213</v>
      </c>
      <c r="J627" t="s">
        <v>214</v>
      </c>
      <c r="K627" t="s">
        <v>149</v>
      </c>
      <c r="L627" t="s">
        <v>215</v>
      </c>
      <c r="M627" t="s">
        <v>76</v>
      </c>
      <c r="N627" t="s">
        <v>216</v>
      </c>
      <c r="O627" s="57">
        <v>46237.828425925924</v>
      </c>
      <c r="P627" s="57">
        <v>46238.624282407407</v>
      </c>
      <c r="Q627">
        <v>69357865</v>
      </c>
      <c r="S627">
        <v>141114219227</v>
      </c>
      <c r="T627" t="s">
        <v>3269</v>
      </c>
      <c r="U627" t="s">
        <v>3270</v>
      </c>
      <c r="V627" t="s">
        <v>3271</v>
      </c>
      <c r="Z627">
        <v>110.320241680064</v>
      </c>
      <c r="AA627">
        <v>-7.8113436435731503</v>
      </c>
      <c r="AB627" t="s">
        <v>3272</v>
      </c>
      <c r="AC627" t="s">
        <v>237</v>
      </c>
      <c r="AL627" t="s">
        <v>218</v>
      </c>
      <c r="AM627" t="s">
        <v>3273</v>
      </c>
      <c r="AN627" t="s">
        <v>6</v>
      </c>
      <c r="AO627" s="57">
        <v>46089.829675925925</v>
      </c>
      <c r="AP627" s="57">
        <v>46239.333333333336</v>
      </c>
      <c r="AR627" t="s">
        <v>219</v>
      </c>
      <c r="AS627" t="s">
        <v>220</v>
      </c>
      <c r="AT627" t="s">
        <v>231</v>
      </c>
      <c r="AU627">
        <v>20260804</v>
      </c>
      <c r="AV627" t="s">
        <v>222</v>
      </c>
      <c r="AW627" t="s">
        <v>1068</v>
      </c>
      <c r="AX627" t="s">
        <v>223</v>
      </c>
      <c r="BA627" s="57">
        <v>46239.333333333336</v>
      </c>
      <c r="BB627" t="s">
        <v>3273</v>
      </c>
      <c r="BC627">
        <v>2026</v>
      </c>
      <c r="BD627">
        <v>8</v>
      </c>
      <c r="BE627">
        <v>4</v>
      </c>
      <c r="BF627" s="6">
        <f t="shared" si="27"/>
        <v>46238</v>
      </c>
      <c r="BG627">
        <f t="shared" si="28"/>
        <v>-1.3333333333357587</v>
      </c>
      <c r="BH627" t="str">
        <f t="shared" si="29"/>
        <v>COMPLY</v>
      </c>
      <c r="BI627" t="e">
        <f>VLOOKUP(H627,Sheet2!$A$1:$B$270,2,FALSE)</f>
        <v>#N/A</v>
      </c>
    </row>
    <row r="628" spans="1:61">
      <c r="A628">
        <v>627</v>
      </c>
      <c r="B628">
        <v>1002514724</v>
      </c>
      <c r="C628">
        <v>3</v>
      </c>
      <c r="D628" t="s">
        <v>45</v>
      </c>
      <c r="E628">
        <v>5</v>
      </c>
      <c r="F628" t="s">
        <v>113</v>
      </c>
      <c r="G628" t="s">
        <v>114</v>
      </c>
      <c r="H628" t="s">
        <v>369</v>
      </c>
      <c r="I628" t="s">
        <v>213</v>
      </c>
      <c r="J628" t="s">
        <v>214</v>
      </c>
      <c r="K628" t="s">
        <v>149</v>
      </c>
      <c r="L628" t="s">
        <v>215</v>
      </c>
      <c r="M628" t="s">
        <v>76</v>
      </c>
      <c r="N628" t="s">
        <v>216</v>
      </c>
      <c r="O628" s="57">
        <v>46241.582592592589</v>
      </c>
      <c r="P628" s="57">
        <v>46245.543379629627</v>
      </c>
      <c r="Q628">
        <v>69360832</v>
      </c>
      <c r="S628">
        <v>172514216893</v>
      </c>
      <c r="T628" t="s">
        <v>5611</v>
      </c>
      <c r="U628" t="s">
        <v>5612</v>
      </c>
      <c r="V628" t="s">
        <v>5613</v>
      </c>
      <c r="Z628">
        <v>120.6082067</v>
      </c>
      <c r="AA628">
        <v>-8.8148406000000001</v>
      </c>
      <c r="AB628" t="s">
        <v>5614</v>
      </c>
      <c r="AC628" t="s">
        <v>237</v>
      </c>
      <c r="AL628" t="s">
        <v>218</v>
      </c>
      <c r="AM628" t="s">
        <v>5615</v>
      </c>
      <c r="AN628" t="s">
        <v>6</v>
      </c>
      <c r="AO628" s="57">
        <v>46211.590300925927</v>
      </c>
      <c r="AP628" s="57">
        <v>46242.541666666664</v>
      </c>
      <c r="AR628" t="s">
        <v>219</v>
      </c>
      <c r="AS628" t="s">
        <v>220</v>
      </c>
      <c r="AT628" t="s">
        <v>231</v>
      </c>
      <c r="AU628">
        <v>20260811</v>
      </c>
      <c r="AV628" t="s">
        <v>222</v>
      </c>
      <c r="AW628" t="s">
        <v>1055</v>
      </c>
      <c r="AX628" t="s">
        <v>223</v>
      </c>
      <c r="BA628" s="57">
        <v>46242.541666666664</v>
      </c>
      <c r="BB628" t="s">
        <v>5615</v>
      </c>
      <c r="BC628">
        <v>2026</v>
      </c>
      <c r="BD628">
        <v>8</v>
      </c>
      <c r="BE628">
        <v>11</v>
      </c>
      <c r="BF628" s="6">
        <f t="shared" si="27"/>
        <v>46245</v>
      </c>
      <c r="BG628">
        <f t="shared" si="28"/>
        <v>2.4583333333357587</v>
      </c>
      <c r="BH628" t="str">
        <f t="shared" si="29"/>
        <v>NOT COMPLY</v>
      </c>
      <c r="BI628" t="str">
        <f>VLOOKUP(H628,Sheet2!$A$1:$B$270,2,FALSE)</f>
        <v>LABOAN BAJO</v>
      </c>
    </row>
    <row r="629" spans="1:61">
      <c r="A629">
        <v>628</v>
      </c>
      <c r="B629">
        <v>1002517746</v>
      </c>
      <c r="C629">
        <v>3</v>
      </c>
      <c r="D629" t="s">
        <v>51</v>
      </c>
      <c r="E629">
        <v>4</v>
      </c>
      <c r="F629" t="s">
        <v>275</v>
      </c>
      <c r="G629" t="s">
        <v>341</v>
      </c>
      <c r="H629" t="s">
        <v>1005</v>
      </c>
      <c r="I629" t="s">
        <v>213</v>
      </c>
      <c r="J629" t="s">
        <v>214</v>
      </c>
      <c r="K629" t="s">
        <v>149</v>
      </c>
      <c r="L629" t="s">
        <v>215</v>
      </c>
      <c r="M629" t="s">
        <v>76</v>
      </c>
      <c r="N629" t="s">
        <v>216</v>
      </c>
      <c r="O629" s="57">
        <v>46244.559687499997</v>
      </c>
      <c r="P629" s="57">
        <v>46246.532627314817</v>
      </c>
      <c r="Q629">
        <v>69362422</v>
      </c>
      <c r="S629">
        <v>141569115708</v>
      </c>
      <c r="T629" t="s">
        <v>6732</v>
      </c>
      <c r="U629" t="s">
        <v>6733</v>
      </c>
      <c r="V629" t="s">
        <v>6734</v>
      </c>
      <c r="Z629">
        <v>111.518608</v>
      </c>
      <c r="AA629">
        <v>-6.9408859999999999</v>
      </c>
      <c r="AB629" t="s">
        <v>6735</v>
      </c>
      <c r="AC629" t="s">
        <v>237</v>
      </c>
      <c r="AL629" t="s">
        <v>218</v>
      </c>
      <c r="AM629" t="s">
        <v>6736</v>
      </c>
      <c r="AN629" t="s">
        <v>6</v>
      </c>
      <c r="AO629" s="57">
        <v>46303.569293981483</v>
      </c>
      <c r="AP629" s="57">
        <v>46245.541666666664</v>
      </c>
      <c r="AR629" t="s">
        <v>219</v>
      </c>
      <c r="AS629" t="s">
        <v>220</v>
      </c>
      <c r="AT629" t="s">
        <v>231</v>
      </c>
      <c r="AU629">
        <v>20260812</v>
      </c>
      <c r="AV629" t="s">
        <v>222</v>
      </c>
      <c r="AW629" t="s">
        <v>996</v>
      </c>
      <c r="AX629" t="s">
        <v>223</v>
      </c>
      <c r="BA629" s="57">
        <v>46245.541666666664</v>
      </c>
      <c r="BB629" t="s">
        <v>6736</v>
      </c>
      <c r="BC629">
        <v>2026</v>
      </c>
      <c r="BD629">
        <v>8</v>
      </c>
      <c r="BE629">
        <v>12</v>
      </c>
      <c r="BF629" s="6">
        <f t="shared" si="27"/>
        <v>46246</v>
      </c>
      <c r="BG629">
        <f t="shared" si="28"/>
        <v>0.45833333333575865</v>
      </c>
      <c r="BH629" t="str">
        <f t="shared" si="29"/>
        <v>COMPLY</v>
      </c>
      <c r="BI629" t="e">
        <f>VLOOKUP(H629,Sheet2!$A$1:$B$270,2,FALSE)</f>
        <v>#N/A</v>
      </c>
    </row>
    <row r="630" spans="1:61">
      <c r="A630">
        <v>629</v>
      </c>
      <c r="B630">
        <v>1002515652</v>
      </c>
      <c r="C630">
        <v>3</v>
      </c>
      <c r="D630" t="s">
        <v>59</v>
      </c>
      <c r="E630">
        <v>4</v>
      </c>
      <c r="F630" t="s">
        <v>224</v>
      </c>
      <c r="G630" t="s">
        <v>224</v>
      </c>
      <c r="H630" t="s">
        <v>941</v>
      </c>
      <c r="I630" t="s">
        <v>213</v>
      </c>
      <c r="J630" t="s">
        <v>214</v>
      </c>
      <c r="K630" t="s">
        <v>149</v>
      </c>
      <c r="L630" t="s">
        <v>215</v>
      </c>
      <c r="M630" t="s">
        <v>279</v>
      </c>
      <c r="N630" t="s">
        <v>216</v>
      </c>
      <c r="O630" s="57">
        <v>46242.399270833332</v>
      </c>
      <c r="P630" s="57">
        <v>46245.38108796296</v>
      </c>
      <c r="Q630">
        <v>69361259</v>
      </c>
      <c r="S630">
        <v>146303609748</v>
      </c>
      <c r="T630" t="s">
        <v>5619</v>
      </c>
      <c r="U630" t="s">
        <v>5620</v>
      </c>
      <c r="V630" t="s">
        <v>5621</v>
      </c>
      <c r="Z630">
        <v>109.21779170000001</v>
      </c>
      <c r="AA630">
        <v>-7.4757566000000004</v>
      </c>
      <c r="AB630" t="s">
        <v>5622</v>
      </c>
      <c r="AC630" t="s">
        <v>237</v>
      </c>
      <c r="AL630" t="s">
        <v>218</v>
      </c>
      <c r="AM630" t="s">
        <v>5623</v>
      </c>
      <c r="AN630" t="s">
        <v>6</v>
      </c>
      <c r="AO630" s="57">
        <v>46242.402685185189</v>
      </c>
      <c r="AP630" s="57">
        <v>46243.333333333336</v>
      </c>
      <c r="AQ630" t="s">
        <v>249</v>
      </c>
      <c r="AR630" t="s">
        <v>280</v>
      </c>
      <c r="AS630" t="s">
        <v>220</v>
      </c>
      <c r="AT630" t="s">
        <v>231</v>
      </c>
      <c r="AV630" t="s">
        <v>7382</v>
      </c>
      <c r="AW630" t="s">
        <v>1017</v>
      </c>
      <c r="AX630" t="s">
        <v>223</v>
      </c>
      <c r="BA630" s="57">
        <v>46243.333333333336</v>
      </c>
      <c r="BB630" t="s">
        <v>5623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:61">
      <c r="A631">
        <v>630</v>
      </c>
      <c r="B631">
        <v>1002505402</v>
      </c>
      <c r="C631">
        <v>3</v>
      </c>
      <c r="D631" t="s">
        <v>49</v>
      </c>
      <c r="E631">
        <v>4</v>
      </c>
      <c r="F631" t="s">
        <v>247</v>
      </c>
      <c r="G631" t="s">
        <v>326</v>
      </c>
      <c r="H631" t="s">
        <v>911</v>
      </c>
      <c r="I631" t="s">
        <v>213</v>
      </c>
      <c r="J631" t="s">
        <v>214</v>
      </c>
      <c r="K631" t="s">
        <v>149</v>
      </c>
      <c r="L631" t="s">
        <v>215</v>
      </c>
      <c r="M631" t="s">
        <v>76</v>
      </c>
      <c r="N631" t="s">
        <v>216</v>
      </c>
      <c r="O631" s="57">
        <v>46236.740925925929</v>
      </c>
      <c r="P631" s="57">
        <v>46237.522777777776</v>
      </c>
      <c r="Q631">
        <v>69357084</v>
      </c>
      <c r="S631">
        <v>146425112543</v>
      </c>
      <c r="T631" t="s">
        <v>3287</v>
      </c>
      <c r="U631" t="s">
        <v>3288</v>
      </c>
      <c r="V631" t="s">
        <v>3289</v>
      </c>
      <c r="Z631">
        <v>110.415879338979</v>
      </c>
      <c r="AA631">
        <v>-7.1179657515443404</v>
      </c>
      <c r="AB631" t="s">
        <v>3290</v>
      </c>
      <c r="AC631" t="s">
        <v>217</v>
      </c>
      <c r="AL631" t="s">
        <v>218</v>
      </c>
      <c r="AM631" t="s">
        <v>3291</v>
      </c>
      <c r="AN631" t="s">
        <v>6</v>
      </c>
      <c r="AO631" s="57">
        <v>46061.746354166666</v>
      </c>
      <c r="AP631" s="57">
        <v>46237.625</v>
      </c>
      <c r="AR631" t="s">
        <v>219</v>
      </c>
      <c r="AS631" t="s">
        <v>220</v>
      </c>
      <c r="AT631" t="s">
        <v>231</v>
      </c>
      <c r="AU631">
        <v>20260803</v>
      </c>
      <c r="AV631" t="s">
        <v>222</v>
      </c>
      <c r="AW631" t="s">
        <v>1059</v>
      </c>
      <c r="AX631" t="s">
        <v>223</v>
      </c>
      <c r="BA631" s="57">
        <v>46237.625</v>
      </c>
      <c r="BB631" t="s">
        <v>3291</v>
      </c>
      <c r="BC631">
        <v>2026</v>
      </c>
      <c r="BD631">
        <v>8</v>
      </c>
      <c r="BE631">
        <v>3</v>
      </c>
      <c r="BF631" s="6">
        <f t="shared" si="27"/>
        <v>46237</v>
      </c>
      <c r="BG631">
        <f t="shared" si="28"/>
        <v>-0.625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1002516541</v>
      </c>
      <c r="C632">
        <v>3</v>
      </c>
      <c r="D632" t="s">
        <v>51</v>
      </c>
      <c r="E632">
        <v>4</v>
      </c>
      <c r="F632" t="s">
        <v>235</v>
      </c>
      <c r="G632" t="s">
        <v>999</v>
      </c>
      <c r="H632" t="s">
        <v>5629</v>
      </c>
      <c r="I632" t="s">
        <v>213</v>
      </c>
      <c r="J632" t="s">
        <v>214</v>
      </c>
      <c r="K632" t="s">
        <v>149</v>
      </c>
      <c r="L632" t="s">
        <v>215</v>
      </c>
      <c r="M632" t="s">
        <v>76</v>
      </c>
      <c r="N632" t="s">
        <v>216</v>
      </c>
      <c r="O632" s="57">
        <v>46243.618009259262</v>
      </c>
      <c r="P632" s="57">
        <v>46244.699699074074</v>
      </c>
      <c r="Q632">
        <v>69361903</v>
      </c>
      <c r="S632">
        <v>143554100555</v>
      </c>
      <c r="T632" t="s">
        <v>5630</v>
      </c>
      <c r="U632" t="s">
        <v>5631</v>
      </c>
      <c r="V632" t="s">
        <v>5632</v>
      </c>
      <c r="Z632">
        <v>111.0177487</v>
      </c>
      <c r="AA632">
        <v>-7.7535340000000001</v>
      </c>
      <c r="AB632" t="s">
        <v>5633</v>
      </c>
      <c r="AC632" t="s">
        <v>237</v>
      </c>
      <c r="AL632" t="s">
        <v>218</v>
      </c>
      <c r="AM632" t="s">
        <v>5581</v>
      </c>
      <c r="AN632" t="s">
        <v>6</v>
      </c>
      <c r="AO632" s="57">
        <v>46273.621365740742</v>
      </c>
      <c r="AP632" s="57">
        <v>46244.541666666664</v>
      </c>
      <c r="AR632" t="s">
        <v>219</v>
      </c>
      <c r="AS632" t="s">
        <v>220</v>
      </c>
      <c r="AT632" t="s">
        <v>231</v>
      </c>
      <c r="AU632">
        <v>20260810</v>
      </c>
      <c r="AV632" t="s">
        <v>222</v>
      </c>
      <c r="AW632" t="s">
        <v>1059</v>
      </c>
      <c r="AX632" t="s">
        <v>223</v>
      </c>
      <c r="BA632" s="57">
        <v>46244.541666666664</v>
      </c>
      <c r="BB632" t="s">
        <v>5581</v>
      </c>
      <c r="BC632">
        <v>2026</v>
      </c>
      <c r="BD632">
        <v>8</v>
      </c>
      <c r="BE632">
        <v>10</v>
      </c>
      <c r="BF632" s="6">
        <f t="shared" si="27"/>
        <v>46244</v>
      </c>
      <c r="BG632">
        <f t="shared" si="28"/>
        <v>-0.54166666666424135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1002512690</v>
      </c>
      <c r="C633">
        <v>3</v>
      </c>
      <c r="D633" t="s">
        <v>45</v>
      </c>
      <c r="E633">
        <v>5</v>
      </c>
      <c r="F633" t="s">
        <v>211</v>
      </c>
      <c r="G633" t="s">
        <v>115</v>
      </c>
      <c r="H633" t="s">
        <v>281</v>
      </c>
      <c r="I633" t="s">
        <v>213</v>
      </c>
      <c r="J633" t="s">
        <v>214</v>
      </c>
      <c r="K633" t="s">
        <v>149</v>
      </c>
      <c r="L633" t="s">
        <v>215</v>
      </c>
      <c r="M633" t="s">
        <v>76</v>
      </c>
      <c r="N633" t="s">
        <v>216</v>
      </c>
      <c r="O633" s="57">
        <v>46240.605509259258</v>
      </c>
      <c r="P633" s="57">
        <v>46241.824537037035</v>
      </c>
      <c r="Q633">
        <v>69360085</v>
      </c>
      <c r="S633">
        <v>172603791326</v>
      </c>
      <c r="T633" t="s">
        <v>3295</v>
      </c>
      <c r="U633" t="s">
        <v>3296</v>
      </c>
      <c r="V633" t="s">
        <v>3297</v>
      </c>
      <c r="Z633">
        <v>116.36368899999999</v>
      </c>
      <c r="AA633">
        <v>-8.6358560000000004</v>
      </c>
      <c r="AB633" t="s">
        <v>3298</v>
      </c>
      <c r="AC633" t="s">
        <v>237</v>
      </c>
      <c r="AL633" t="s">
        <v>218</v>
      </c>
      <c r="AM633" t="s">
        <v>3299</v>
      </c>
      <c r="AN633" t="s">
        <v>6</v>
      </c>
      <c r="AO633" s="57">
        <v>46181.611122685186</v>
      </c>
      <c r="AP633" s="57">
        <v>46241.541666666664</v>
      </c>
      <c r="AR633" t="s">
        <v>219</v>
      </c>
      <c r="AS633" t="s">
        <v>588</v>
      </c>
      <c r="AT633" t="s">
        <v>231</v>
      </c>
      <c r="AU633">
        <v>20260807</v>
      </c>
      <c r="AV633" t="s">
        <v>222</v>
      </c>
      <c r="AW633" t="s">
        <v>1066</v>
      </c>
      <c r="AX633" t="s">
        <v>223</v>
      </c>
      <c r="BA633" s="57">
        <v>46241.541666666664</v>
      </c>
      <c r="BB633" t="s">
        <v>3299</v>
      </c>
      <c r="BC633">
        <v>2026</v>
      </c>
      <c r="BD633">
        <v>8</v>
      </c>
      <c r="BE633">
        <v>7</v>
      </c>
      <c r="BF633" s="6">
        <f t="shared" si="27"/>
        <v>46241</v>
      </c>
      <c r="BG633">
        <f t="shared" si="28"/>
        <v>-0.54166666666424135</v>
      </c>
      <c r="BH633" t="str">
        <f t="shared" si="29"/>
        <v>COMPLY</v>
      </c>
      <c r="BI633" t="str">
        <f>VLOOKUP(H633,Sheet2!$A$1:$B$270,2,FALSE)</f>
        <v>SELONG</v>
      </c>
    </row>
    <row r="634" spans="1:61">
      <c r="A634">
        <v>633</v>
      </c>
      <c r="B634">
        <v>1002513743</v>
      </c>
      <c r="C634">
        <v>3</v>
      </c>
      <c r="D634" t="s">
        <v>38</v>
      </c>
      <c r="E634">
        <v>5</v>
      </c>
      <c r="F634" t="s">
        <v>251</v>
      </c>
      <c r="G634" t="s">
        <v>91</v>
      </c>
      <c r="H634" t="s">
        <v>415</v>
      </c>
      <c r="I634" t="s">
        <v>213</v>
      </c>
      <c r="J634" t="s">
        <v>214</v>
      </c>
      <c r="K634" t="s">
        <v>149</v>
      </c>
      <c r="M634" t="s">
        <v>76</v>
      </c>
      <c r="N634" t="s">
        <v>216</v>
      </c>
      <c r="O634" s="57">
        <v>46241.374120370368</v>
      </c>
      <c r="P634" s="57">
        <v>46242.765775462962</v>
      </c>
      <c r="Q634">
        <v>66210134</v>
      </c>
      <c r="S634">
        <v>152701239012</v>
      </c>
      <c r="T634" t="s">
        <v>5634</v>
      </c>
      <c r="U634" t="s">
        <v>5635</v>
      </c>
      <c r="V634" t="s">
        <v>5636</v>
      </c>
      <c r="Z634">
        <v>112.63528890000001</v>
      </c>
      <c r="AA634">
        <v>-7.9760787999999998</v>
      </c>
      <c r="AB634" t="s">
        <v>5637</v>
      </c>
      <c r="AC634" t="s">
        <v>230</v>
      </c>
      <c r="AL634" t="s">
        <v>218</v>
      </c>
      <c r="AM634" t="s">
        <v>5638</v>
      </c>
      <c r="AN634" t="s">
        <v>6</v>
      </c>
      <c r="AO634" s="57">
        <v>46211.382592592592</v>
      </c>
      <c r="AP634" s="57">
        <v>46242.333333333336</v>
      </c>
      <c r="AR634" t="s">
        <v>219</v>
      </c>
      <c r="AS634" t="s">
        <v>251</v>
      </c>
      <c r="AT634" t="s">
        <v>231</v>
      </c>
      <c r="AU634">
        <v>20260808</v>
      </c>
      <c r="AV634" t="s">
        <v>222</v>
      </c>
      <c r="AW634" t="s">
        <v>601</v>
      </c>
      <c r="AX634" t="s">
        <v>223</v>
      </c>
      <c r="BA634" s="57">
        <v>46242.333333333336</v>
      </c>
      <c r="BB634" t="s">
        <v>5638</v>
      </c>
      <c r="BC634">
        <v>2026</v>
      </c>
      <c r="BD634">
        <v>8</v>
      </c>
      <c r="BE634">
        <v>8</v>
      </c>
      <c r="BF634" s="6">
        <f t="shared" si="27"/>
        <v>46242</v>
      </c>
      <c r="BG634">
        <f t="shared" si="28"/>
        <v>-0.33333333333575865</v>
      </c>
      <c r="BH634" t="str">
        <f t="shared" si="29"/>
        <v>COMPLY</v>
      </c>
      <c r="BI634" t="str">
        <f>VLOOKUP(H634,Sheet2!$A$1:$B$270,2,FALSE)</f>
        <v>MALANG</v>
      </c>
    </row>
    <row r="635" spans="1:61">
      <c r="A635">
        <v>634</v>
      </c>
      <c r="B635">
        <v>1002509515</v>
      </c>
      <c r="C635">
        <v>3</v>
      </c>
      <c r="D635" t="s">
        <v>49</v>
      </c>
      <c r="E635">
        <v>4</v>
      </c>
      <c r="F635" t="s">
        <v>253</v>
      </c>
      <c r="G635" t="s">
        <v>558</v>
      </c>
      <c r="H635" t="s">
        <v>663</v>
      </c>
      <c r="I635" t="s">
        <v>213</v>
      </c>
      <c r="J635" t="s">
        <v>214</v>
      </c>
      <c r="K635" t="s">
        <v>149</v>
      </c>
      <c r="L635" t="s">
        <v>215</v>
      </c>
      <c r="M635" t="s">
        <v>76</v>
      </c>
      <c r="N635" t="s">
        <v>216</v>
      </c>
      <c r="O635" s="57">
        <v>46239.331203703703</v>
      </c>
      <c r="P635" s="57">
        <v>46239.601493055554</v>
      </c>
      <c r="Q635">
        <v>69358729</v>
      </c>
      <c r="S635">
        <v>142213107280</v>
      </c>
      <c r="T635" t="s">
        <v>3300</v>
      </c>
      <c r="U635" t="s">
        <v>3301</v>
      </c>
      <c r="V635" t="s">
        <v>3302</v>
      </c>
      <c r="Z635">
        <v>109.245255030691</v>
      </c>
      <c r="AA635">
        <v>-7.1114309648671599</v>
      </c>
      <c r="AB635" t="s">
        <v>3303</v>
      </c>
      <c r="AC635" t="s">
        <v>217</v>
      </c>
      <c r="AL635" t="s">
        <v>218</v>
      </c>
      <c r="AM635" t="s">
        <v>1501</v>
      </c>
      <c r="AN635" t="s">
        <v>6</v>
      </c>
      <c r="AO635" s="57">
        <v>46150.340497685182</v>
      </c>
      <c r="AP635" s="57">
        <v>46240.333333333336</v>
      </c>
      <c r="AR635" t="s">
        <v>219</v>
      </c>
      <c r="AS635" t="s">
        <v>664</v>
      </c>
      <c r="AT635" t="s">
        <v>231</v>
      </c>
      <c r="AU635">
        <v>20260805</v>
      </c>
      <c r="AV635" t="s">
        <v>222</v>
      </c>
      <c r="AW635" t="s">
        <v>1063</v>
      </c>
      <c r="AX635" t="s">
        <v>223</v>
      </c>
      <c r="BA635" s="57">
        <v>46240.333333333336</v>
      </c>
      <c r="BB635" t="s">
        <v>1501</v>
      </c>
      <c r="BC635">
        <v>2026</v>
      </c>
      <c r="BD635">
        <v>8</v>
      </c>
      <c r="BE635">
        <v>5</v>
      </c>
      <c r="BF635" s="6">
        <f t="shared" si="27"/>
        <v>46239</v>
      </c>
      <c r="BG635">
        <f t="shared" si="28"/>
        <v>-1.3333333333357587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1002515656</v>
      </c>
      <c r="C636">
        <v>3</v>
      </c>
      <c r="D636" t="s">
        <v>42</v>
      </c>
      <c r="E636">
        <v>5</v>
      </c>
      <c r="F636" t="s">
        <v>106</v>
      </c>
      <c r="G636" t="s">
        <v>106</v>
      </c>
      <c r="H636" t="s">
        <v>347</v>
      </c>
      <c r="I636" t="s">
        <v>213</v>
      </c>
      <c r="J636" t="s">
        <v>214</v>
      </c>
      <c r="K636" t="s">
        <v>149</v>
      </c>
      <c r="M636" t="s">
        <v>76</v>
      </c>
      <c r="N636" t="s">
        <v>216</v>
      </c>
      <c r="O636" s="57">
        <v>46242.403275462966</v>
      </c>
      <c r="P636" s="57">
        <v>46242.623414351852</v>
      </c>
      <c r="Q636">
        <v>69361268</v>
      </c>
      <c r="S636">
        <v>152729256706</v>
      </c>
      <c r="T636" t="s">
        <v>5639</v>
      </c>
      <c r="U636" t="s">
        <v>5640</v>
      </c>
      <c r="V636" t="s">
        <v>5641</v>
      </c>
      <c r="Z636">
        <v>112.8991412</v>
      </c>
      <c r="AA636">
        <v>-7.6456602</v>
      </c>
      <c r="AB636" t="s">
        <v>5642</v>
      </c>
      <c r="AC636" t="s">
        <v>230</v>
      </c>
      <c r="AL636" t="s">
        <v>218</v>
      </c>
      <c r="AM636" t="s">
        <v>5643</v>
      </c>
      <c r="AN636" t="s">
        <v>6</v>
      </c>
      <c r="AO636" s="57">
        <v>46242.413252314815</v>
      </c>
      <c r="AP636" s="57">
        <v>46243.333333333336</v>
      </c>
      <c r="AR636" t="s">
        <v>219</v>
      </c>
      <c r="AS636" t="s">
        <v>106</v>
      </c>
      <c r="AT636" t="s">
        <v>221</v>
      </c>
      <c r="AU636">
        <v>20260808</v>
      </c>
      <c r="AV636" t="s">
        <v>222</v>
      </c>
      <c r="AW636" t="s">
        <v>5644</v>
      </c>
      <c r="AX636" t="s">
        <v>223</v>
      </c>
      <c r="BA636" s="57">
        <v>46243.333333333336</v>
      </c>
      <c r="BB636" t="s">
        <v>5643</v>
      </c>
      <c r="BC636">
        <v>2026</v>
      </c>
      <c r="BD636">
        <v>8</v>
      </c>
      <c r="BE636">
        <v>8</v>
      </c>
      <c r="BF636" s="6">
        <f t="shared" si="27"/>
        <v>46242</v>
      </c>
      <c r="BG636">
        <f t="shared" si="28"/>
        <v>-1.3333333333357587</v>
      </c>
      <c r="BH636" t="str">
        <f t="shared" si="29"/>
        <v>COMPLY</v>
      </c>
      <c r="BI636" t="str">
        <f>VLOOKUP(H636,Sheet2!$A$1:$B$270,2,FALSE)</f>
        <v>PASURUAN</v>
      </c>
    </row>
    <row r="637" spans="1:61">
      <c r="A637">
        <v>636</v>
      </c>
      <c r="B637">
        <v>1002516662</v>
      </c>
      <c r="C637">
        <v>3</v>
      </c>
      <c r="D637" t="s">
        <v>42</v>
      </c>
      <c r="E637">
        <v>5</v>
      </c>
      <c r="F637" t="s">
        <v>233</v>
      </c>
      <c r="G637" t="s">
        <v>101</v>
      </c>
      <c r="H637" t="s">
        <v>308</v>
      </c>
      <c r="I637" t="s">
        <v>213</v>
      </c>
      <c r="J637" t="s">
        <v>214</v>
      </c>
      <c r="K637" t="s">
        <v>149</v>
      </c>
      <c r="L637" t="s">
        <v>215</v>
      </c>
      <c r="M637" t="s">
        <v>76</v>
      </c>
      <c r="N637" t="s">
        <v>216</v>
      </c>
      <c r="O637" s="57">
        <v>46243.824965277781</v>
      </c>
      <c r="P637" s="57">
        <v>46244.885972222219</v>
      </c>
      <c r="Q637">
        <v>69362013</v>
      </c>
      <c r="S637">
        <v>152332251897</v>
      </c>
      <c r="T637" t="s">
        <v>5645</v>
      </c>
      <c r="U637" t="s">
        <v>5646</v>
      </c>
      <c r="V637" t="s">
        <v>5647</v>
      </c>
      <c r="Z637">
        <v>112.667411416769</v>
      </c>
      <c r="AA637">
        <v>-7.3695609497874504</v>
      </c>
      <c r="AB637" t="s">
        <v>5648</v>
      </c>
      <c r="AC637" t="s">
        <v>217</v>
      </c>
      <c r="AL637" t="s">
        <v>218</v>
      </c>
      <c r="AM637" t="s">
        <v>5649</v>
      </c>
      <c r="AN637" t="s">
        <v>6</v>
      </c>
      <c r="AO637" s="57">
        <v>46273.829629629632</v>
      </c>
      <c r="AP637" s="57">
        <v>46245.333333333336</v>
      </c>
      <c r="AQ637" t="s">
        <v>1078</v>
      </c>
      <c r="AR637" t="s">
        <v>219</v>
      </c>
      <c r="AS637" t="s">
        <v>619</v>
      </c>
      <c r="AT637" t="s">
        <v>231</v>
      </c>
      <c r="AU637">
        <v>20260810</v>
      </c>
      <c r="AV637" t="s">
        <v>222</v>
      </c>
      <c r="AW637" t="s">
        <v>1063</v>
      </c>
      <c r="AX637" t="s">
        <v>223</v>
      </c>
      <c r="BA637" s="57">
        <v>46245.333333333336</v>
      </c>
      <c r="BB637" t="s">
        <v>5649</v>
      </c>
      <c r="BC637">
        <v>2026</v>
      </c>
      <c r="BD637">
        <v>8</v>
      </c>
      <c r="BE637">
        <v>10</v>
      </c>
      <c r="BF637" s="6">
        <f t="shared" si="27"/>
        <v>46244</v>
      </c>
      <c r="BG637">
        <f t="shared" si="28"/>
        <v>-1.3333333333357587</v>
      </c>
      <c r="BH637" t="str">
        <f t="shared" si="29"/>
        <v>COMPLY</v>
      </c>
      <c r="BI637" t="str">
        <f>VLOOKUP(H637,Sheet2!$A$1:$B$270,2,FALSE)</f>
        <v>SIDOARJO</v>
      </c>
    </row>
    <row r="638" spans="1:61">
      <c r="A638">
        <v>637</v>
      </c>
      <c r="B638">
        <v>1002505284</v>
      </c>
      <c r="C638">
        <v>3</v>
      </c>
      <c r="D638" t="s">
        <v>42</v>
      </c>
      <c r="E638">
        <v>5</v>
      </c>
      <c r="F638" t="s">
        <v>102</v>
      </c>
      <c r="G638" t="s">
        <v>99</v>
      </c>
      <c r="H638" t="s">
        <v>318</v>
      </c>
      <c r="I638" t="s">
        <v>213</v>
      </c>
      <c r="J638" t="s">
        <v>214</v>
      </c>
      <c r="K638" t="s">
        <v>149</v>
      </c>
      <c r="L638" t="s">
        <v>215</v>
      </c>
      <c r="M638" t="s">
        <v>76</v>
      </c>
      <c r="N638" t="s">
        <v>216</v>
      </c>
      <c r="O638" s="57">
        <v>46236.586793981478</v>
      </c>
      <c r="P638" s="57">
        <v>46237.632291666669</v>
      </c>
      <c r="Q638">
        <v>69357036</v>
      </c>
      <c r="S638">
        <v>152503269426</v>
      </c>
      <c r="T638" t="s">
        <v>3304</v>
      </c>
      <c r="U638" t="s">
        <v>3305</v>
      </c>
      <c r="V638" t="s">
        <v>3306</v>
      </c>
      <c r="Z638">
        <v>114.389819093048</v>
      </c>
      <c r="AA638">
        <v>-8.1751941360741398</v>
      </c>
      <c r="AB638" t="s">
        <v>3307</v>
      </c>
      <c r="AC638" t="s">
        <v>217</v>
      </c>
      <c r="AL638" t="s">
        <v>218</v>
      </c>
      <c r="AM638" t="s">
        <v>2733</v>
      </c>
      <c r="AN638" t="s">
        <v>6</v>
      </c>
      <c r="AO638" s="57">
        <v>46061.590104166666</v>
      </c>
      <c r="AP638" s="57">
        <v>46237.541666666664</v>
      </c>
      <c r="AR638" t="s">
        <v>219</v>
      </c>
      <c r="AS638" t="s">
        <v>99</v>
      </c>
      <c r="AT638" t="s">
        <v>231</v>
      </c>
      <c r="AU638">
        <v>20260803</v>
      </c>
      <c r="AV638" t="s">
        <v>222</v>
      </c>
      <c r="AW638" t="s">
        <v>1065</v>
      </c>
      <c r="AX638" t="s">
        <v>223</v>
      </c>
      <c r="BA638" s="57">
        <v>46237.541666666664</v>
      </c>
      <c r="BB638" t="s">
        <v>2733</v>
      </c>
      <c r="BC638">
        <v>2026</v>
      </c>
      <c r="BD638">
        <v>8</v>
      </c>
      <c r="BE638">
        <v>3</v>
      </c>
      <c r="BF638" s="6">
        <f t="shared" si="27"/>
        <v>46237</v>
      </c>
      <c r="BG638">
        <f t="shared" si="28"/>
        <v>-0.54166666666424135</v>
      </c>
      <c r="BH638" t="str">
        <f t="shared" si="29"/>
        <v>COMPLY</v>
      </c>
      <c r="BI638" t="str">
        <f>VLOOKUP(H638,Sheet2!$A$1:$B$270,2,FALSE)</f>
        <v>BANYUWANGI</v>
      </c>
    </row>
    <row r="639" spans="1:61">
      <c r="A639">
        <v>638</v>
      </c>
      <c r="B639">
        <v>1002511977</v>
      </c>
      <c r="C639">
        <v>3</v>
      </c>
      <c r="D639" t="s">
        <v>49</v>
      </c>
      <c r="E639">
        <v>4</v>
      </c>
      <c r="F639" t="s">
        <v>247</v>
      </c>
      <c r="G639" t="s">
        <v>248</v>
      </c>
      <c r="H639" t="s">
        <v>959</v>
      </c>
      <c r="I639" t="s">
        <v>213</v>
      </c>
      <c r="J639" t="s">
        <v>214</v>
      </c>
      <c r="K639" t="s">
        <v>149</v>
      </c>
      <c r="M639" t="s">
        <v>236</v>
      </c>
      <c r="N639" t="s">
        <v>622</v>
      </c>
      <c r="O639" s="57">
        <v>46240.468391203707</v>
      </c>
      <c r="P639" s="57">
        <v>46244.084097222221</v>
      </c>
      <c r="Q639">
        <v>68988943</v>
      </c>
      <c r="S639">
        <v>142406122689</v>
      </c>
      <c r="T639" t="s">
        <v>3308</v>
      </c>
      <c r="U639" t="s">
        <v>3309</v>
      </c>
      <c r="Z639">
        <v>110.415915577912</v>
      </c>
      <c r="AA639">
        <v>-6.9789922559189703</v>
      </c>
      <c r="AB639" t="s">
        <v>3310</v>
      </c>
      <c r="AC639" t="s">
        <v>226</v>
      </c>
      <c r="AO639" s="57">
        <v>46181.476226851853</v>
      </c>
      <c r="AR639" t="s">
        <v>314</v>
      </c>
      <c r="AS639" t="s">
        <v>634</v>
      </c>
      <c r="AT639" t="s">
        <v>231</v>
      </c>
      <c r="AV639" t="s">
        <v>930</v>
      </c>
      <c r="AW639" t="s">
        <v>607</v>
      </c>
      <c r="AX639" t="s">
        <v>223</v>
      </c>
      <c r="AZ639" t="s">
        <v>930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:61">
      <c r="A640">
        <v>639</v>
      </c>
      <c r="B640">
        <v>1002506753</v>
      </c>
      <c r="C640">
        <v>3</v>
      </c>
      <c r="D640" t="s">
        <v>42</v>
      </c>
      <c r="E640">
        <v>5</v>
      </c>
      <c r="F640" t="s">
        <v>233</v>
      </c>
      <c r="G640" t="s">
        <v>103</v>
      </c>
      <c r="H640" t="s">
        <v>373</v>
      </c>
      <c r="I640" t="s">
        <v>213</v>
      </c>
      <c r="J640" t="s">
        <v>214</v>
      </c>
      <c r="K640" t="s">
        <v>149</v>
      </c>
      <c r="M640" t="s">
        <v>76</v>
      </c>
      <c r="N640" t="s">
        <v>216</v>
      </c>
      <c r="O640" s="57">
        <v>46238.349016203705</v>
      </c>
      <c r="P640" s="57">
        <v>46238.909131944441</v>
      </c>
      <c r="Q640">
        <v>69357910</v>
      </c>
      <c r="S640">
        <v>152333218608</v>
      </c>
      <c r="T640" t="s">
        <v>3311</v>
      </c>
      <c r="U640" t="s">
        <v>3312</v>
      </c>
      <c r="V640" t="s">
        <v>3313</v>
      </c>
      <c r="Z640">
        <v>112.19673400000001</v>
      </c>
      <c r="AA640">
        <v>-7.4322162000000001</v>
      </c>
      <c r="AB640" t="s">
        <v>3314</v>
      </c>
      <c r="AC640" t="s">
        <v>230</v>
      </c>
      <c r="AL640" t="s">
        <v>218</v>
      </c>
      <c r="AM640" t="s">
        <v>3315</v>
      </c>
      <c r="AN640" t="s">
        <v>6</v>
      </c>
      <c r="AO640" s="57">
        <v>46120.351180555554</v>
      </c>
      <c r="AP640" s="57">
        <v>46239.333333333336</v>
      </c>
      <c r="AR640" t="s">
        <v>219</v>
      </c>
      <c r="AS640" t="s">
        <v>103</v>
      </c>
      <c r="AT640" t="s">
        <v>231</v>
      </c>
      <c r="AU640">
        <v>20260804</v>
      </c>
      <c r="AV640" t="s">
        <v>222</v>
      </c>
      <c r="AW640" t="s">
        <v>567</v>
      </c>
      <c r="AX640" t="s">
        <v>223</v>
      </c>
      <c r="BA640" s="57">
        <v>46239.333333333336</v>
      </c>
      <c r="BB640" t="s">
        <v>3315</v>
      </c>
      <c r="BC640">
        <v>2026</v>
      </c>
      <c r="BD640">
        <v>8</v>
      </c>
      <c r="BE640">
        <v>4</v>
      </c>
      <c r="BF640" s="6">
        <f t="shared" si="27"/>
        <v>46238</v>
      </c>
      <c r="BG640">
        <f t="shared" si="28"/>
        <v>-1.3333333333357587</v>
      </c>
      <c r="BH640" t="str">
        <f t="shared" si="29"/>
        <v>COMPLY</v>
      </c>
      <c r="BI640" t="str">
        <f>VLOOKUP(H640,Sheet2!$A$1:$B$270,2,FALSE)</f>
        <v>MOJOKERTO</v>
      </c>
    </row>
    <row r="641" spans="1:61">
      <c r="A641">
        <v>640</v>
      </c>
      <c r="B641">
        <v>1002520296</v>
      </c>
      <c r="C641">
        <v>3</v>
      </c>
      <c r="D641" t="s">
        <v>38</v>
      </c>
      <c r="E641">
        <v>5</v>
      </c>
      <c r="F641" t="s">
        <v>251</v>
      </c>
      <c r="G641" t="s">
        <v>91</v>
      </c>
      <c r="H641" t="s">
        <v>435</v>
      </c>
      <c r="I641" t="s">
        <v>213</v>
      </c>
      <c r="J641" t="s">
        <v>214</v>
      </c>
      <c r="K641" t="s">
        <v>149</v>
      </c>
      <c r="L641" t="s">
        <v>215</v>
      </c>
      <c r="M641" t="s">
        <v>76</v>
      </c>
      <c r="N641" t="s">
        <v>216</v>
      </c>
      <c r="O641" s="57">
        <v>46245.622187499997</v>
      </c>
      <c r="P641" s="57">
        <v>46246.556400462963</v>
      </c>
      <c r="Q641">
        <v>69363508</v>
      </c>
      <c r="S641">
        <v>152713217307</v>
      </c>
      <c r="T641" t="s">
        <v>7383</v>
      </c>
      <c r="U641" t="s">
        <v>7384</v>
      </c>
      <c r="V641" t="s">
        <v>7385</v>
      </c>
      <c r="Z641">
        <v>112.72808259999999</v>
      </c>
      <c r="AA641">
        <v>-8.1231413999999997</v>
      </c>
      <c r="AB641" t="s">
        <v>7386</v>
      </c>
      <c r="AC641" t="s">
        <v>237</v>
      </c>
      <c r="AL641" t="s">
        <v>218</v>
      </c>
      <c r="AM641" t="s">
        <v>7387</v>
      </c>
      <c r="AN641" t="s">
        <v>6</v>
      </c>
      <c r="AO641" s="57">
        <v>46334.632141203707</v>
      </c>
      <c r="AP641" s="57">
        <v>46246.541666666664</v>
      </c>
      <c r="AR641" t="s">
        <v>219</v>
      </c>
      <c r="AS641" t="s">
        <v>629</v>
      </c>
      <c r="AT641" t="s">
        <v>231</v>
      </c>
      <c r="AU641">
        <v>20260812</v>
      </c>
      <c r="AV641" t="s">
        <v>222</v>
      </c>
      <c r="AW641" t="s">
        <v>1055</v>
      </c>
      <c r="AX641" t="s">
        <v>223</v>
      </c>
      <c r="BA641" s="57">
        <v>46246.541666666664</v>
      </c>
      <c r="BB641" t="s">
        <v>7387</v>
      </c>
      <c r="BC641">
        <v>2026</v>
      </c>
      <c r="BD641">
        <v>8</v>
      </c>
      <c r="BE641">
        <v>12</v>
      </c>
      <c r="BF641" s="6">
        <f t="shared" si="27"/>
        <v>46246</v>
      </c>
      <c r="BG641">
        <f t="shared" si="28"/>
        <v>-0.54166666666424135</v>
      </c>
      <c r="BH641" t="str">
        <f t="shared" si="29"/>
        <v>COMPLY</v>
      </c>
      <c r="BI641" t="str">
        <f>VLOOKUP(H641,Sheet2!$A$1:$B$270,2,FALSE)</f>
        <v>MALANG</v>
      </c>
    </row>
    <row r="642" spans="1:61">
      <c r="A642">
        <v>641</v>
      </c>
      <c r="B642">
        <v>1002507286</v>
      </c>
      <c r="C642">
        <v>3</v>
      </c>
      <c r="D642" t="s">
        <v>45</v>
      </c>
      <c r="E642">
        <v>5</v>
      </c>
      <c r="F642" t="s">
        <v>113</v>
      </c>
      <c r="G642" t="s">
        <v>117</v>
      </c>
      <c r="H642" t="s">
        <v>423</v>
      </c>
      <c r="I642" t="s">
        <v>213</v>
      </c>
      <c r="J642" t="s">
        <v>214</v>
      </c>
      <c r="K642" t="s">
        <v>149</v>
      </c>
      <c r="L642" t="s">
        <v>215</v>
      </c>
      <c r="M642" t="s">
        <v>571</v>
      </c>
      <c r="N642" t="s">
        <v>216</v>
      </c>
      <c r="O642" s="57">
        <v>46238.42392361111</v>
      </c>
      <c r="P642" s="57">
        <v>46238.423935185187</v>
      </c>
      <c r="Q642">
        <v>69356244</v>
      </c>
      <c r="T642" t="s">
        <v>3316</v>
      </c>
      <c r="V642" t="s">
        <v>3317</v>
      </c>
      <c r="Z642">
        <v>122.93250500000001</v>
      </c>
      <c r="AA642">
        <v>-8.3333770000000005</v>
      </c>
      <c r="AB642" t="s">
        <v>3318</v>
      </c>
      <c r="AC642" t="s">
        <v>237</v>
      </c>
      <c r="AL642" t="s">
        <v>218</v>
      </c>
      <c r="AM642" t="s">
        <v>3319</v>
      </c>
      <c r="AN642" t="s">
        <v>6</v>
      </c>
      <c r="AO642" s="57">
        <v>46120.434398148151</v>
      </c>
      <c r="AP642" s="57">
        <v>46237</v>
      </c>
      <c r="AR642" t="s">
        <v>572</v>
      </c>
      <c r="AS642" t="s">
        <v>220</v>
      </c>
      <c r="AT642" t="s">
        <v>221</v>
      </c>
      <c r="AV642" t="s">
        <v>3320</v>
      </c>
      <c r="AW642" t="s">
        <v>1006</v>
      </c>
      <c r="AX642" t="s">
        <v>223</v>
      </c>
      <c r="BA642" s="57">
        <v>46237.333333333336</v>
      </c>
      <c r="BB642" t="s">
        <v>3319</v>
      </c>
      <c r="BF642" s="6" t="e">
        <f t="shared" si="27"/>
        <v>#NUM!</v>
      </c>
      <c r="BG642" t="e">
        <f t="shared" si="28"/>
        <v>#NUM!</v>
      </c>
      <c r="BH642" t="e">
        <f t="shared" si="29"/>
        <v>#NUM!</v>
      </c>
      <c r="BI642" t="str">
        <f>VLOOKUP(H642,Sheet2!$A$1:$B$270,2,FALSE)</f>
        <v>MAUMERE</v>
      </c>
    </row>
    <row r="643" spans="1:61">
      <c r="A643">
        <v>642</v>
      </c>
      <c r="B643">
        <v>1002522913</v>
      </c>
      <c r="C643">
        <v>3</v>
      </c>
      <c r="D643" t="s">
        <v>38</v>
      </c>
      <c r="E643">
        <v>5</v>
      </c>
      <c r="F643" t="s">
        <v>251</v>
      </c>
      <c r="G643" t="s">
        <v>91</v>
      </c>
      <c r="H643" t="s">
        <v>415</v>
      </c>
      <c r="I643" t="s">
        <v>213</v>
      </c>
      <c r="J643" t="s">
        <v>214</v>
      </c>
      <c r="K643" t="s">
        <v>149</v>
      </c>
      <c r="M643" t="s">
        <v>559</v>
      </c>
      <c r="N643" t="s">
        <v>216</v>
      </c>
      <c r="O643" s="57">
        <v>46246.695567129631</v>
      </c>
      <c r="P643" s="57">
        <v>46247.781041666669</v>
      </c>
      <c r="Q643">
        <v>63737299</v>
      </c>
      <c r="S643">
        <v>152701239029</v>
      </c>
      <c r="T643" t="s">
        <v>8260</v>
      </c>
      <c r="U643" t="s">
        <v>8261</v>
      </c>
      <c r="Z643">
        <v>112.6345479</v>
      </c>
      <c r="AA643">
        <v>-7.9762715000000002</v>
      </c>
      <c r="AB643" t="s">
        <v>8262</v>
      </c>
      <c r="AC643" t="s">
        <v>230</v>
      </c>
      <c r="AO643" s="57">
        <v>46364.704791666663</v>
      </c>
      <c r="AR643" t="s">
        <v>6</v>
      </c>
      <c r="AS643" t="s">
        <v>251</v>
      </c>
      <c r="AT643" t="s">
        <v>231</v>
      </c>
      <c r="AV643" t="s">
        <v>1032</v>
      </c>
      <c r="AW643" t="s">
        <v>1028</v>
      </c>
      <c r="AX643" t="s">
        <v>223</v>
      </c>
      <c r="BF643" s="6" t="e">
        <f t="shared" ref="BF643:BF706" si="30">DATE(BC643,BD643,BE643)</f>
        <v>#NUM!</v>
      </c>
      <c r="BG643" t="e">
        <f t="shared" ref="BG643:BG706" si="31">BF643-BA643</f>
        <v>#NUM!</v>
      </c>
      <c r="BH643" t="e">
        <f t="shared" ref="BH643:BH706" si="32">IF(BG643=1,"COMPLY",IF(BG643&lt;1,"COMPLY","NOT COMPLY"))</f>
        <v>#NUM!</v>
      </c>
      <c r="BI643" t="str">
        <f>VLOOKUP(H643,Sheet2!$A$1:$B$270,2,FALSE)</f>
        <v>MALANG</v>
      </c>
    </row>
    <row r="644" spans="1:61">
      <c r="A644">
        <v>643</v>
      </c>
      <c r="B644">
        <v>1002524835</v>
      </c>
      <c r="C644">
        <v>3</v>
      </c>
      <c r="D644" t="s">
        <v>42</v>
      </c>
      <c r="E644">
        <v>5</v>
      </c>
      <c r="F644" t="s">
        <v>233</v>
      </c>
      <c r="G644" t="s">
        <v>106</v>
      </c>
      <c r="H644" t="s">
        <v>328</v>
      </c>
      <c r="I644" t="s">
        <v>213</v>
      </c>
      <c r="J644" t="s">
        <v>214</v>
      </c>
      <c r="K644" t="s">
        <v>149</v>
      </c>
      <c r="M644" t="s">
        <v>240</v>
      </c>
      <c r="N644" t="s">
        <v>216</v>
      </c>
      <c r="O644" s="57">
        <v>46247.667395833334</v>
      </c>
      <c r="P644" s="57">
        <v>46247.726400462961</v>
      </c>
      <c r="Q644">
        <v>69365395</v>
      </c>
      <c r="S644">
        <v>152742207272</v>
      </c>
      <c r="T644" t="s">
        <v>9230</v>
      </c>
      <c r="U644" t="s">
        <v>9231</v>
      </c>
      <c r="V644" t="s">
        <v>9232</v>
      </c>
      <c r="Z644">
        <v>112.7554923</v>
      </c>
      <c r="AA644">
        <v>-7.5977625</v>
      </c>
      <c r="AB644" t="s">
        <v>9233</v>
      </c>
      <c r="AC644" t="s">
        <v>230</v>
      </c>
      <c r="AL644" t="s">
        <v>218</v>
      </c>
      <c r="AM644" t="s">
        <v>9234</v>
      </c>
      <c r="AN644" t="s">
        <v>6</v>
      </c>
      <c r="AO644" t="s">
        <v>9051</v>
      </c>
      <c r="AP644" s="57">
        <v>46249.333333333336</v>
      </c>
      <c r="AR644" t="s">
        <v>241</v>
      </c>
      <c r="AS644" t="s">
        <v>605</v>
      </c>
      <c r="AT644" t="s">
        <v>231</v>
      </c>
      <c r="AV644" t="s">
        <v>240</v>
      </c>
      <c r="AW644" t="s">
        <v>592</v>
      </c>
      <c r="AX644" t="s">
        <v>223</v>
      </c>
      <c r="BA644" s="57">
        <v>46249.333333333336</v>
      </c>
      <c r="BB644" t="s">
        <v>9234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str">
        <f>VLOOKUP(H644,Sheet2!$A$1:$B$270,2,FALSE)</f>
        <v>PASURUAN</v>
      </c>
    </row>
    <row r="645" spans="1:61">
      <c r="A645">
        <v>644</v>
      </c>
      <c r="B645">
        <v>1002511787</v>
      </c>
      <c r="C645">
        <v>3</v>
      </c>
      <c r="D645" t="s">
        <v>49</v>
      </c>
      <c r="E645">
        <v>4</v>
      </c>
      <c r="F645" t="s">
        <v>253</v>
      </c>
      <c r="G645" t="s">
        <v>968</v>
      </c>
      <c r="H645" t="s">
        <v>969</v>
      </c>
      <c r="I645" t="s">
        <v>213</v>
      </c>
      <c r="J645" t="s">
        <v>214</v>
      </c>
      <c r="K645" t="s">
        <v>149</v>
      </c>
      <c r="L645" t="s">
        <v>215</v>
      </c>
      <c r="M645" t="s">
        <v>582</v>
      </c>
      <c r="N645" t="s">
        <v>216</v>
      </c>
      <c r="O645" s="57">
        <v>46240.435370370367</v>
      </c>
      <c r="P645" s="57">
        <v>46241.447743055556</v>
      </c>
      <c r="Q645">
        <v>69359727</v>
      </c>
      <c r="S645">
        <v>142212126659</v>
      </c>
      <c r="T645" t="s">
        <v>3328</v>
      </c>
      <c r="U645" t="s">
        <v>3329</v>
      </c>
      <c r="V645" t="s">
        <v>3330</v>
      </c>
      <c r="Z645">
        <v>109.1379163</v>
      </c>
      <c r="AA645">
        <v>-6.8718960999999998</v>
      </c>
      <c r="AB645" t="s">
        <v>3331</v>
      </c>
      <c r="AC645" t="s">
        <v>237</v>
      </c>
      <c r="AL645" t="s">
        <v>218</v>
      </c>
      <c r="AM645" t="s">
        <v>3332</v>
      </c>
      <c r="AN645" t="s">
        <v>6</v>
      </c>
      <c r="AO645" s="57">
        <v>46181.444374999999</v>
      </c>
      <c r="AP645" s="57">
        <v>46241.333333333336</v>
      </c>
      <c r="AQ645" t="s">
        <v>570</v>
      </c>
      <c r="AR645" t="s">
        <v>14</v>
      </c>
      <c r="AS645" t="s">
        <v>220</v>
      </c>
      <c r="AT645" t="s">
        <v>231</v>
      </c>
      <c r="AV645" t="s">
        <v>5662</v>
      </c>
      <c r="AW645" t="s">
        <v>1066</v>
      </c>
      <c r="AX645" t="s">
        <v>223</v>
      </c>
      <c r="BA645" s="57">
        <v>46241.333333333336</v>
      </c>
      <c r="BB645" t="s">
        <v>3332</v>
      </c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:61">
      <c r="A646">
        <v>645</v>
      </c>
      <c r="B646">
        <v>1002519790</v>
      </c>
      <c r="C646">
        <v>3</v>
      </c>
      <c r="D646" t="s">
        <v>42</v>
      </c>
      <c r="E646">
        <v>5</v>
      </c>
      <c r="F646" t="s">
        <v>233</v>
      </c>
      <c r="G646" t="s">
        <v>101</v>
      </c>
      <c r="H646" t="s">
        <v>264</v>
      </c>
      <c r="I646" t="s">
        <v>213</v>
      </c>
      <c r="J646" t="s">
        <v>214</v>
      </c>
      <c r="K646" t="s">
        <v>149</v>
      </c>
      <c r="M646" t="s">
        <v>76</v>
      </c>
      <c r="N646" t="s">
        <v>216</v>
      </c>
      <c r="O646" s="57">
        <v>46245.545023148145</v>
      </c>
      <c r="P646" s="57">
        <v>46245.73542824074</v>
      </c>
      <c r="Q646">
        <v>69360235</v>
      </c>
      <c r="S646">
        <v>152316232059</v>
      </c>
      <c r="T646" t="s">
        <v>2323</v>
      </c>
      <c r="U646" t="s">
        <v>7388</v>
      </c>
      <c r="V646" t="s">
        <v>7389</v>
      </c>
      <c r="Z646">
        <v>112.7179369</v>
      </c>
      <c r="AA646">
        <v>-7.4553190999999996</v>
      </c>
      <c r="AB646" t="s">
        <v>4027</v>
      </c>
      <c r="AC646" t="s">
        <v>230</v>
      </c>
      <c r="AL646" t="s">
        <v>218</v>
      </c>
      <c r="AM646" t="s">
        <v>5673</v>
      </c>
      <c r="AN646" t="s">
        <v>6</v>
      </c>
      <c r="AO646" s="57">
        <v>46334.548819444448</v>
      </c>
      <c r="AR646" t="s">
        <v>219</v>
      </c>
      <c r="AS646" t="s">
        <v>233</v>
      </c>
      <c r="AT646" t="s">
        <v>231</v>
      </c>
      <c r="AU646">
        <v>20260811</v>
      </c>
      <c r="AV646" t="s">
        <v>222</v>
      </c>
      <c r="AW646" t="s">
        <v>568</v>
      </c>
      <c r="AX646" t="s">
        <v>223</v>
      </c>
      <c r="BA646" s="57">
        <v>46245.291666666664</v>
      </c>
      <c r="BB646" t="s">
        <v>5673</v>
      </c>
      <c r="BC646">
        <v>2026</v>
      </c>
      <c r="BD646">
        <v>8</v>
      </c>
      <c r="BE646">
        <v>11</v>
      </c>
      <c r="BF646" s="6">
        <f t="shared" si="30"/>
        <v>46245</v>
      </c>
      <c r="BG646">
        <f t="shared" si="31"/>
        <v>-0.29166666666424135</v>
      </c>
      <c r="BH646" t="str">
        <f t="shared" si="32"/>
        <v>COMPLY</v>
      </c>
      <c r="BI646" t="str">
        <f>VLOOKUP(H646,Sheet2!$A$1:$B$270,2,FALSE)</f>
        <v>SIDOARJO</v>
      </c>
    </row>
    <row r="647" spans="1:61">
      <c r="A647">
        <v>646</v>
      </c>
      <c r="B647">
        <v>1002504576</v>
      </c>
      <c r="C647">
        <v>3</v>
      </c>
      <c r="D647" t="s">
        <v>38</v>
      </c>
      <c r="E647">
        <v>5</v>
      </c>
      <c r="F647" t="s">
        <v>90</v>
      </c>
      <c r="G647" t="s">
        <v>90</v>
      </c>
      <c r="H647" t="s">
        <v>421</v>
      </c>
      <c r="I647" t="s">
        <v>213</v>
      </c>
      <c r="J647" t="s">
        <v>214</v>
      </c>
      <c r="K647" t="s">
        <v>149</v>
      </c>
      <c r="L647" t="s">
        <v>215</v>
      </c>
      <c r="M647" t="s">
        <v>236</v>
      </c>
      <c r="N647" t="s">
        <v>216</v>
      </c>
      <c r="O647" s="57">
        <v>46235.559699074074</v>
      </c>
      <c r="P647" s="57">
        <v>46238.282824074071</v>
      </c>
      <c r="Q647">
        <v>69356758</v>
      </c>
      <c r="S647">
        <v>152610241440</v>
      </c>
      <c r="T647" t="s">
        <v>3341</v>
      </c>
      <c r="U647" t="s">
        <v>3342</v>
      </c>
      <c r="V647" t="s">
        <v>3343</v>
      </c>
      <c r="Z647">
        <v>112.032374219755</v>
      </c>
      <c r="AA647">
        <v>-7.75380158530555</v>
      </c>
      <c r="AB647" t="s">
        <v>3344</v>
      </c>
      <c r="AC647" t="s">
        <v>237</v>
      </c>
      <c r="AL647" t="s">
        <v>218</v>
      </c>
      <c r="AM647" t="s">
        <v>3345</v>
      </c>
      <c r="AN647" t="s">
        <v>6</v>
      </c>
      <c r="AO647" s="57">
        <v>46030.569282407407</v>
      </c>
      <c r="AP647" s="57">
        <v>46236.541666666664</v>
      </c>
      <c r="AR647" t="s">
        <v>12</v>
      </c>
      <c r="AS647" t="s">
        <v>220</v>
      </c>
      <c r="AT647" t="s">
        <v>231</v>
      </c>
      <c r="AV647" t="s">
        <v>949</v>
      </c>
      <c r="AW647" t="s">
        <v>1055</v>
      </c>
      <c r="AX647" t="s">
        <v>223</v>
      </c>
      <c r="BA647" s="57">
        <v>46236.541666666664</v>
      </c>
      <c r="BB647" t="s">
        <v>3345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str">
        <f>VLOOKUP(H647,Sheet2!$A$1:$B$270,2,FALSE)</f>
        <v>KEDIRI</v>
      </c>
    </row>
    <row r="648" spans="1:61">
      <c r="A648">
        <v>647</v>
      </c>
      <c r="B648">
        <v>1002506428</v>
      </c>
      <c r="C648">
        <v>3</v>
      </c>
      <c r="D648" t="s">
        <v>49</v>
      </c>
      <c r="E648">
        <v>4</v>
      </c>
      <c r="F648" t="s">
        <v>247</v>
      </c>
      <c r="G648" t="s">
        <v>248</v>
      </c>
      <c r="H648" t="s">
        <v>1012</v>
      </c>
      <c r="I648" t="s">
        <v>213</v>
      </c>
      <c r="J648" t="s">
        <v>214</v>
      </c>
      <c r="K648" t="s">
        <v>149</v>
      </c>
      <c r="L648" t="s">
        <v>215</v>
      </c>
      <c r="M648" t="s">
        <v>582</v>
      </c>
      <c r="N648" t="s">
        <v>216</v>
      </c>
      <c r="O648" s="57">
        <v>46237.6562037037</v>
      </c>
      <c r="P648" s="57">
        <v>46239.653425925928</v>
      </c>
      <c r="Q648">
        <v>69357715</v>
      </c>
      <c r="S648">
        <v>146422108551</v>
      </c>
      <c r="T648" t="s">
        <v>1823</v>
      </c>
      <c r="U648" t="s">
        <v>3352</v>
      </c>
      <c r="V648" t="s">
        <v>3353</v>
      </c>
      <c r="Z648">
        <v>110.39201199999999</v>
      </c>
      <c r="AA648">
        <v>-7.0536060000000003</v>
      </c>
      <c r="AB648" t="s">
        <v>1826</v>
      </c>
      <c r="AC648" t="s">
        <v>237</v>
      </c>
      <c r="AL648" t="s">
        <v>218</v>
      </c>
      <c r="AM648" t="s">
        <v>3354</v>
      </c>
      <c r="AN648" t="s">
        <v>6</v>
      </c>
      <c r="AO648" s="57">
        <v>46089.674050925925</v>
      </c>
      <c r="AP648" s="57">
        <v>46238.541666666664</v>
      </c>
      <c r="AQ648" t="s">
        <v>570</v>
      </c>
      <c r="AR648" t="s">
        <v>14</v>
      </c>
      <c r="AS648" t="s">
        <v>220</v>
      </c>
      <c r="AT648" t="s">
        <v>231</v>
      </c>
      <c r="AV648" t="s">
        <v>3355</v>
      </c>
      <c r="AW648" t="s">
        <v>1067</v>
      </c>
      <c r="AX648" t="s">
        <v>223</v>
      </c>
      <c r="BA648" s="57">
        <v>46238.541666666664</v>
      </c>
      <c r="BB648" t="s">
        <v>3354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:61">
      <c r="A649">
        <v>648</v>
      </c>
      <c r="B649">
        <v>1002505712</v>
      </c>
      <c r="C649">
        <v>3</v>
      </c>
      <c r="D649" t="s">
        <v>34</v>
      </c>
      <c r="E649">
        <v>5</v>
      </c>
      <c r="F649" t="s">
        <v>580</v>
      </c>
      <c r="G649" t="s">
        <v>79</v>
      </c>
      <c r="H649" t="s">
        <v>473</v>
      </c>
      <c r="I649" t="s">
        <v>213</v>
      </c>
      <c r="J649" t="s">
        <v>214</v>
      </c>
      <c r="K649" t="s">
        <v>149</v>
      </c>
      <c r="M649" t="s">
        <v>582</v>
      </c>
      <c r="N649" t="s">
        <v>216</v>
      </c>
      <c r="O649" s="57">
        <v>46237.423310185186</v>
      </c>
      <c r="P649" s="57">
        <v>46241.350370370368</v>
      </c>
      <c r="Q649">
        <v>69357302</v>
      </c>
      <c r="S649">
        <v>172407212845</v>
      </c>
      <c r="T649" t="s">
        <v>3356</v>
      </c>
      <c r="U649" t="s">
        <v>3357</v>
      </c>
      <c r="V649" t="s">
        <v>3358</v>
      </c>
      <c r="Z649">
        <v>115.3013272</v>
      </c>
      <c r="AA649">
        <v>-8.5809947999999991</v>
      </c>
      <c r="AB649" t="s">
        <v>3359</v>
      </c>
      <c r="AC649" t="s">
        <v>230</v>
      </c>
      <c r="AL649" t="s">
        <v>218</v>
      </c>
      <c r="AM649" t="s">
        <v>3360</v>
      </c>
      <c r="AN649" t="s">
        <v>6</v>
      </c>
      <c r="AO649" s="57">
        <v>46089.424085648148</v>
      </c>
      <c r="AP649" s="57">
        <v>46239.541666666664</v>
      </c>
      <c r="AQ649" t="s">
        <v>929</v>
      </c>
      <c r="AR649" t="s">
        <v>14</v>
      </c>
      <c r="AS649" t="s">
        <v>79</v>
      </c>
      <c r="AT649" t="s">
        <v>231</v>
      </c>
      <c r="AV649" t="s">
        <v>5663</v>
      </c>
      <c r="AW649" t="s">
        <v>592</v>
      </c>
      <c r="AX649" t="s">
        <v>223</v>
      </c>
      <c r="BA649" s="57">
        <v>46239.541666666664</v>
      </c>
      <c r="BB649" t="s">
        <v>3360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str">
        <f>VLOOKUP(H649,Sheet2!$A$1:$B$270,2,FALSE)</f>
        <v>GIANYAR</v>
      </c>
    </row>
    <row r="650" spans="1:61">
      <c r="A650">
        <v>649</v>
      </c>
      <c r="B650">
        <v>1002511724</v>
      </c>
      <c r="C650">
        <v>3</v>
      </c>
      <c r="D650" t="s">
        <v>55</v>
      </c>
      <c r="E650">
        <v>5</v>
      </c>
      <c r="F650" t="s">
        <v>267</v>
      </c>
      <c r="G650" t="s">
        <v>126</v>
      </c>
      <c r="H650" t="s">
        <v>268</v>
      </c>
      <c r="I650" t="s">
        <v>213</v>
      </c>
      <c r="J650" t="s">
        <v>214</v>
      </c>
      <c r="K650" t="s">
        <v>149</v>
      </c>
      <c r="L650" t="s">
        <v>215</v>
      </c>
      <c r="M650" t="s">
        <v>582</v>
      </c>
      <c r="N650" t="s">
        <v>216</v>
      </c>
      <c r="O650" s="57">
        <v>46240.424259259256</v>
      </c>
      <c r="P650" s="57">
        <v>46246.45553240741</v>
      </c>
      <c r="Q650">
        <v>69359701</v>
      </c>
      <c r="S650">
        <v>152413167548</v>
      </c>
      <c r="T650" t="s">
        <v>2457</v>
      </c>
      <c r="U650" t="s">
        <v>3361</v>
      </c>
      <c r="V650" t="s">
        <v>3362</v>
      </c>
      <c r="Z650">
        <v>112.75182599999999</v>
      </c>
      <c r="AA650">
        <v>-7.2598849999999997</v>
      </c>
      <c r="AB650" t="s">
        <v>3363</v>
      </c>
      <c r="AC650" t="s">
        <v>217</v>
      </c>
      <c r="AL650" t="s">
        <v>218</v>
      </c>
      <c r="AM650" t="s">
        <v>3364</v>
      </c>
      <c r="AN650" t="s">
        <v>6</v>
      </c>
      <c r="AO650" s="57">
        <v>46181.434108796297</v>
      </c>
      <c r="AP650" s="57">
        <v>46241.333333333336</v>
      </c>
      <c r="AQ650" t="s">
        <v>249</v>
      </c>
      <c r="AR650" t="s">
        <v>14</v>
      </c>
      <c r="AS650" t="s">
        <v>610</v>
      </c>
      <c r="AT650" t="s">
        <v>231</v>
      </c>
      <c r="AV650" t="s">
        <v>8263</v>
      </c>
      <c r="AW650" t="s">
        <v>1068</v>
      </c>
      <c r="AX650" t="s">
        <v>223</v>
      </c>
      <c r="BA650" s="57">
        <v>46241.333333333336</v>
      </c>
      <c r="BB650" t="s">
        <v>3364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str">
        <f>VLOOKUP(H650,Sheet2!$A$1:$B$270,2,FALSE)</f>
        <v>SURABAYA SELATAN</v>
      </c>
    </row>
    <row r="651" spans="1:61">
      <c r="A651">
        <v>650</v>
      </c>
      <c r="B651">
        <v>1002520403</v>
      </c>
      <c r="C651">
        <v>3</v>
      </c>
      <c r="D651" t="s">
        <v>45</v>
      </c>
      <c r="E651">
        <v>5</v>
      </c>
      <c r="F651" t="s">
        <v>113</v>
      </c>
      <c r="G651" t="s">
        <v>111</v>
      </c>
      <c r="H651" t="s">
        <v>349</v>
      </c>
      <c r="I651" t="s">
        <v>213</v>
      </c>
      <c r="J651" t="s">
        <v>214</v>
      </c>
      <c r="K651" t="s">
        <v>149</v>
      </c>
      <c r="L651" t="s">
        <v>215</v>
      </c>
      <c r="M651" t="s">
        <v>225</v>
      </c>
      <c r="N651" t="s">
        <v>216</v>
      </c>
      <c r="O651" s="57">
        <v>46245.636759259258</v>
      </c>
      <c r="P651" s="57">
        <v>46247.340671296297</v>
      </c>
      <c r="Q651">
        <v>69363537</v>
      </c>
      <c r="S651">
        <v>172511797113</v>
      </c>
      <c r="T651" t="s">
        <v>7390</v>
      </c>
      <c r="U651" t="s">
        <v>7391</v>
      </c>
      <c r="V651" t="s">
        <v>7392</v>
      </c>
      <c r="Z651">
        <v>121.18621210000001</v>
      </c>
      <c r="AA651">
        <v>-8.7630094999999901</v>
      </c>
      <c r="AB651" t="s">
        <v>7393</v>
      </c>
      <c r="AC651" t="s">
        <v>237</v>
      </c>
      <c r="AL651" t="s">
        <v>218</v>
      </c>
      <c r="AM651" t="s">
        <v>7394</v>
      </c>
      <c r="AN651" t="s">
        <v>6</v>
      </c>
      <c r="AO651" s="57">
        <v>46334.642939814818</v>
      </c>
      <c r="AP651" s="57">
        <v>46247.333333333336</v>
      </c>
      <c r="AR651" t="s">
        <v>18</v>
      </c>
      <c r="AS651" t="s">
        <v>644</v>
      </c>
      <c r="AT651" t="s">
        <v>231</v>
      </c>
      <c r="AV651" t="s">
        <v>227</v>
      </c>
      <c r="AW651" t="s">
        <v>1055</v>
      </c>
      <c r="AX651" t="s">
        <v>223</v>
      </c>
      <c r="BA651" s="57">
        <v>46247.333333333336</v>
      </c>
      <c r="BB651" t="s">
        <v>7394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str">
        <f>VLOOKUP(H651,Sheet2!$A$1:$B$270,2,FALSE)</f>
        <v>ENDE</v>
      </c>
    </row>
    <row r="652" spans="1:61">
      <c r="A652">
        <v>651</v>
      </c>
      <c r="B652">
        <v>1002513784</v>
      </c>
      <c r="C652">
        <v>3</v>
      </c>
      <c r="D652" t="s">
        <v>45</v>
      </c>
      <c r="E652">
        <v>5</v>
      </c>
      <c r="F652" t="s">
        <v>211</v>
      </c>
      <c r="G652" t="s">
        <v>115</v>
      </c>
      <c r="H652" t="s">
        <v>281</v>
      </c>
      <c r="I652" t="s">
        <v>213</v>
      </c>
      <c r="J652" t="s">
        <v>214</v>
      </c>
      <c r="K652" t="s">
        <v>149</v>
      </c>
      <c r="M652" t="s">
        <v>225</v>
      </c>
      <c r="N652" t="s">
        <v>216</v>
      </c>
      <c r="O652" s="57">
        <v>46241.385000000002</v>
      </c>
      <c r="P652" s="57">
        <v>46248.338530092595</v>
      </c>
      <c r="Q652">
        <v>69360419</v>
      </c>
      <c r="S652">
        <v>172603791546</v>
      </c>
      <c r="T652" t="s">
        <v>5667</v>
      </c>
      <c r="U652" t="s">
        <v>5668</v>
      </c>
      <c r="V652" t="s">
        <v>8264</v>
      </c>
      <c r="Z652">
        <v>116.20817940000001</v>
      </c>
      <c r="AA652">
        <v>-8.8901053000000001</v>
      </c>
      <c r="AB652" t="s">
        <v>5669</v>
      </c>
      <c r="AC652" t="s">
        <v>293</v>
      </c>
      <c r="AL652" t="s">
        <v>218</v>
      </c>
      <c r="AM652" t="s">
        <v>8265</v>
      </c>
      <c r="AN652" t="s">
        <v>6</v>
      </c>
      <c r="AO652" s="57">
        <v>46211.39303240741</v>
      </c>
      <c r="AP652" s="57">
        <v>46248.333333333336</v>
      </c>
      <c r="AR652" t="s">
        <v>18</v>
      </c>
      <c r="AS652" t="s">
        <v>588</v>
      </c>
      <c r="AT652" t="s">
        <v>221</v>
      </c>
      <c r="AV652" t="s">
        <v>227</v>
      </c>
      <c r="AW652" t="s">
        <v>566</v>
      </c>
      <c r="AX652" t="s">
        <v>223</v>
      </c>
      <c r="BA652" s="57">
        <v>46248.333333333336</v>
      </c>
      <c r="BB652" t="s">
        <v>8265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SELONG</v>
      </c>
    </row>
    <row r="653" spans="1:61">
      <c r="A653">
        <v>652</v>
      </c>
      <c r="B653">
        <v>1002504957</v>
      </c>
      <c r="C653">
        <v>3</v>
      </c>
      <c r="D653" t="s">
        <v>55</v>
      </c>
      <c r="E653">
        <v>5</v>
      </c>
      <c r="F653" t="s">
        <v>267</v>
      </c>
      <c r="G653" t="s">
        <v>126</v>
      </c>
      <c r="H653" t="s">
        <v>268</v>
      </c>
      <c r="I653" t="s">
        <v>213</v>
      </c>
      <c r="J653" t="s">
        <v>214</v>
      </c>
      <c r="K653" t="s">
        <v>149</v>
      </c>
      <c r="L653" t="s">
        <v>215</v>
      </c>
      <c r="M653" t="s">
        <v>582</v>
      </c>
      <c r="N653" t="s">
        <v>216</v>
      </c>
      <c r="O653" s="57">
        <v>46235.807592592595</v>
      </c>
      <c r="P653" s="57">
        <v>46245.624178240738</v>
      </c>
      <c r="Q653">
        <v>69356915</v>
      </c>
      <c r="S653">
        <v>152413167464</v>
      </c>
      <c r="T653" t="s">
        <v>3367</v>
      </c>
      <c r="U653" t="s">
        <v>3368</v>
      </c>
      <c r="V653" t="s">
        <v>3369</v>
      </c>
      <c r="Z653">
        <v>112.74809896945899</v>
      </c>
      <c r="AA653">
        <v>-7.2630280643421896</v>
      </c>
      <c r="AB653" t="s">
        <v>3370</v>
      </c>
      <c r="AC653" t="s">
        <v>217</v>
      </c>
      <c r="AL653" t="s">
        <v>218</v>
      </c>
      <c r="AM653" t="s">
        <v>3371</v>
      </c>
      <c r="AN653" t="s">
        <v>6</v>
      </c>
      <c r="AO653" s="57">
        <v>46030.80914351852</v>
      </c>
      <c r="AP653" s="57">
        <v>46242.333333333336</v>
      </c>
      <c r="AQ653" t="s">
        <v>249</v>
      </c>
      <c r="AR653" t="s">
        <v>14</v>
      </c>
      <c r="AS653" t="s">
        <v>610</v>
      </c>
      <c r="AT653" t="s">
        <v>231</v>
      </c>
      <c r="AV653" t="s">
        <v>7395</v>
      </c>
      <c r="AW653" t="s">
        <v>1057</v>
      </c>
      <c r="AX653" t="s">
        <v>223</v>
      </c>
      <c r="BA653" s="57">
        <v>46242.333333333336</v>
      </c>
      <c r="BB653" t="s">
        <v>3371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SURABAYA SELATAN</v>
      </c>
    </row>
    <row r="654" spans="1:61">
      <c r="A654">
        <v>653</v>
      </c>
      <c r="B654">
        <v>1002523013</v>
      </c>
      <c r="C654">
        <v>3</v>
      </c>
      <c r="D654" t="s">
        <v>55</v>
      </c>
      <c r="E654">
        <v>5</v>
      </c>
      <c r="F654" t="s">
        <v>228</v>
      </c>
      <c r="G654" t="s">
        <v>121</v>
      </c>
      <c r="H654" t="s">
        <v>344</v>
      </c>
      <c r="I654" t="s">
        <v>213</v>
      </c>
      <c r="J654" t="s">
        <v>214</v>
      </c>
      <c r="K654" t="s">
        <v>149</v>
      </c>
      <c r="L654" t="s">
        <v>215</v>
      </c>
      <c r="M654" t="s">
        <v>288</v>
      </c>
      <c r="N654" t="s">
        <v>216</v>
      </c>
      <c r="O654" s="57">
        <v>46246.716631944444</v>
      </c>
      <c r="P654" s="57">
        <v>46247.519895833335</v>
      </c>
      <c r="Q654">
        <v>69364568</v>
      </c>
      <c r="S654">
        <v>152434913622</v>
      </c>
      <c r="T654" t="s">
        <v>8266</v>
      </c>
      <c r="U654" t="s">
        <v>8267</v>
      </c>
      <c r="V654" t="s">
        <v>8268</v>
      </c>
      <c r="Z654">
        <v>113.165408112108</v>
      </c>
      <c r="AA654">
        <v>-7.1355209173329897</v>
      </c>
      <c r="AB654" t="s">
        <v>8269</v>
      </c>
      <c r="AC654" t="s">
        <v>217</v>
      </c>
      <c r="AL654" t="s">
        <v>218</v>
      </c>
      <c r="AM654" t="s">
        <v>8270</v>
      </c>
      <c r="AN654" t="s">
        <v>6</v>
      </c>
      <c r="AO654" s="57">
        <v>46364.736030092594</v>
      </c>
      <c r="AP654" s="57">
        <v>46247.625</v>
      </c>
      <c r="AR654" t="s">
        <v>241</v>
      </c>
      <c r="AS654" t="s">
        <v>345</v>
      </c>
      <c r="AT654" t="s">
        <v>231</v>
      </c>
      <c r="AV654" t="s">
        <v>931</v>
      </c>
      <c r="AW654" t="s">
        <v>1055</v>
      </c>
      <c r="AX654" t="s">
        <v>223</v>
      </c>
      <c r="BA654" s="57">
        <v>46247.625</v>
      </c>
      <c r="BB654" t="s">
        <v>8270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MADURA</v>
      </c>
    </row>
    <row r="655" spans="1:61">
      <c r="A655">
        <v>654</v>
      </c>
      <c r="B655">
        <v>1002516388</v>
      </c>
      <c r="C655">
        <v>3</v>
      </c>
      <c r="D655" t="s">
        <v>51</v>
      </c>
      <c r="E655">
        <v>4</v>
      </c>
      <c r="F655" t="s">
        <v>275</v>
      </c>
      <c r="G655" t="s">
        <v>575</v>
      </c>
      <c r="H655" t="s">
        <v>654</v>
      </c>
      <c r="I655" t="s">
        <v>213</v>
      </c>
      <c r="J655" t="s">
        <v>214</v>
      </c>
      <c r="K655" t="s">
        <v>149</v>
      </c>
      <c r="M655" t="s">
        <v>76</v>
      </c>
      <c r="N655" t="s">
        <v>216</v>
      </c>
      <c r="O655" s="57">
        <v>46243.454942129632</v>
      </c>
      <c r="P655" s="57">
        <v>46243.658854166664</v>
      </c>
      <c r="Q655">
        <v>69358318</v>
      </c>
      <c r="R655">
        <v>2922951024</v>
      </c>
      <c r="S655">
        <v>142516104727</v>
      </c>
      <c r="T655" t="s">
        <v>990</v>
      </c>
      <c r="U655" t="s">
        <v>5671</v>
      </c>
      <c r="V655" t="s">
        <v>5672</v>
      </c>
      <c r="Z655">
        <v>110.63290000000001</v>
      </c>
      <c r="AA655">
        <v>-7.1619299999999999</v>
      </c>
      <c r="AB655" t="s">
        <v>3220</v>
      </c>
      <c r="AC655" t="s">
        <v>226</v>
      </c>
      <c r="AL655" t="s">
        <v>218</v>
      </c>
      <c r="AM655" t="s">
        <v>5673</v>
      </c>
      <c r="AN655" t="s">
        <v>6</v>
      </c>
      <c r="AO655" s="57">
        <v>46273.465405092589</v>
      </c>
      <c r="AR655" t="s">
        <v>219</v>
      </c>
      <c r="AS655" t="s">
        <v>615</v>
      </c>
      <c r="AT655" t="s">
        <v>231</v>
      </c>
      <c r="AU655">
        <v>20260809</v>
      </c>
      <c r="AV655" t="s">
        <v>222</v>
      </c>
      <c r="AW655" t="s">
        <v>630</v>
      </c>
      <c r="AX655" t="s">
        <v>223</v>
      </c>
      <c r="BA655" s="57">
        <v>46243.291666666664</v>
      </c>
      <c r="BB655" t="s">
        <v>5673</v>
      </c>
      <c r="BC655">
        <v>2026</v>
      </c>
      <c r="BD655">
        <v>8</v>
      </c>
      <c r="BE655">
        <v>9</v>
      </c>
      <c r="BF655" s="6">
        <f t="shared" si="30"/>
        <v>46243</v>
      </c>
      <c r="BG655">
        <f t="shared" si="31"/>
        <v>-0.29166666666424135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655</v>
      </c>
      <c r="B656">
        <v>1002511614</v>
      </c>
      <c r="C656">
        <v>3</v>
      </c>
      <c r="D656" t="s">
        <v>38</v>
      </c>
      <c r="E656">
        <v>5</v>
      </c>
      <c r="F656" t="s">
        <v>90</v>
      </c>
      <c r="G656" t="s">
        <v>88</v>
      </c>
      <c r="H656" t="s">
        <v>516</v>
      </c>
      <c r="I656" t="s">
        <v>213</v>
      </c>
      <c r="J656" t="s">
        <v>214</v>
      </c>
      <c r="K656" t="s">
        <v>149</v>
      </c>
      <c r="L656" t="s">
        <v>215</v>
      </c>
      <c r="M656" t="s">
        <v>76</v>
      </c>
      <c r="N656" t="s">
        <v>216</v>
      </c>
      <c r="O656" s="57">
        <v>46240.399259259262</v>
      </c>
      <c r="P656" s="57">
        <v>46240.645775462966</v>
      </c>
      <c r="Q656">
        <v>69359618</v>
      </c>
      <c r="S656">
        <v>152732202759</v>
      </c>
      <c r="T656" t="s">
        <v>3390</v>
      </c>
      <c r="U656" t="s">
        <v>3391</v>
      </c>
      <c r="V656" t="s">
        <v>3392</v>
      </c>
      <c r="Z656">
        <v>112.4183749</v>
      </c>
      <c r="AA656">
        <v>-8.0493664000000003</v>
      </c>
      <c r="AB656" t="s">
        <v>3393</v>
      </c>
      <c r="AC656" t="s">
        <v>217</v>
      </c>
      <c r="AL656" t="s">
        <v>218</v>
      </c>
      <c r="AM656" t="s">
        <v>3394</v>
      </c>
      <c r="AN656" t="s">
        <v>6</v>
      </c>
      <c r="AO656" s="57">
        <v>46181.402685185189</v>
      </c>
      <c r="AP656" s="57">
        <v>46241.333333333336</v>
      </c>
      <c r="AR656" t="s">
        <v>219</v>
      </c>
      <c r="AS656" t="s">
        <v>220</v>
      </c>
      <c r="AT656" t="s">
        <v>231</v>
      </c>
      <c r="AU656">
        <v>20260806</v>
      </c>
      <c r="AV656" t="s">
        <v>222</v>
      </c>
      <c r="AW656" t="s">
        <v>983</v>
      </c>
      <c r="AX656" t="s">
        <v>223</v>
      </c>
      <c r="BA656" s="57">
        <v>46241.333333333336</v>
      </c>
      <c r="BB656" t="s">
        <v>3394</v>
      </c>
      <c r="BC656">
        <v>2026</v>
      </c>
      <c r="BD656">
        <v>8</v>
      </c>
      <c r="BE656">
        <v>6</v>
      </c>
      <c r="BF656" s="6">
        <f t="shared" si="30"/>
        <v>46240</v>
      </c>
      <c r="BG656">
        <f t="shared" si="31"/>
        <v>-1.3333333333357587</v>
      </c>
      <c r="BH656" t="str">
        <f t="shared" si="32"/>
        <v>COMPLY</v>
      </c>
      <c r="BI656" t="str">
        <f>VLOOKUP(H656,Sheet2!$A$1:$B$270,2,FALSE)</f>
        <v>BLITAR</v>
      </c>
    </row>
    <row r="657" spans="1:61">
      <c r="A657">
        <v>656</v>
      </c>
      <c r="B657">
        <v>1002505298</v>
      </c>
      <c r="C657">
        <v>3</v>
      </c>
      <c r="D657" t="s">
        <v>55</v>
      </c>
      <c r="E657">
        <v>5</v>
      </c>
      <c r="F657" t="s">
        <v>267</v>
      </c>
      <c r="G657" t="s">
        <v>122</v>
      </c>
      <c r="H657" t="s">
        <v>299</v>
      </c>
      <c r="I657" t="s">
        <v>213</v>
      </c>
      <c r="J657" t="s">
        <v>214</v>
      </c>
      <c r="K657" t="s">
        <v>149</v>
      </c>
      <c r="L657" t="s">
        <v>215</v>
      </c>
      <c r="M657" t="s">
        <v>76</v>
      </c>
      <c r="N657" t="s">
        <v>216</v>
      </c>
      <c r="O657" s="57">
        <v>46236.599270833336</v>
      </c>
      <c r="P657" s="57">
        <v>46237.604444444441</v>
      </c>
      <c r="Q657">
        <v>69357039</v>
      </c>
      <c r="S657">
        <v>152446246128</v>
      </c>
      <c r="T657" t="s">
        <v>3395</v>
      </c>
      <c r="U657" t="s">
        <v>3396</v>
      </c>
      <c r="V657" t="s">
        <v>3397</v>
      </c>
      <c r="Z657">
        <v>112.554718069732</v>
      </c>
      <c r="AA657">
        <v>-7.2734831145682302</v>
      </c>
      <c r="AB657" t="s">
        <v>3398</v>
      </c>
      <c r="AC657" t="s">
        <v>217</v>
      </c>
      <c r="AL657" t="s">
        <v>218</v>
      </c>
      <c r="AM657" t="s">
        <v>3399</v>
      </c>
      <c r="AN657" t="s">
        <v>6</v>
      </c>
      <c r="AO657" s="57">
        <v>46061.600868055553</v>
      </c>
      <c r="AP657" s="57">
        <v>46237.541666666664</v>
      </c>
      <c r="AR657" t="s">
        <v>219</v>
      </c>
      <c r="AS657" t="s">
        <v>932</v>
      </c>
      <c r="AT657" t="s">
        <v>231</v>
      </c>
      <c r="AU657">
        <v>20260803</v>
      </c>
      <c r="AV657" t="s">
        <v>222</v>
      </c>
      <c r="AW657" t="s">
        <v>1067</v>
      </c>
      <c r="AX657" t="s">
        <v>223</v>
      </c>
      <c r="BA657" s="57">
        <v>46237.541666666664</v>
      </c>
      <c r="BB657" t="s">
        <v>3399</v>
      </c>
      <c r="BC657">
        <v>2026</v>
      </c>
      <c r="BD657">
        <v>8</v>
      </c>
      <c r="BE657">
        <v>3</v>
      </c>
      <c r="BF657" s="6">
        <f t="shared" si="30"/>
        <v>46237</v>
      </c>
      <c r="BG657">
        <f t="shared" si="31"/>
        <v>-0.54166666666424135</v>
      </c>
      <c r="BH657" t="str">
        <f t="shared" si="32"/>
        <v>COMPLY</v>
      </c>
      <c r="BI657" t="str">
        <f>VLOOKUP(H657,Sheet2!$A$1:$B$270,2,FALSE)</f>
        <v>GRESIK</v>
      </c>
    </row>
    <row r="658" spans="1:61">
      <c r="A658">
        <v>657</v>
      </c>
      <c r="B658">
        <v>1002512568</v>
      </c>
      <c r="C658">
        <v>3</v>
      </c>
      <c r="D658" t="s">
        <v>55</v>
      </c>
      <c r="E658">
        <v>5</v>
      </c>
      <c r="F658" t="s">
        <v>267</v>
      </c>
      <c r="G658" t="s">
        <v>123</v>
      </c>
      <c r="H658" t="s">
        <v>397</v>
      </c>
      <c r="I658" t="s">
        <v>213</v>
      </c>
      <c r="J658" t="s">
        <v>214</v>
      </c>
      <c r="K658" t="s">
        <v>149</v>
      </c>
      <c r="M658" t="s">
        <v>76</v>
      </c>
      <c r="N658" t="s">
        <v>216</v>
      </c>
      <c r="O658" s="57">
        <v>46240.585844907408</v>
      </c>
      <c r="P658" s="57">
        <v>46242.45857638889</v>
      </c>
      <c r="Q658">
        <v>69360011</v>
      </c>
      <c r="S658">
        <v>152404211263</v>
      </c>
      <c r="T658" t="s">
        <v>3400</v>
      </c>
      <c r="U658" t="s">
        <v>3401</v>
      </c>
      <c r="V658" t="s">
        <v>3402</v>
      </c>
      <c r="Z658">
        <v>112.7562332</v>
      </c>
      <c r="AA658">
        <v>-7.2213320999999997</v>
      </c>
      <c r="AB658" t="s">
        <v>3403</v>
      </c>
      <c r="AC658" t="s">
        <v>230</v>
      </c>
      <c r="AL658" t="s">
        <v>218</v>
      </c>
      <c r="AM658" t="s">
        <v>3384</v>
      </c>
      <c r="AN658" t="s">
        <v>6</v>
      </c>
      <c r="AO658" s="57">
        <v>46181.590578703705</v>
      </c>
      <c r="AP658" s="57">
        <v>46241.541666666664</v>
      </c>
      <c r="AQ658" t="s">
        <v>249</v>
      </c>
      <c r="AR658" t="s">
        <v>219</v>
      </c>
      <c r="AS658" t="s">
        <v>555</v>
      </c>
      <c r="AT658" t="s">
        <v>231</v>
      </c>
      <c r="AU658">
        <v>20260808</v>
      </c>
      <c r="AV658" t="s">
        <v>222</v>
      </c>
      <c r="AW658" t="s">
        <v>656</v>
      </c>
      <c r="AX658" t="s">
        <v>223</v>
      </c>
      <c r="BA658" s="57">
        <v>46241.541666666664</v>
      </c>
      <c r="BB658" t="s">
        <v>3384</v>
      </c>
      <c r="BC658">
        <v>2026</v>
      </c>
      <c r="BD658">
        <v>8</v>
      </c>
      <c r="BE658">
        <v>8</v>
      </c>
      <c r="BF658" s="6">
        <f t="shared" si="30"/>
        <v>46242</v>
      </c>
      <c r="BG658">
        <f t="shared" si="31"/>
        <v>0.45833333333575865</v>
      </c>
      <c r="BH658" t="str">
        <f t="shared" si="32"/>
        <v>COMPLY</v>
      </c>
      <c r="BI658" t="str">
        <f>VLOOKUP(H658,Sheet2!$A$1:$B$270,2,FALSE)</f>
        <v>SURABAYA UTARA</v>
      </c>
    </row>
    <row r="659" spans="1:61">
      <c r="A659">
        <v>658</v>
      </c>
      <c r="B659">
        <v>1002512921</v>
      </c>
      <c r="C659">
        <v>3</v>
      </c>
      <c r="D659" t="s">
        <v>42</v>
      </c>
      <c r="E659">
        <v>5</v>
      </c>
      <c r="F659" t="s">
        <v>102</v>
      </c>
      <c r="G659" t="s">
        <v>102</v>
      </c>
      <c r="H659" t="s">
        <v>431</v>
      </c>
      <c r="I659" t="s">
        <v>213</v>
      </c>
      <c r="J659" t="s">
        <v>214</v>
      </c>
      <c r="K659" t="s">
        <v>149</v>
      </c>
      <c r="L659" t="s">
        <v>215</v>
      </c>
      <c r="M659" t="s">
        <v>582</v>
      </c>
      <c r="N659" t="s">
        <v>216</v>
      </c>
      <c r="O659" s="57">
        <v>46240.647881944446</v>
      </c>
      <c r="P659" s="57">
        <v>46241.671620370369</v>
      </c>
      <c r="Q659">
        <v>69360155</v>
      </c>
      <c r="S659">
        <v>152502216859</v>
      </c>
      <c r="T659" t="s">
        <v>3404</v>
      </c>
      <c r="U659" t="s">
        <v>3405</v>
      </c>
      <c r="V659" t="s">
        <v>3406</v>
      </c>
      <c r="Z659">
        <v>113.7290174</v>
      </c>
      <c r="AA659">
        <v>-8.1772113999999991</v>
      </c>
      <c r="AB659" t="s">
        <v>3407</v>
      </c>
      <c r="AC659" t="s">
        <v>237</v>
      </c>
      <c r="AL659" t="s">
        <v>218</v>
      </c>
      <c r="AM659" t="s">
        <v>3408</v>
      </c>
      <c r="AN659" t="s">
        <v>6</v>
      </c>
      <c r="AO659" s="57">
        <v>46181.652824074074</v>
      </c>
      <c r="AP659" s="57">
        <v>46241.541666666664</v>
      </c>
      <c r="AQ659" t="s">
        <v>570</v>
      </c>
      <c r="AR659" t="s">
        <v>14</v>
      </c>
      <c r="AS659" t="s">
        <v>569</v>
      </c>
      <c r="AT659" t="s">
        <v>231</v>
      </c>
      <c r="AV659" t="s">
        <v>5684</v>
      </c>
      <c r="AW659" t="s">
        <v>1070</v>
      </c>
      <c r="AX659" t="s">
        <v>223</v>
      </c>
      <c r="BA659" s="57">
        <v>46241.541666666664</v>
      </c>
      <c r="BB659" t="s">
        <v>3408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JEMBER</v>
      </c>
    </row>
    <row r="660" spans="1:61">
      <c r="A660">
        <v>659</v>
      </c>
      <c r="B660">
        <v>1002504891</v>
      </c>
      <c r="C660">
        <v>3</v>
      </c>
      <c r="D660" t="s">
        <v>42</v>
      </c>
      <c r="E660">
        <v>5</v>
      </c>
      <c r="F660" t="s">
        <v>102</v>
      </c>
      <c r="G660" t="s">
        <v>100</v>
      </c>
      <c r="H660" t="s">
        <v>445</v>
      </c>
      <c r="I660" t="s">
        <v>213</v>
      </c>
      <c r="J660" t="s">
        <v>214</v>
      </c>
      <c r="K660" t="s">
        <v>149</v>
      </c>
      <c r="L660" t="s">
        <v>215</v>
      </c>
      <c r="M660" t="s">
        <v>76</v>
      </c>
      <c r="N660" t="s">
        <v>216</v>
      </c>
      <c r="O660" s="57">
        <v>46235.743009259262</v>
      </c>
      <c r="P660" s="57">
        <v>46236.532731481479</v>
      </c>
      <c r="Q660">
        <v>69356878</v>
      </c>
      <c r="S660">
        <v>152526201931</v>
      </c>
      <c r="T660" t="s">
        <v>1116</v>
      </c>
      <c r="U660" t="s">
        <v>3409</v>
      </c>
      <c r="V660" t="s">
        <v>3410</v>
      </c>
      <c r="Z660">
        <v>114.019311</v>
      </c>
      <c r="AA660">
        <v>-7.7781539999999998</v>
      </c>
      <c r="AB660" t="s">
        <v>3411</v>
      </c>
      <c r="AC660" t="s">
        <v>237</v>
      </c>
      <c r="AL660" t="s">
        <v>218</v>
      </c>
      <c r="AM660" t="s">
        <v>3412</v>
      </c>
      <c r="AN660" t="s">
        <v>6</v>
      </c>
      <c r="AO660" s="57">
        <v>46030.746412037035</v>
      </c>
      <c r="AP660" s="57">
        <v>46236.625</v>
      </c>
      <c r="AR660" t="s">
        <v>219</v>
      </c>
      <c r="AS660" t="s">
        <v>100</v>
      </c>
      <c r="AT660" t="s">
        <v>231</v>
      </c>
      <c r="AU660">
        <v>20260802</v>
      </c>
      <c r="AV660" t="s">
        <v>222</v>
      </c>
      <c r="AW660" t="s">
        <v>1057</v>
      </c>
      <c r="AX660" t="s">
        <v>223</v>
      </c>
      <c r="BA660" s="57">
        <v>46236.625</v>
      </c>
      <c r="BB660" t="s">
        <v>3412</v>
      </c>
      <c r="BC660">
        <v>2026</v>
      </c>
      <c r="BD660">
        <v>8</v>
      </c>
      <c r="BE660">
        <v>2</v>
      </c>
      <c r="BF660" s="6">
        <f t="shared" si="30"/>
        <v>46236</v>
      </c>
      <c r="BG660">
        <f t="shared" si="31"/>
        <v>-0.625</v>
      </c>
      <c r="BH660" t="str">
        <f t="shared" si="32"/>
        <v>COMPLY</v>
      </c>
      <c r="BI660" t="str">
        <f>VLOOKUP(H660,Sheet2!$A$1:$B$270,2,FALSE)</f>
        <v>JEMBER</v>
      </c>
    </row>
    <row r="661" spans="1:61">
      <c r="A661">
        <v>660</v>
      </c>
      <c r="B661">
        <v>1002510375</v>
      </c>
      <c r="C661">
        <v>3</v>
      </c>
      <c r="D661" t="s">
        <v>55</v>
      </c>
      <c r="E661">
        <v>5</v>
      </c>
      <c r="F661" t="s">
        <v>228</v>
      </c>
      <c r="G661" t="s">
        <v>121</v>
      </c>
      <c r="H661" t="s">
        <v>449</v>
      </c>
      <c r="I661" t="s">
        <v>213</v>
      </c>
      <c r="J661" t="s">
        <v>214</v>
      </c>
      <c r="K661" t="s">
        <v>149</v>
      </c>
      <c r="L661" t="s">
        <v>215</v>
      </c>
      <c r="M661" t="s">
        <v>76</v>
      </c>
      <c r="N661" t="s">
        <v>216</v>
      </c>
      <c r="O661" s="57">
        <v>46239.513842592591</v>
      </c>
      <c r="P661" s="57">
        <v>46240.564675925925</v>
      </c>
      <c r="Q661">
        <v>69359085</v>
      </c>
      <c r="S661">
        <v>152438901242</v>
      </c>
      <c r="T661" t="s">
        <v>3413</v>
      </c>
      <c r="U661" t="s">
        <v>1285</v>
      </c>
      <c r="V661" t="s">
        <v>3414</v>
      </c>
      <c r="Z661">
        <v>113.339825123548</v>
      </c>
      <c r="AA661">
        <v>-7.1196288768284601</v>
      </c>
      <c r="AB661" t="s">
        <v>3415</v>
      </c>
      <c r="AC661" t="s">
        <v>217</v>
      </c>
      <c r="AL661" t="s">
        <v>218</v>
      </c>
      <c r="AM661" t="s">
        <v>1369</v>
      </c>
      <c r="AN661" t="s">
        <v>6</v>
      </c>
      <c r="AO661" s="57">
        <v>46150.528032407405</v>
      </c>
      <c r="AP661" s="57">
        <v>46240.541666666664</v>
      </c>
      <c r="AR661" t="s">
        <v>219</v>
      </c>
      <c r="AS661" t="s">
        <v>220</v>
      </c>
      <c r="AT661" t="s">
        <v>221</v>
      </c>
      <c r="AU661">
        <v>20260806</v>
      </c>
      <c r="AV661" t="s">
        <v>222</v>
      </c>
      <c r="AW661" t="s">
        <v>1023</v>
      </c>
      <c r="AX661" t="s">
        <v>223</v>
      </c>
      <c r="BA661" s="57">
        <v>46240.541666666664</v>
      </c>
      <c r="BB661" t="s">
        <v>1369</v>
      </c>
      <c r="BC661">
        <v>2026</v>
      </c>
      <c r="BD661">
        <v>8</v>
      </c>
      <c r="BE661">
        <v>6</v>
      </c>
      <c r="BF661" s="6">
        <f t="shared" si="30"/>
        <v>46240</v>
      </c>
      <c r="BG661">
        <f t="shared" si="31"/>
        <v>-0.54166666666424135</v>
      </c>
      <c r="BH661" t="str">
        <f t="shared" si="32"/>
        <v>COMPLY</v>
      </c>
      <c r="BI661" t="str">
        <f>VLOOKUP(H661,Sheet2!$A$1:$B$270,2,FALSE)</f>
        <v>MADURA</v>
      </c>
    </row>
    <row r="662" spans="1:61">
      <c r="A662">
        <v>661</v>
      </c>
      <c r="B662">
        <v>1002514581</v>
      </c>
      <c r="C662">
        <v>3</v>
      </c>
      <c r="D662" t="s">
        <v>55</v>
      </c>
      <c r="E662">
        <v>5</v>
      </c>
      <c r="F662" t="s">
        <v>228</v>
      </c>
      <c r="G662" t="s">
        <v>121</v>
      </c>
      <c r="H662" t="s">
        <v>389</v>
      </c>
      <c r="I662" t="s">
        <v>213</v>
      </c>
      <c r="J662" t="s">
        <v>214</v>
      </c>
      <c r="K662" t="s">
        <v>149</v>
      </c>
      <c r="M662" t="s">
        <v>76</v>
      </c>
      <c r="N662" t="s">
        <v>216</v>
      </c>
      <c r="O662" s="57">
        <v>46241.556319444448</v>
      </c>
      <c r="P662" s="57">
        <v>46246.644456018519</v>
      </c>
      <c r="Q662">
        <v>69360765</v>
      </c>
      <c r="S662">
        <v>152435910053</v>
      </c>
      <c r="T662" t="s">
        <v>5685</v>
      </c>
      <c r="U662" t="s">
        <v>8271</v>
      </c>
      <c r="V662" t="s">
        <v>7396</v>
      </c>
      <c r="Z662">
        <v>112.73741237999999</v>
      </c>
      <c r="AA662">
        <v>-7.0441711060000003</v>
      </c>
      <c r="AB662" t="s">
        <v>5686</v>
      </c>
      <c r="AC662" t="s">
        <v>230</v>
      </c>
      <c r="AL662" t="s">
        <v>218</v>
      </c>
      <c r="AM662" t="s">
        <v>7397</v>
      </c>
      <c r="AN662" t="s">
        <v>6</v>
      </c>
      <c r="AO662" s="57">
        <v>46211.559479166666</v>
      </c>
      <c r="AP662" s="57">
        <v>46246.333333333336</v>
      </c>
      <c r="AR662" t="s">
        <v>219</v>
      </c>
      <c r="AS662" t="s">
        <v>220</v>
      </c>
      <c r="AT662" t="s">
        <v>231</v>
      </c>
      <c r="AU662">
        <v>20260812</v>
      </c>
      <c r="AV662" t="s">
        <v>222</v>
      </c>
      <c r="AW662" t="s">
        <v>565</v>
      </c>
      <c r="AX662" t="s">
        <v>223</v>
      </c>
      <c r="BA662" s="57">
        <v>46246.333333333336</v>
      </c>
      <c r="BB662" t="s">
        <v>7397</v>
      </c>
      <c r="BC662">
        <v>2026</v>
      </c>
      <c r="BD662">
        <v>8</v>
      </c>
      <c r="BE662">
        <v>12</v>
      </c>
      <c r="BF662" s="6">
        <f t="shared" si="30"/>
        <v>46246</v>
      </c>
      <c r="BG662">
        <f t="shared" si="31"/>
        <v>-0.33333333333575865</v>
      </c>
      <c r="BH662" t="str">
        <f t="shared" si="32"/>
        <v>COMPLY</v>
      </c>
      <c r="BI662" t="str">
        <f>VLOOKUP(H662,Sheet2!$A$1:$B$270,2,FALSE)</f>
        <v>MADURA</v>
      </c>
    </row>
    <row r="663" spans="1:61">
      <c r="A663">
        <v>662</v>
      </c>
      <c r="B663">
        <v>1002522039</v>
      </c>
      <c r="C663">
        <v>3</v>
      </c>
      <c r="D663" t="s">
        <v>45</v>
      </c>
      <c r="E663">
        <v>5</v>
      </c>
      <c r="F663" t="s">
        <v>211</v>
      </c>
      <c r="G663" t="s">
        <v>116</v>
      </c>
      <c r="H663" t="s">
        <v>361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46246.534687500003</v>
      </c>
      <c r="P663" s="57">
        <v>46246.68854166667</v>
      </c>
      <c r="Q663">
        <v>69364176</v>
      </c>
      <c r="S663">
        <v>172620205030</v>
      </c>
      <c r="T663" t="s">
        <v>8272</v>
      </c>
      <c r="U663" t="s">
        <v>8273</v>
      </c>
      <c r="V663" t="s">
        <v>8274</v>
      </c>
      <c r="Z663">
        <v>116.431861259043</v>
      </c>
      <c r="AA663">
        <v>-8.6116792233308193</v>
      </c>
      <c r="AB663" t="s">
        <v>8275</v>
      </c>
      <c r="AC663" t="s">
        <v>217</v>
      </c>
      <c r="AL663" t="s">
        <v>218</v>
      </c>
      <c r="AM663" t="s">
        <v>8095</v>
      </c>
      <c r="AN663" t="s">
        <v>6</v>
      </c>
      <c r="AO663" s="57">
        <v>46364.538194444445</v>
      </c>
      <c r="AP663" s="57">
        <v>46247.541666666664</v>
      </c>
      <c r="AR663" t="s">
        <v>219</v>
      </c>
      <c r="AS663" t="s">
        <v>579</v>
      </c>
      <c r="AT663" t="s">
        <v>231</v>
      </c>
      <c r="AU663">
        <v>20260812</v>
      </c>
      <c r="AV663" t="s">
        <v>222</v>
      </c>
      <c r="AW663" t="s">
        <v>1063</v>
      </c>
      <c r="AX663" t="s">
        <v>223</v>
      </c>
      <c r="BA663" s="57">
        <v>46247.541666666664</v>
      </c>
      <c r="BB663" t="s">
        <v>8095</v>
      </c>
      <c r="BC663">
        <v>2026</v>
      </c>
      <c r="BD663">
        <v>8</v>
      </c>
      <c r="BE663">
        <v>12</v>
      </c>
      <c r="BF663" s="6">
        <f t="shared" si="30"/>
        <v>46246</v>
      </c>
      <c r="BG663">
        <f t="shared" si="31"/>
        <v>-1.5416666666642413</v>
      </c>
      <c r="BH663" t="str">
        <f t="shared" si="32"/>
        <v>COMPLY</v>
      </c>
      <c r="BI663" t="str">
        <f>VLOOKUP(H663,Sheet2!$A$1:$B$270,2,FALSE)</f>
        <v>SELONG</v>
      </c>
    </row>
    <row r="664" spans="1:61">
      <c r="A664">
        <v>663</v>
      </c>
      <c r="B664">
        <v>1002524433</v>
      </c>
      <c r="C664">
        <v>3</v>
      </c>
      <c r="D664" t="s">
        <v>55</v>
      </c>
      <c r="E664">
        <v>5</v>
      </c>
      <c r="F664" t="s">
        <v>267</v>
      </c>
      <c r="G664" t="s">
        <v>125</v>
      </c>
      <c r="H664" t="s">
        <v>419</v>
      </c>
      <c r="I664" t="s">
        <v>213</v>
      </c>
      <c r="J664" t="s">
        <v>214</v>
      </c>
      <c r="K664" t="s">
        <v>149</v>
      </c>
      <c r="L664" t="s">
        <v>215</v>
      </c>
      <c r="M664" t="s">
        <v>288</v>
      </c>
      <c r="N664" t="s">
        <v>216</v>
      </c>
      <c r="O664" s="57">
        <v>46247.593009259261</v>
      </c>
      <c r="P664" s="57">
        <v>46247.846192129633</v>
      </c>
      <c r="Q664">
        <v>69365245</v>
      </c>
      <c r="S664">
        <v>152448205948</v>
      </c>
      <c r="T664" t="s">
        <v>9235</v>
      </c>
      <c r="U664" t="s">
        <v>9236</v>
      </c>
      <c r="V664" t="s">
        <v>9237</v>
      </c>
      <c r="Z664">
        <v>112.415927164256</v>
      </c>
      <c r="AA664">
        <v>-6.9200271633549804</v>
      </c>
      <c r="AB664" t="s">
        <v>9238</v>
      </c>
      <c r="AC664" t="s">
        <v>217</v>
      </c>
      <c r="AL664" t="s">
        <v>218</v>
      </c>
      <c r="AM664" t="s">
        <v>9239</v>
      </c>
      <c r="AN664" t="s">
        <v>6</v>
      </c>
      <c r="AO664" t="s">
        <v>8961</v>
      </c>
      <c r="AP664" s="57">
        <v>46248.541666666664</v>
      </c>
      <c r="AR664" t="s">
        <v>241</v>
      </c>
      <c r="AS664" t="s">
        <v>220</v>
      </c>
      <c r="AT664" t="s">
        <v>231</v>
      </c>
      <c r="AV664" t="s">
        <v>9240</v>
      </c>
      <c r="AW664" t="s">
        <v>1059</v>
      </c>
      <c r="AX664" t="s">
        <v>223</v>
      </c>
      <c r="BA664" s="57">
        <v>46248.541666666664</v>
      </c>
      <c r="BB664" t="s">
        <v>9239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str">
        <f>VLOOKUP(H664,Sheet2!$A$1:$B$270,2,FALSE)</f>
        <v>GRESIK</v>
      </c>
    </row>
    <row r="665" spans="1:61">
      <c r="A665">
        <v>664</v>
      </c>
      <c r="B665">
        <v>1002521913</v>
      </c>
      <c r="C665">
        <v>3</v>
      </c>
      <c r="D665" t="s">
        <v>45</v>
      </c>
      <c r="E665">
        <v>5</v>
      </c>
      <c r="F665" t="s">
        <v>211</v>
      </c>
      <c r="G665" t="s">
        <v>115</v>
      </c>
      <c r="H665" t="s">
        <v>407</v>
      </c>
      <c r="I665" t="s">
        <v>213</v>
      </c>
      <c r="J665" t="s">
        <v>214</v>
      </c>
      <c r="K665" t="s">
        <v>149</v>
      </c>
      <c r="L665" t="s">
        <v>215</v>
      </c>
      <c r="M665" t="s">
        <v>571</v>
      </c>
      <c r="N665" t="s">
        <v>216</v>
      </c>
      <c r="O665" s="57">
        <v>46246.497048611112</v>
      </c>
      <c r="P665" s="57">
        <v>46246.497060185182</v>
      </c>
      <c r="Q665">
        <v>69359351</v>
      </c>
      <c r="T665" t="s">
        <v>3227</v>
      </c>
      <c r="V665" t="s">
        <v>3229</v>
      </c>
      <c r="Z665">
        <v>116.12560000000001</v>
      </c>
      <c r="AA665">
        <v>-8.6141000000000005</v>
      </c>
      <c r="AB665" t="s">
        <v>3230</v>
      </c>
      <c r="AC665" t="s">
        <v>237</v>
      </c>
      <c r="AL665" t="s">
        <v>218</v>
      </c>
      <c r="AM665" t="s">
        <v>3231</v>
      </c>
      <c r="AN665" t="s">
        <v>6</v>
      </c>
      <c r="AO665" s="57">
        <v>46364.507094907407</v>
      </c>
      <c r="AP665" s="57">
        <v>46241</v>
      </c>
      <c r="AR665" t="s">
        <v>572</v>
      </c>
      <c r="AS665" t="s">
        <v>588</v>
      </c>
      <c r="AT665" t="s">
        <v>231</v>
      </c>
      <c r="AV665" t="s">
        <v>8276</v>
      </c>
      <c r="AW665" t="s">
        <v>1140</v>
      </c>
      <c r="AX665" t="s">
        <v>223</v>
      </c>
      <c r="BA665" s="57">
        <v>46241.333333333336</v>
      </c>
      <c r="BB665" t="s">
        <v>3231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SELONG</v>
      </c>
    </row>
    <row r="666" spans="1:61">
      <c r="A666">
        <v>665</v>
      </c>
      <c r="B666">
        <v>1002524155</v>
      </c>
      <c r="C666">
        <v>3</v>
      </c>
      <c r="D666" t="s">
        <v>55</v>
      </c>
      <c r="E666">
        <v>5</v>
      </c>
      <c r="F666" t="s">
        <v>267</v>
      </c>
      <c r="G666" t="s">
        <v>122</v>
      </c>
      <c r="H666" t="s">
        <v>465</v>
      </c>
      <c r="I666" t="s">
        <v>213</v>
      </c>
      <c r="J666" t="s">
        <v>214</v>
      </c>
      <c r="K666" t="s">
        <v>149</v>
      </c>
      <c r="L666" t="s">
        <v>215</v>
      </c>
      <c r="M666" t="s">
        <v>240</v>
      </c>
      <c r="N666" t="s">
        <v>216</v>
      </c>
      <c r="O666" s="57">
        <v>46247.540937500002</v>
      </c>
      <c r="P666" s="57">
        <v>46247.541689814818</v>
      </c>
      <c r="Q666">
        <v>69365097</v>
      </c>
      <c r="S666">
        <v>152442209767</v>
      </c>
      <c r="T666" t="s">
        <v>9241</v>
      </c>
      <c r="U666" t="s">
        <v>9242</v>
      </c>
      <c r="V666" t="s">
        <v>9243</v>
      </c>
      <c r="Z666">
        <v>112.56674889999999</v>
      </c>
      <c r="AA666">
        <v>-7.2894114999999999</v>
      </c>
      <c r="AB666" t="s">
        <v>9244</v>
      </c>
      <c r="AC666" t="s">
        <v>237</v>
      </c>
      <c r="AL666" t="s">
        <v>218</v>
      </c>
      <c r="AM666" t="s">
        <v>9245</v>
      </c>
      <c r="AN666" t="s">
        <v>6</v>
      </c>
      <c r="AO666" t="s">
        <v>9026</v>
      </c>
      <c r="AP666" s="57">
        <v>46249.333333333336</v>
      </c>
      <c r="AR666" t="s">
        <v>241</v>
      </c>
      <c r="AS666" t="s">
        <v>932</v>
      </c>
      <c r="AT666" t="s">
        <v>231</v>
      </c>
      <c r="AV666" t="s">
        <v>240</v>
      </c>
      <c r="AW666" t="s">
        <v>1055</v>
      </c>
      <c r="AX666" t="s">
        <v>223</v>
      </c>
      <c r="BA666" s="57">
        <v>46249.333333333336</v>
      </c>
      <c r="BB666" t="s">
        <v>9245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GRESIK</v>
      </c>
    </row>
    <row r="667" spans="1:61">
      <c r="A667">
        <v>666</v>
      </c>
      <c r="B667">
        <v>1002505681</v>
      </c>
      <c r="C667">
        <v>3</v>
      </c>
      <c r="D667" t="s">
        <v>38</v>
      </c>
      <c r="E667">
        <v>5</v>
      </c>
      <c r="F667" t="s">
        <v>90</v>
      </c>
      <c r="G667" t="s">
        <v>96</v>
      </c>
      <c r="H667" t="s">
        <v>291</v>
      </c>
      <c r="I667" t="s">
        <v>213</v>
      </c>
      <c r="J667" t="s">
        <v>214</v>
      </c>
      <c r="K667" t="s">
        <v>149</v>
      </c>
      <c r="L667" t="s">
        <v>215</v>
      </c>
      <c r="M667" t="s">
        <v>76</v>
      </c>
      <c r="N667" t="s">
        <v>216</v>
      </c>
      <c r="O667" s="57">
        <v>46237.413842592592</v>
      </c>
      <c r="P667" s="57">
        <v>46237.633530092593</v>
      </c>
      <c r="Q667">
        <v>69357292</v>
      </c>
      <c r="S667">
        <v>152608208828</v>
      </c>
      <c r="T667" t="s">
        <v>3422</v>
      </c>
      <c r="U667" t="s">
        <v>3423</v>
      </c>
      <c r="V667" t="s">
        <v>3424</v>
      </c>
      <c r="Z667">
        <v>111.628046</v>
      </c>
      <c r="AA667">
        <v>-8.2994389999999996</v>
      </c>
      <c r="AB667" t="s">
        <v>3425</v>
      </c>
      <c r="AC667" t="s">
        <v>237</v>
      </c>
      <c r="AL667" t="s">
        <v>218</v>
      </c>
      <c r="AM667" t="s">
        <v>3426</v>
      </c>
      <c r="AN667" t="s">
        <v>6</v>
      </c>
      <c r="AO667" s="57">
        <v>46089.424085648148</v>
      </c>
      <c r="AP667" s="57">
        <v>46238.333333333336</v>
      </c>
      <c r="AR667" t="s">
        <v>219</v>
      </c>
      <c r="AS667" t="s">
        <v>96</v>
      </c>
      <c r="AT667" t="s">
        <v>231</v>
      </c>
      <c r="AU667">
        <v>20260803</v>
      </c>
      <c r="AV667" t="s">
        <v>222</v>
      </c>
      <c r="AW667" t="s">
        <v>1068</v>
      </c>
      <c r="AX667" t="s">
        <v>223</v>
      </c>
      <c r="BA667" s="57">
        <v>46238.333333333336</v>
      </c>
      <c r="BB667" t="s">
        <v>3426</v>
      </c>
      <c r="BC667">
        <v>2026</v>
      </c>
      <c r="BD667">
        <v>8</v>
      </c>
      <c r="BE667">
        <v>3</v>
      </c>
      <c r="BF667" s="6">
        <f t="shared" si="30"/>
        <v>46237</v>
      </c>
      <c r="BG667">
        <f t="shared" si="31"/>
        <v>-1.3333333333357587</v>
      </c>
      <c r="BH667" t="str">
        <f t="shared" si="32"/>
        <v>COMPLY</v>
      </c>
      <c r="BI667" t="str">
        <f>VLOOKUP(H667,Sheet2!$A$1:$B$270,2,FALSE)</f>
        <v>PONOROGO</v>
      </c>
    </row>
    <row r="668" spans="1:61">
      <c r="A668">
        <v>667</v>
      </c>
      <c r="B668">
        <v>1002505954</v>
      </c>
      <c r="C668">
        <v>3</v>
      </c>
      <c r="D668" t="s">
        <v>49</v>
      </c>
      <c r="E668">
        <v>4</v>
      </c>
      <c r="F668" t="s">
        <v>253</v>
      </c>
      <c r="G668" t="s">
        <v>556</v>
      </c>
      <c r="H668" t="s">
        <v>1011</v>
      </c>
      <c r="I668" t="s">
        <v>213</v>
      </c>
      <c r="J668" t="s">
        <v>214</v>
      </c>
      <c r="K668" t="s">
        <v>149</v>
      </c>
      <c r="M668" t="s">
        <v>76</v>
      </c>
      <c r="N668" t="s">
        <v>216</v>
      </c>
      <c r="O668" s="57">
        <v>46237.500486111108</v>
      </c>
      <c r="P668" s="57">
        <v>46238.653275462966</v>
      </c>
      <c r="Q668">
        <v>69357430</v>
      </c>
      <c r="S668">
        <v>146284108494</v>
      </c>
      <c r="T668" t="s">
        <v>3427</v>
      </c>
      <c r="U668" t="s">
        <v>1257</v>
      </c>
      <c r="V668" t="s">
        <v>3428</v>
      </c>
      <c r="Z668">
        <v>109.04684630809901</v>
      </c>
      <c r="AA668">
        <v>-6.8571042991799098</v>
      </c>
      <c r="AB668" t="s">
        <v>3429</v>
      </c>
      <c r="AC668" t="s">
        <v>226</v>
      </c>
      <c r="AL668" t="s">
        <v>218</v>
      </c>
      <c r="AM668" t="s">
        <v>3430</v>
      </c>
      <c r="AN668" t="s">
        <v>6</v>
      </c>
      <c r="AO668" s="57">
        <v>46089.507256944446</v>
      </c>
      <c r="AP668" s="57">
        <v>46238.541666666664</v>
      </c>
      <c r="AR668" t="s">
        <v>219</v>
      </c>
      <c r="AS668" t="s">
        <v>220</v>
      </c>
      <c r="AT668" t="s">
        <v>231</v>
      </c>
      <c r="AU668">
        <v>20260804</v>
      </c>
      <c r="AV668" t="s">
        <v>222</v>
      </c>
      <c r="AW668" t="s">
        <v>601</v>
      </c>
      <c r="AX668" t="s">
        <v>223</v>
      </c>
      <c r="BA668" s="57">
        <v>46238.541666666664</v>
      </c>
      <c r="BB668" t="s">
        <v>3430</v>
      </c>
      <c r="BC668">
        <v>2026</v>
      </c>
      <c r="BD668">
        <v>8</v>
      </c>
      <c r="BE668">
        <v>4</v>
      </c>
      <c r="BF668" s="6">
        <f t="shared" si="30"/>
        <v>46238</v>
      </c>
      <c r="BG668">
        <f t="shared" si="31"/>
        <v>-0.54166666666424135</v>
      </c>
      <c r="BH668" t="str">
        <f t="shared" si="32"/>
        <v>COMPLY</v>
      </c>
      <c r="BI668" t="e">
        <f>VLOOKUP(H668,Sheet2!$A$1:$B$270,2,FALSE)</f>
        <v>#N/A</v>
      </c>
    </row>
    <row r="669" spans="1:61">
      <c r="A669">
        <v>668</v>
      </c>
      <c r="B669">
        <v>1002521554</v>
      </c>
      <c r="C669">
        <v>3</v>
      </c>
      <c r="D669" t="s">
        <v>42</v>
      </c>
      <c r="E669">
        <v>5</v>
      </c>
      <c r="F669" t="s">
        <v>102</v>
      </c>
      <c r="G669" t="s">
        <v>108</v>
      </c>
      <c r="H669" t="s">
        <v>348</v>
      </c>
      <c r="I669" t="s">
        <v>213</v>
      </c>
      <c r="J669" t="s">
        <v>214</v>
      </c>
      <c r="K669" t="s">
        <v>149</v>
      </c>
      <c r="L669" t="s">
        <v>215</v>
      </c>
      <c r="M669" t="s">
        <v>76</v>
      </c>
      <c r="N669" t="s">
        <v>216</v>
      </c>
      <c r="O669" s="57">
        <v>46246.432592592595</v>
      </c>
      <c r="P669" s="57">
        <v>46247.78334490741</v>
      </c>
      <c r="Q669">
        <v>69363966</v>
      </c>
      <c r="S669">
        <v>152531208026</v>
      </c>
      <c r="T669" t="s">
        <v>8277</v>
      </c>
      <c r="U669" t="s">
        <v>8278</v>
      </c>
      <c r="V669" t="s">
        <v>8279</v>
      </c>
      <c r="Z669">
        <v>113.693505</v>
      </c>
      <c r="AA669">
        <v>-7.7350750000000001</v>
      </c>
      <c r="AB669" t="s">
        <v>8280</v>
      </c>
      <c r="AC669" t="s">
        <v>237</v>
      </c>
      <c r="AL669" t="s">
        <v>218</v>
      </c>
      <c r="AM669" t="s">
        <v>8281</v>
      </c>
      <c r="AN669" t="s">
        <v>6</v>
      </c>
      <c r="AO669" s="57">
        <v>46364.444363425922</v>
      </c>
      <c r="AP669" s="57">
        <v>46247.333333333336</v>
      </c>
      <c r="AR669" t="s">
        <v>219</v>
      </c>
      <c r="AS669" t="s">
        <v>108</v>
      </c>
      <c r="AT669" t="s">
        <v>231</v>
      </c>
      <c r="AU669">
        <v>20260813</v>
      </c>
      <c r="AV669" t="s">
        <v>222</v>
      </c>
      <c r="AW669" t="s">
        <v>1055</v>
      </c>
      <c r="AX669" t="s">
        <v>223</v>
      </c>
      <c r="BA669" s="57">
        <v>46247.333333333336</v>
      </c>
      <c r="BB669" t="s">
        <v>8281</v>
      </c>
      <c r="BC669">
        <v>2026</v>
      </c>
      <c r="BD669">
        <v>8</v>
      </c>
      <c r="BE669">
        <v>13</v>
      </c>
      <c r="BF669" s="6">
        <f t="shared" si="30"/>
        <v>46247</v>
      </c>
      <c r="BG669">
        <f t="shared" si="31"/>
        <v>-0.33333333333575865</v>
      </c>
      <c r="BH669" t="str">
        <f t="shared" si="32"/>
        <v>COMPLY</v>
      </c>
      <c r="BI669" t="str">
        <f>VLOOKUP(H669,Sheet2!$A$1:$B$270,2,FALSE)</f>
        <v>BANYUWANGI</v>
      </c>
    </row>
    <row r="670" spans="1:61">
      <c r="A670">
        <v>669</v>
      </c>
      <c r="B670">
        <v>1002520843</v>
      </c>
      <c r="C670">
        <v>3</v>
      </c>
      <c r="D670" t="s">
        <v>49</v>
      </c>
      <c r="E670">
        <v>4</v>
      </c>
      <c r="F670" t="s">
        <v>253</v>
      </c>
      <c r="G670" t="s">
        <v>256</v>
      </c>
      <c r="H670" t="s">
        <v>560</v>
      </c>
      <c r="I670" t="s">
        <v>213</v>
      </c>
      <c r="J670" t="s">
        <v>214</v>
      </c>
      <c r="K670" t="s">
        <v>149</v>
      </c>
      <c r="M670" t="s">
        <v>76</v>
      </c>
      <c r="N670" t="s">
        <v>216</v>
      </c>
      <c r="O670" s="57">
        <v>46245.706770833334</v>
      </c>
      <c r="P670" s="57">
        <v>46245.785578703704</v>
      </c>
      <c r="Q670">
        <v>69362368</v>
      </c>
      <c r="S670">
        <v>142283119930</v>
      </c>
      <c r="T670" t="s">
        <v>6868</v>
      </c>
      <c r="U670" t="s">
        <v>7398</v>
      </c>
      <c r="V670" t="s">
        <v>7399</v>
      </c>
      <c r="Z670">
        <v>109.12868159999999</v>
      </c>
      <c r="AA670">
        <v>-7.0228630000000001</v>
      </c>
      <c r="AB670" t="s">
        <v>6871</v>
      </c>
      <c r="AC670" t="s">
        <v>226</v>
      </c>
      <c r="AL670" t="s">
        <v>218</v>
      </c>
      <c r="AM670" t="s">
        <v>7400</v>
      </c>
      <c r="AN670" t="s">
        <v>6</v>
      </c>
      <c r="AO670" s="57">
        <v>46334.715416666666</v>
      </c>
      <c r="AR670" t="s">
        <v>219</v>
      </c>
      <c r="AS670" t="s">
        <v>220</v>
      </c>
      <c r="AT670" t="s">
        <v>231</v>
      </c>
      <c r="AU670">
        <v>20260811</v>
      </c>
      <c r="AV670" t="s">
        <v>222</v>
      </c>
      <c r="AW670" t="s">
        <v>565</v>
      </c>
      <c r="AX670" t="s">
        <v>223</v>
      </c>
      <c r="BA670" s="57">
        <v>46245.291666666664</v>
      </c>
      <c r="BB670" t="s">
        <v>7400</v>
      </c>
      <c r="BC670">
        <v>2026</v>
      </c>
      <c r="BD670">
        <v>8</v>
      </c>
      <c r="BE670">
        <v>11</v>
      </c>
      <c r="BF670" s="6">
        <f t="shared" si="30"/>
        <v>46245</v>
      </c>
      <c r="BG670">
        <f t="shared" si="31"/>
        <v>-0.29166666666424135</v>
      </c>
      <c r="BH670" t="str">
        <f t="shared" si="32"/>
        <v>COMPLY</v>
      </c>
      <c r="BI670" t="e">
        <f>VLOOKUP(H670,Sheet2!$A$1:$B$270,2,FALSE)</f>
        <v>#N/A</v>
      </c>
    </row>
    <row r="671" spans="1:61">
      <c r="A671">
        <v>670</v>
      </c>
      <c r="B671">
        <v>1002515936</v>
      </c>
      <c r="C671">
        <v>3</v>
      </c>
      <c r="D671" t="s">
        <v>38</v>
      </c>
      <c r="E671">
        <v>5</v>
      </c>
      <c r="F671" t="s">
        <v>92</v>
      </c>
      <c r="G671" t="s">
        <v>92</v>
      </c>
      <c r="H671" t="s">
        <v>310</v>
      </c>
      <c r="I671" t="s">
        <v>213</v>
      </c>
      <c r="J671" t="s">
        <v>214</v>
      </c>
      <c r="K671" t="s">
        <v>149</v>
      </c>
      <c r="L671" t="s">
        <v>215</v>
      </c>
      <c r="M671" t="s">
        <v>582</v>
      </c>
      <c r="N671" t="s">
        <v>216</v>
      </c>
      <c r="O671" s="57">
        <v>46242.553437499999</v>
      </c>
      <c r="P671" s="57">
        <v>46244.567662037036</v>
      </c>
      <c r="Q671">
        <v>69361453</v>
      </c>
      <c r="S671">
        <v>152601214982</v>
      </c>
      <c r="T671" t="s">
        <v>5696</v>
      </c>
      <c r="U671" t="s">
        <v>4551</v>
      </c>
      <c r="V671" t="s">
        <v>5697</v>
      </c>
      <c r="Z671">
        <v>111.512415</v>
      </c>
      <c r="AA671">
        <v>-7.6384629999999998</v>
      </c>
      <c r="AB671" t="s">
        <v>5698</v>
      </c>
      <c r="AC671" t="s">
        <v>237</v>
      </c>
      <c r="AL671" t="s">
        <v>218</v>
      </c>
      <c r="AM671" t="s">
        <v>4554</v>
      </c>
      <c r="AN671" t="s">
        <v>6</v>
      </c>
      <c r="AO671" s="57">
        <v>46242.559374999997</v>
      </c>
      <c r="AP671" s="57">
        <v>46243.541666666664</v>
      </c>
      <c r="AQ671" t="s">
        <v>1078</v>
      </c>
      <c r="AR671" t="s">
        <v>14</v>
      </c>
      <c r="AS671" t="s">
        <v>220</v>
      </c>
      <c r="AT671" t="s">
        <v>231</v>
      </c>
      <c r="AV671" t="s">
        <v>6757</v>
      </c>
      <c r="AW671" t="s">
        <v>1055</v>
      </c>
      <c r="AX671" t="s">
        <v>223</v>
      </c>
      <c r="BA671" s="57">
        <v>46243.541666666664</v>
      </c>
      <c r="BB671" t="s">
        <v>4554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str">
        <f>VLOOKUP(H671,Sheet2!$A$1:$B$270,2,FALSE)</f>
        <v>MADIUN</v>
      </c>
    </row>
    <row r="672" spans="1:61">
      <c r="A672">
        <v>671</v>
      </c>
      <c r="B672">
        <v>1002509533</v>
      </c>
      <c r="C672">
        <v>3</v>
      </c>
      <c r="D672" t="s">
        <v>45</v>
      </c>
      <c r="E672">
        <v>5</v>
      </c>
      <c r="F672" t="s">
        <v>113</v>
      </c>
      <c r="G672" t="s">
        <v>114</v>
      </c>
      <c r="H672" t="s">
        <v>369</v>
      </c>
      <c r="I672" t="s">
        <v>213</v>
      </c>
      <c r="J672" t="s">
        <v>214</v>
      </c>
      <c r="K672" t="s">
        <v>149</v>
      </c>
      <c r="L672" t="s">
        <v>215</v>
      </c>
      <c r="M672" t="s">
        <v>76</v>
      </c>
      <c r="N672" t="s">
        <v>216</v>
      </c>
      <c r="O672" s="57">
        <v>46239.3437037037</v>
      </c>
      <c r="P672" s="57">
        <v>46242.372013888889</v>
      </c>
      <c r="Q672">
        <v>69358732</v>
      </c>
      <c r="S672">
        <v>172514216866</v>
      </c>
      <c r="T672" t="s">
        <v>3431</v>
      </c>
      <c r="U672" t="s">
        <v>3432</v>
      </c>
      <c r="V672" t="s">
        <v>3433</v>
      </c>
      <c r="Z672">
        <v>120.46417877326699</v>
      </c>
      <c r="AA672">
        <v>-8.6219196324385798</v>
      </c>
      <c r="AB672" t="s">
        <v>3434</v>
      </c>
      <c r="AC672" t="s">
        <v>237</v>
      </c>
      <c r="AL672" t="s">
        <v>218</v>
      </c>
      <c r="AM672" t="s">
        <v>3435</v>
      </c>
      <c r="AN672" t="s">
        <v>6</v>
      </c>
      <c r="AO672" s="57">
        <v>46150.351134259261</v>
      </c>
      <c r="AP672" s="57">
        <v>46240.333333333336</v>
      </c>
      <c r="AR672" t="s">
        <v>219</v>
      </c>
      <c r="AS672" t="s">
        <v>220</v>
      </c>
      <c r="AT672" t="s">
        <v>231</v>
      </c>
      <c r="AU672">
        <v>20260808</v>
      </c>
      <c r="AV672" t="s">
        <v>222</v>
      </c>
      <c r="AW672" t="s">
        <v>1059</v>
      </c>
      <c r="AX672" t="s">
        <v>223</v>
      </c>
      <c r="BA672" s="57">
        <v>46240.333333333336</v>
      </c>
      <c r="BB672" t="s">
        <v>3435</v>
      </c>
      <c r="BC672">
        <v>2026</v>
      </c>
      <c r="BD672">
        <v>8</v>
      </c>
      <c r="BE672">
        <v>8</v>
      </c>
      <c r="BF672" s="6">
        <f t="shared" si="30"/>
        <v>46242</v>
      </c>
      <c r="BG672">
        <f t="shared" si="31"/>
        <v>1.6666666666642413</v>
      </c>
      <c r="BH672" t="str">
        <f t="shared" si="32"/>
        <v>NOT COMPLY</v>
      </c>
      <c r="BI672" t="str">
        <f>VLOOKUP(H672,Sheet2!$A$1:$B$270,2,FALSE)</f>
        <v>LABOAN BAJO</v>
      </c>
    </row>
    <row r="673" spans="1:61">
      <c r="A673">
        <v>672</v>
      </c>
      <c r="B673">
        <v>1002508992</v>
      </c>
      <c r="C673">
        <v>3</v>
      </c>
      <c r="D673" t="s">
        <v>55</v>
      </c>
      <c r="E673">
        <v>5</v>
      </c>
      <c r="F673" t="s">
        <v>315</v>
      </c>
      <c r="G673" t="s">
        <v>126</v>
      </c>
      <c r="H673" t="s">
        <v>316</v>
      </c>
      <c r="I673" t="s">
        <v>213</v>
      </c>
      <c r="J673" t="s">
        <v>214</v>
      </c>
      <c r="K673" t="s">
        <v>149</v>
      </c>
      <c r="L673" t="s">
        <v>215</v>
      </c>
      <c r="M673" t="s">
        <v>582</v>
      </c>
      <c r="N673" t="s">
        <v>216</v>
      </c>
      <c r="O673" s="57">
        <v>46238.655601851853</v>
      </c>
      <c r="P673" s="57">
        <v>46241.55201388889</v>
      </c>
      <c r="Q673">
        <v>69358491</v>
      </c>
      <c r="S673">
        <v>152320246203</v>
      </c>
      <c r="T673" t="s">
        <v>3436</v>
      </c>
      <c r="U673" t="s">
        <v>3437</v>
      </c>
      <c r="V673" t="s">
        <v>3438</v>
      </c>
      <c r="Z673">
        <v>112.7583551</v>
      </c>
      <c r="AA673">
        <v>-7.2909044999999999</v>
      </c>
      <c r="AB673" t="s">
        <v>3439</v>
      </c>
      <c r="AC673" t="s">
        <v>237</v>
      </c>
      <c r="AL673" t="s">
        <v>218</v>
      </c>
      <c r="AM673" t="s">
        <v>3440</v>
      </c>
      <c r="AN673" t="s">
        <v>6</v>
      </c>
      <c r="AO673" s="57">
        <v>46120.663356481484</v>
      </c>
      <c r="AP673" s="57">
        <v>46239.541666666664</v>
      </c>
      <c r="AQ673" t="s">
        <v>249</v>
      </c>
      <c r="AR673" t="s">
        <v>14</v>
      </c>
      <c r="AS673" t="s">
        <v>961</v>
      </c>
      <c r="AT673" t="s">
        <v>354</v>
      </c>
      <c r="AV673" t="s">
        <v>5699</v>
      </c>
      <c r="AW673" t="s">
        <v>1107</v>
      </c>
      <c r="AX673" t="s">
        <v>223</v>
      </c>
      <c r="BA673" s="57">
        <v>46239.541666666664</v>
      </c>
      <c r="BB673" t="s">
        <v>3440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SURABAYA SELATAN</v>
      </c>
    </row>
    <row r="674" spans="1:61">
      <c r="A674">
        <v>673</v>
      </c>
      <c r="B674">
        <v>1002519533</v>
      </c>
      <c r="C674">
        <v>3</v>
      </c>
      <c r="D674" t="s">
        <v>42</v>
      </c>
      <c r="E674">
        <v>5</v>
      </c>
      <c r="F674" t="s">
        <v>233</v>
      </c>
      <c r="G674" t="s">
        <v>106</v>
      </c>
      <c r="H674" t="s">
        <v>426</v>
      </c>
      <c r="I674" t="s">
        <v>213</v>
      </c>
      <c r="J674" t="s">
        <v>214</v>
      </c>
      <c r="K674" t="s">
        <v>149</v>
      </c>
      <c r="L674" t="s">
        <v>215</v>
      </c>
      <c r="M674" t="s">
        <v>279</v>
      </c>
      <c r="N674" t="s">
        <v>216</v>
      </c>
      <c r="O674" s="57">
        <v>46245.477037037039</v>
      </c>
      <c r="P674" s="57">
        <v>46248.351944444446</v>
      </c>
      <c r="Q674">
        <v>69363139</v>
      </c>
      <c r="S674">
        <v>152740208010</v>
      </c>
      <c r="T674" t="s">
        <v>7401</v>
      </c>
      <c r="U674" t="s">
        <v>7402</v>
      </c>
      <c r="V674" t="s">
        <v>7403</v>
      </c>
      <c r="Z674">
        <v>112.73790990000001</v>
      </c>
      <c r="AA674">
        <v>-7.7941918000000001</v>
      </c>
      <c r="AB674" t="s">
        <v>7404</v>
      </c>
      <c r="AC674" t="s">
        <v>237</v>
      </c>
      <c r="AL674" t="s">
        <v>218</v>
      </c>
      <c r="AM674" t="s">
        <v>7405</v>
      </c>
      <c r="AN674" t="s">
        <v>6</v>
      </c>
      <c r="AO674" s="57">
        <v>46334.486145833333</v>
      </c>
      <c r="AP674" s="57">
        <v>46247.333333333336</v>
      </c>
      <c r="AQ674" t="s">
        <v>249</v>
      </c>
      <c r="AR674" t="s">
        <v>280</v>
      </c>
      <c r="AS674" t="s">
        <v>605</v>
      </c>
      <c r="AT674" t="s">
        <v>231</v>
      </c>
      <c r="AV674" t="s">
        <v>9246</v>
      </c>
      <c r="AW674" t="s">
        <v>1055</v>
      </c>
      <c r="AX674" t="s">
        <v>223</v>
      </c>
      <c r="BA674" s="57">
        <v>46247.333333333336</v>
      </c>
      <c r="BB674" t="s">
        <v>7405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PASURUAN</v>
      </c>
    </row>
    <row r="675" spans="1:61">
      <c r="A675">
        <v>674</v>
      </c>
      <c r="B675">
        <v>1002515954</v>
      </c>
      <c r="C675">
        <v>3</v>
      </c>
      <c r="D675" t="s">
        <v>42</v>
      </c>
      <c r="E675">
        <v>5</v>
      </c>
      <c r="F675" t="s">
        <v>233</v>
      </c>
      <c r="G675" t="s">
        <v>105</v>
      </c>
      <c r="H675" t="s">
        <v>383</v>
      </c>
      <c r="I675" t="s">
        <v>213</v>
      </c>
      <c r="J675" t="s">
        <v>214</v>
      </c>
      <c r="K675" t="s">
        <v>149</v>
      </c>
      <c r="M675" t="s">
        <v>76</v>
      </c>
      <c r="N675" t="s">
        <v>216</v>
      </c>
      <c r="O675" s="57">
        <v>46242.561759259261</v>
      </c>
      <c r="P675" s="57">
        <v>46243.873564814814</v>
      </c>
      <c r="Q675">
        <v>69361456</v>
      </c>
      <c r="R675">
        <v>3215218045</v>
      </c>
      <c r="S675">
        <v>152312243248</v>
      </c>
      <c r="T675" t="s">
        <v>5700</v>
      </c>
      <c r="U675" t="s">
        <v>5701</v>
      </c>
      <c r="V675" t="s">
        <v>5702</v>
      </c>
      <c r="Z675">
        <v>112.4225965</v>
      </c>
      <c r="AA675">
        <v>-7.5009550000000003</v>
      </c>
      <c r="AB675" t="s">
        <v>5703</v>
      </c>
      <c r="AC675" t="s">
        <v>230</v>
      </c>
      <c r="AL675" t="s">
        <v>218</v>
      </c>
      <c r="AM675" t="s">
        <v>5704</v>
      </c>
      <c r="AN675" t="s">
        <v>6</v>
      </c>
      <c r="AO675" s="57">
        <v>46242.569351851853</v>
      </c>
      <c r="AP675" s="57">
        <v>46244.333333333336</v>
      </c>
      <c r="AR675" t="s">
        <v>219</v>
      </c>
      <c r="AS675" t="s">
        <v>105</v>
      </c>
      <c r="AT675" t="s">
        <v>231</v>
      </c>
      <c r="AU675">
        <v>20260809</v>
      </c>
      <c r="AV675" t="s">
        <v>222</v>
      </c>
      <c r="AW675" t="s">
        <v>630</v>
      </c>
      <c r="AX675" t="s">
        <v>223</v>
      </c>
      <c r="BA675" s="57">
        <v>46244.333333333336</v>
      </c>
      <c r="BB675" t="s">
        <v>5704</v>
      </c>
      <c r="BC675">
        <v>2026</v>
      </c>
      <c r="BD675">
        <v>8</v>
      </c>
      <c r="BE675">
        <v>9</v>
      </c>
      <c r="BF675" s="6">
        <f t="shared" si="30"/>
        <v>46243</v>
      </c>
      <c r="BG675">
        <f t="shared" si="31"/>
        <v>-1.3333333333357587</v>
      </c>
      <c r="BH675" t="str">
        <f t="shared" si="32"/>
        <v>COMPLY</v>
      </c>
      <c r="BI675" t="str">
        <f>VLOOKUP(H675,Sheet2!$A$1:$B$270,2,FALSE)</f>
        <v>MOJOKERTO</v>
      </c>
    </row>
    <row r="676" spans="1:61">
      <c r="A676">
        <v>675</v>
      </c>
      <c r="B676">
        <v>1002509715</v>
      </c>
      <c r="C676">
        <v>3</v>
      </c>
      <c r="D676" t="s">
        <v>38</v>
      </c>
      <c r="E676">
        <v>5</v>
      </c>
      <c r="F676" t="s">
        <v>251</v>
      </c>
      <c r="G676" t="s">
        <v>91</v>
      </c>
      <c r="H676" t="s">
        <v>400</v>
      </c>
      <c r="I676" t="s">
        <v>213</v>
      </c>
      <c r="J676" t="s">
        <v>214</v>
      </c>
      <c r="K676" t="s">
        <v>149</v>
      </c>
      <c r="L676" t="s">
        <v>215</v>
      </c>
      <c r="M676" t="s">
        <v>76</v>
      </c>
      <c r="N676" t="s">
        <v>216</v>
      </c>
      <c r="O676" s="57">
        <v>46239.385370370372</v>
      </c>
      <c r="P676" s="57">
        <v>46240.599247685182</v>
      </c>
      <c r="Q676">
        <v>69358798</v>
      </c>
      <c r="S676">
        <v>152703903416</v>
      </c>
      <c r="T676" t="s">
        <v>3462</v>
      </c>
      <c r="U676" t="s">
        <v>3463</v>
      </c>
      <c r="V676" t="s">
        <v>3464</v>
      </c>
      <c r="Z676">
        <v>112.58466799999999</v>
      </c>
      <c r="AA676">
        <v>-7.9885016999999996</v>
      </c>
      <c r="AB676" t="s">
        <v>3465</v>
      </c>
      <c r="AC676" t="s">
        <v>237</v>
      </c>
      <c r="AL676" t="s">
        <v>218</v>
      </c>
      <c r="AM676" t="s">
        <v>1501</v>
      </c>
      <c r="AN676" t="s">
        <v>6</v>
      </c>
      <c r="AO676" s="57">
        <v>46150.392326388886</v>
      </c>
      <c r="AP676" s="57">
        <v>46240.333333333336</v>
      </c>
      <c r="AQ676" t="s">
        <v>249</v>
      </c>
      <c r="AR676" t="s">
        <v>219</v>
      </c>
      <c r="AS676" t="s">
        <v>586</v>
      </c>
      <c r="AT676" t="s">
        <v>231</v>
      </c>
      <c r="AU676">
        <v>20260806</v>
      </c>
      <c r="AV676" t="s">
        <v>222</v>
      </c>
      <c r="AW676" t="s">
        <v>1066</v>
      </c>
      <c r="AX676" t="s">
        <v>223</v>
      </c>
      <c r="BA676" s="57">
        <v>46240.333333333336</v>
      </c>
      <c r="BB676" t="s">
        <v>1501</v>
      </c>
      <c r="BC676">
        <v>2026</v>
      </c>
      <c r="BD676">
        <v>8</v>
      </c>
      <c r="BE676">
        <v>6</v>
      </c>
      <c r="BF676" s="6">
        <f t="shared" si="30"/>
        <v>46240</v>
      </c>
      <c r="BG676">
        <f t="shared" si="31"/>
        <v>-0.33333333333575865</v>
      </c>
      <c r="BH676" t="str">
        <f t="shared" si="32"/>
        <v>COMPLY</v>
      </c>
      <c r="BI676" t="str">
        <f>VLOOKUP(H676,Sheet2!$A$1:$B$270,2,FALSE)</f>
        <v>MALANG</v>
      </c>
    </row>
    <row r="677" spans="1:61">
      <c r="A677">
        <v>676</v>
      </c>
      <c r="B677">
        <v>1002510834</v>
      </c>
      <c r="C677">
        <v>3</v>
      </c>
      <c r="D677" t="s">
        <v>59</v>
      </c>
      <c r="E677">
        <v>4</v>
      </c>
      <c r="F677" t="s">
        <v>243</v>
      </c>
      <c r="G677" t="s">
        <v>561</v>
      </c>
      <c r="H677" t="s">
        <v>1021</v>
      </c>
      <c r="I677" t="s">
        <v>213</v>
      </c>
      <c r="J677" t="s">
        <v>214</v>
      </c>
      <c r="K677" t="s">
        <v>149</v>
      </c>
      <c r="L677" t="s">
        <v>215</v>
      </c>
      <c r="M677" t="s">
        <v>76</v>
      </c>
      <c r="N677" t="s">
        <v>216</v>
      </c>
      <c r="O677" s="57">
        <v>46239.607604166667</v>
      </c>
      <c r="P677" s="57">
        <v>46240.542511574073</v>
      </c>
      <c r="Q677">
        <v>69359307</v>
      </c>
      <c r="S677">
        <v>142141120026</v>
      </c>
      <c r="T677" t="s">
        <v>3466</v>
      </c>
      <c r="U677" t="s">
        <v>3467</v>
      </c>
      <c r="V677" t="s">
        <v>3468</v>
      </c>
      <c r="Z677">
        <v>109.66136299999999</v>
      </c>
      <c r="AA677">
        <v>-7.6643049999999997</v>
      </c>
      <c r="AB677" t="s">
        <v>3469</v>
      </c>
      <c r="AC677" t="s">
        <v>237</v>
      </c>
      <c r="AL677" t="s">
        <v>218</v>
      </c>
      <c r="AM677" t="s">
        <v>3470</v>
      </c>
      <c r="AN677" t="s">
        <v>6</v>
      </c>
      <c r="AO677" s="57">
        <v>46150.610949074071</v>
      </c>
      <c r="AP677" s="57">
        <v>46240.541666666664</v>
      </c>
      <c r="AR677" t="s">
        <v>219</v>
      </c>
      <c r="AS677" t="s">
        <v>220</v>
      </c>
      <c r="AT677" t="s">
        <v>231</v>
      </c>
      <c r="AU677">
        <v>20260806</v>
      </c>
      <c r="AV677" t="s">
        <v>222</v>
      </c>
      <c r="AW677" t="s">
        <v>1062</v>
      </c>
      <c r="AX677" t="s">
        <v>223</v>
      </c>
      <c r="BA677" s="57">
        <v>46240.541666666664</v>
      </c>
      <c r="BB677" t="s">
        <v>3470</v>
      </c>
      <c r="BC677">
        <v>2026</v>
      </c>
      <c r="BD677">
        <v>8</v>
      </c>
      <c r="BE677">
        <v>6</v>
      </c>
      <c r="BF677" s="6">
        <f t="shared" si="30"/>
        <v>46240</v>
      </c>
      <c r="BG677">
        <f t="shared" si="31"/>
        <v>-0.54166666666424135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1002516451</v>
      </c>
      <c r="C678">
        <v>3</v>
      </c>
      <c r="D678" t="s">
        <v>55</v>
      </c>
      <c r="E678">
        <v>5</v>
      </c>
      <c r="F678" t="s">
        <v>228</v>
      </c>
      <c r="G678" t="s">
        <v>121</v>
      </c>
      <c r="H678" t="s">
        <v>344</v>
      </c>
      <c r="I678" t="s">
        <v>213</v>
      </c>
      <c r="J678" t="s">
        <v>214</v>
      </c>
      <c r="K678" t="s">
        <v>149</v>
      </c>
      <c r="L678" t="s">
        <v>215</v>
      </c>
      <c r="M678" t="s">
        <v>76</v>
      </c>
      <c r="N678" t="s">
        <v>216</v>
      </c>
      <c r="O678" s="57">
        <v>46243.508287037039</v>
      </c>
      <c r="P678" s="57">
        <v>46244.52003472222</v>
      </c>
      <c r="Q678">
        <v>69361822</v>
      </c>
      <c r="S678">
        <v>152434913568</v>
      </c>
      <c r="T678" t="s">
        <v>5705</v>
      </c>
      <c r="U678" t="s">
        <v>5706</v>
      </c>
      <c r="V678" t="s">
        <v>5707</v>
      </c>
      <c r="Z678">
        <v>113.178505338728</v>
      </c>
      <c r="AA678">
        <v>-7.0128543108738297</v>
      </c>
      <c r="AB678" t="s">
        <v>5708</v>
      </c>
      <c r="AC678" t="s">
        <v>217</v>
      </c>
      <c r="AL678" t="s">
        <v>218</v>
      </c>
      <c r="AM678" t="s">
        <v>5709</v>
      </c>
      <c r="AN678" t="s">
        <v>6</v>
      </c>
      <c r="AO678" s="57">
        <v>46273.517500000002</v>
      </c>
      <c r="AP678" s="57">
        <v>46244.541666666664</v>
      </c>
      <c r="AR678" t="s">
        <v>219</v>
      </c>
      <c r="AS678" t="s">
        <v>345</v>
      </c>
      <c r="AT678" t="s">
        <v>221</v>
      </c>
      <c r="AU678">
        <v>20260810</v>
      </c>
      <c r="AV678" t="s">
        <v>222</v>
      </c>
      <c r="AW678" t="s">
        <v>1023</v>
      </c>
      <c r="AX678" t="s">
        <v>223</v>
      </c>
      <c r="BA678" s="57">
        <v>46244.541666666664</v>
      </c>
      <c r="BB678" t="s">
        <v>5709</v>
      </c>
      <c r="BC678">
        <v>2026</v>
      </c>
      <c r="BD678">
        <v>8</v>
      </c>
      <c r="BE678">
        <v>10</v>
      </c>
      <c r="BF678" s="6">
        <f t="shared" si="30"/>
        <v>46244</v>
      </c>
      <c r="BG678">
        <f t="shared" si="31"/>
        <v>-0.54166666666424135</v>
      </c>
      <c r="BH678" t="str">
        <f t="shared" si="32"/>
        <v>COMPLY</v>
      </c>
      <c r="BI678" t="str">
        <f>VLOOKUP(H678,Sheet2!$A$1:$B$270,2,FALSE)</f>
        <v>MADURA</v>
      </c>
    </row>
    <row r="679" spans="1:61">
      <c r="A679">
        <v>678</v>
      </c>
      <c r="B679">
        <v>1002517498</v>
      </c>
      <c r="C679">
        <v>3</v>
      </c>
      <c r="D679" t="s">
        <v>38</v>
      </c>
      <c r="E679">
        <v>5</v>
      </c>
      <c r="F679" t="s">
        <v>251</v>
      </c>
      <c r="G679" t="s">
        <v>91</v>
      </c>
      <c r="H679" t="s">
        <v>448</v>
      </c>
      <c r="I679" t="s">
        <v>213</v>
      </c>
      <c r="J679" t="s">
        <v>214</v>
      </c>
      <c r="K679" t="s">
        <v>149</v>
      </c>
      <c r="L679" t="s">
        <v>215</v>
      </c>
      <c r="M679" t="s">
        <v>76</v>
      </c>
      <c r="N679" t="s">
        <v>216</v>
      </c>
      <c r="O679" s="57">
        <v>46244.488854166666</v>
      </c>
      <c r="P679" s="57">
        <v>46245.650324074071</v>
      </c>
      <c r="Q679">
        <v>69362313</v>
      </c>
      <c r="S679">
        <v>152708209172</v>
      </c>
      <c r="T679" t="s">
        <v>6758</v>
      </c>
      <c r="U679" t="s">
        <v>6759</v>
      </c>
      <c r="V679" t="s">
        <v>6760</v>
      </c>
      <c r="Z679">
        <v>112.6563046</v>
      </c>
      <c r="AA679">
        <v>-8.0376078999999994</v>
      </c>
      <c r="AB679" t="s">
        <v>6761</v>
      </c>
      <c r="AC679" t="s">
        <v>217</v>
      </c>
      <c r="AL679" t="s">
        <v>218</v>
      </c>
      <c r="AM679" t="s">
        <v>6342</v>
      </c>
      <c r="AN679" t="s">
        <v>6</v>
      </c>
      <c r="AO679" s="57">
        <v>46303.496307870373</v>
      </c>
      <c r="AP679" s="57">
        <v>46245.333333333336</v>
      </c>
      <c r="AR679" t="s">
        <v>219</v>
      </c>
      <c r="AS679" t="s">
        <v>642</v>
      </c>
      <c r="AT679" t="s">
        <v>231</v>
      </c>
      <c r="AU679">
        <v>20260811</v>
      </c>
      <c r="AV679" t="s">
        <v>222</v>
      </c>
      <c r="AW679" t="s">
        <v>1068</v>
      </c>
      <c r="AX679" t="s">
        <v>223</v>
      </c>
      <c r="BA679" s="57">
        <v>46245.333333333336</v>
      </c>
      <c r="BB679" t="s">
        <v>6342</v>
      </c>
      <c r="BC679">
        <v>2026</v>
      </c>
      <c r="BD679">
        <v>8</v>
      </c>
      <c r="BE679">
        <v>11</v>
      </c>
      <c r="BF679" s="6">
        <f t="shared" si="30"/>
        <v>46245</v>
      </c>
      <c r="BG679">
        <f t="shared" si="31"/>
        <v>-0.33333333333575865</v>
      </c>
      <c r="BH679" t="str">
        <f t="shared" si="32"/>
        <v>COMPLY</v>
      </c>
      <c r="BI679" t="str">
        <f>VLOOKUP(H679,Sheet2!$A$1:$B$270,2,FALSE)</f>
        <v>MALANG</v>
      </c>
    </row>
    <row r="680" spans="1:61">
      <c r="A680">
        <v>679</v>
      </c>
      <c r="B680">
        <v>1002524845</v>
      </c>
      <c r="C680">
        <v>3</v>
      </c>
      <c r="D680" t="s">
        <v>59</v>
      </c>
      <c r="E680">
        <v>4</v>
      </c>
      <c r="F680" t="s">
        <v>243</v>
      </c>
      <c r="G680" t="s">
        <v>920</v>
      </c>
      <c r="H680" t="s">
        <v>921</v>
      </c>
      <c r="I680" t="s">
        <v>213</v>
      </c>
      <c r="J680" t="s">
        <v>214</v>
      </c>
      <c r="K680" t="s">
        <v>149</v>
      </c>
      <c r="M680" t="s">
        <v>225</v>
      </c>
      <c r="N680" t="s">
        <v>216</v>
      </c>
      <c r="O680" s="57">
        <v>46247.669351851851</v>
      </c>
      <c r="P680" s="57">
        <v>46247.673888888887</v>
      </c>
      <c r="Q680">
        <v>69364523</v>
      </c>
      <c r="S680">
        <v>142164113649</v>
      </c>
      <c r="T680" t="s">
        <v>8047</v>
      </c>
      <c r="U680" t="s">
        <v>9247</v>
      </c>
      <c r="V680" t="s">
        <v>9248</v>
      </c>
      <c r="Z680">
        <v>110.2571526</v>
      </c>
      <c r="AA680">
        <v>-7.5622106000000002</v>
      </c>
      <c r="AB680" t="s">
        <v>8050</v>
      </c>
      <c r="AC680" t="s">
        <v>292</v>
      </c>
      <c r="AL680" t="s">
        <v>218</v>
      </c>
      <c r="AM680" t="s">
        <v>9249</v>
      </c>
      <c r="AN680" t="s">
        <v>6</v>
      </c>
      <c r="AO680" t="s">
        <v>9051</v>
      </c>
      <c r="AR680" t="s">
        <v>18</v>
      </c>
      <c r="AS680" t="s">
        <v>220</v>
      </c>
      <c r="AT680" t="s">
        <v>231</v>
      </c>
      <c r="AV680" t="s">
        <v>227</v>
      </c>
      <c r="AW680" t="s">
        <v>566</v>
      </c>
      <c r="AX680" t="s">
        <v>223</v>
      </c>
      <c r="BA680" s="57">
        <v>46247.291666666664</v>
      </c>
      <c r="BB680" t="s">
        <v>9249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:61">
      <c r="A681">
        <v>680</v>
      </c>
      <c r="B681">
        <v>1002506359</v>
      </c>
      <c r="C681">
        <v>3</v>
      </c>
      <c r="D681" t="s">
        <v>55</v>
      </c>
      <c r="E681">
        <v>5</v>
      </c>
      <c r="F681" t="s">
        <v>315</v>
      </c>
      <c r="G681" t="s">
        <v>124</v>
      </c>
      <c r="H681" t="s">
        <v>337</v>
      </c>
      <c r="I681" t="s">
        <v>213</v>
      </c>
      <c r="J681" t="s">
        <v>214</v>
      </c>
      <c r="K681" t="s">
        <v>149</v>
      </c>
      <c r="M681" t="s">
        <v>76</v>
      </c>
      <c r="N681" t="s">
        <v>216</v>
      </c>
      <c r="O681" s="57">
        <v>46237.633136574077</v>
      </c>
      <c r="P681" s="57">
        <v>46238.735925925925</v>
      </c>
      <c r="Q681">
        <v>69356526</v>
      </c>
      <c r="S681">
        <v>152305229913</v>
      </c>
      <c r="T681" t="s">
        <v>3476</v>
      </c>
      <c r="U681" t="s">
        <v>3477</v>
      </c>
      <c r="V681" t="s">
        <v>3478</v>
      </c>
      <c r="Z681">
        <v>112.766503</v>
      </c>
      <c r="AA681">
        <v>-7.353027</v>
      </c>
      <c r="AB681" t="s">
        <v>3479</v>
      </c>
      <c r="AC681" t="s">
        <v>217</v>
      </c>
      <c r="AL681" t="s">
        <v>218</v>
      </c>
      <c r="AM681" t="s">
        <v>3480</v>
      </c>
      <c r="AN681" t="s">
        <v>6</v>
      </c>
      <c r="AO681" s="57">
        <v>46089.642777777779</v>
      </c>
      <c r="AR681" t="s">
        <v>219</v>
      </c>
      <c r="AS681" t="s">
        <v>980</v>
      </c>
      <c r="AT681" t="s">
        <v>231</v>
      </c>
      <c r="AU681">
        <v>20260804</v>
      </c>
      <c r="AV681" t="s">
        <v>222</v>
      </c>
      <c r="AW681" t="s">
        <v>566</v>
      </c>
      <c r="AX681" t="s">
        <v>223</v>
      </c>
      <c r="BA681" s="57">
        <v>46237.291666666664</v>
      </c>
      <c r="BB681" t="s">
        <v>3480</v>
      </c>
      <c r="BC681">
        <v>2026</v>
      </c>
      <c r="BD681">
        <v>8</v>
      </c>
      <c r="BE681">
        <v>4</v>
      </c>
      <c r="BF681" s="6">
        <f t="shared" si="30"/>
        <v>46238</v>
      </c>
      <c r="BG681">
        <f t="shared" si="31"/>
        <v>0.70833333333575865</v>
      </c>
      <c r="BH681" t="str">
        <f t="shared" si="32"/>
        <v>COMPLY</v>
      </c>
      <c r="BI681" t="str">
        <f>VLOOKUP(H681,Sheet2!$A$1:$B$270,2,FALSE)</f>
        <v>SURABAYA SELATAN</v>
      </c>
    </row>
    <row r="682" spans="1:61">
      <c r="A682">
        <v>681</v>
      </c>
      <c r="B682">
        <v>1002522028</v>
      </c>
      <c r="C682">
        <v>3</v>
      </c>
      <c r="D682" t="s">
        <v>38</v>
      </c>
      <c r="E682">
        <v>5</v>
      </c>
      <c r="F682" t="s">
        <v>92</v>
      </c>
      <c r="G682" t="s">
        <v>95</v>
      </c>
      <c r="H682" t="s">
        <v>480</v>
      </c>
      <c r="I682" t="s">
        <v>213</v>
      </c>
      <c r="J682" t="s">
        <v>214</v>
      </c>
      <c r="K682" t="s">
        <v>149</v>
      </c>
      <c r="L682" t="s">
        <v>215</v>
      </c>
      <c r="M682" t="s">
        <v>76</v>
      </c>
      <c r="N682" t="s">
        <v>216</v>
      </c>
      <c r="O682" s="57">
        <v>46246.530509259261</v>
      </c>
      <c r="P682" s="57">
        <v>46247.686574074076</v>
      </c>
      <c r="Q682">
        <v>69364173</v>
      </c>
      <c r="S682">
        <v>152614209516</v>
      </c>
      <c r="T682" t="s">
        <v>8282</v>
      </c>
      <c r="U682" t="s">
        <v>8283</v>
      </c>
      <c r="V682" t="s">
        <v>8284</v>
      </c>
      <c r="Z682">
        <v>111.40778903562899</v>
      </c>
      <c r="AA682">
        <v>-7.9108040181326702</v>
      </c>
      <c r="AB682" t="s">
        <v>8285</v>
      </c>
      <c r="AC682" t="s">
        <v>237</v>
      </c>
      <c r="AL682" t="s">
        <v>218</v>
      </c>
      <c r="AM682" t="s">
        <v>8095</v>
      </c>
      <c r="AN682" t="s">
        <v>6</v>
      </c>
      <c r="AO682" s="57">
        <v>46364.538194444445</v>
      </c>
      <c r="AP682" s="57">
        <v>46247.541666666664</v>
      </c>
      <c r="AR682" t="s">
        <v>219</v>
      </c>
      <c r="AS682" t="s">
        <v>246</v>
      </c>
      <c r="AT682" t="s">
        <v>231</v>
      </c>
      <c r="AU682">
        <v>20260813</v>
      </c>
      <c r="AV682" t="s">
        <v>222</v>
      </c>
      <c r="AW682" t="s">
        <v>1055</v>
      </c>
      <c r="AX682" t="s">
        <v>223</v>
      </c>
      <c r="BA682" s="57">
        <v>46247.541666666664</v>
      </c>
      <c r="BB682" t="s">
        <v>8095</v>
      </c>
      <c r="BC682">
        <v>2026</v>
      </c>
      <c r="BD682">
        <v>8</v>
      </c>
      <c r="BE682">
        <v>13</v>
      </c>
      <c r="BF682" s="6">
        <f t="shared" si="30"/>
        <v>46247</v>
      </c>
      <c r="BG682">
        <f t="shared" si="31"/>
        <v>-0.54166666666424135</v>
      </c>
      <c r="BH682" t="str">
        <f t="shared" si="32"/>
        <v>COMPLY</v>
      </c>
      <c r="BI682" t="str">
        <f>VLOOKUP(H682,Sheet2!$A$1:$B$270,2,FALSE)</f>
        <v>PONOROGO</v>
      </c>
    </row>
    <row r="683" spans="1:61">
      <c r="A683">
        <v>682</v>
      </c>
      <c r="B683">
        <v>1002516663</v>
      </c>
      <c r="C683">
        <v>3</v>
      </c>
      <c r="D683" t="s">
        <v>38</v>
      </c>
      <c r="E683">
        <v>5</v>
      </c>
      <c r="F683" t="s">
        <v>92</v>
      </c>
      <c r="G683" t="s">
        <v>94</v>
      </c>
      <c r="H683" t="s">
        <v>478</v>
      </c>
      <c r="I683" t="s">
        <v>213</v>
      </c>
      <c r="J683" t="s">
        <v>214</v>
      </c>
      <c r="K683" t="s">
        <v>149</v>
      </c>
      <c r="L683" t="s">
        <v>215</v>
      </c>
      <c r="M683" t="s">
        <v>76</v>
      </c>
      <c r="N683" t="s">
        <v>216</v>
      </c>
      <c r="O683" s="57">
        <v>46243.826342592591</v>
      </c>
      <c r="P683" s="57">
        <v>46244.56931712963</v>
      </c>
      <c r="Q683">
        <v>69362014</v>
      </c>
      <c r="S683">
        <v>152634205527</v>
      </c>
      <c r="T683" t="s">
        <v>5710</v>
      </c>
      <c r="U683" t="s">
        <v>6762</v>
      </c>
      <c r="V683" t="s">
        <v>5711</v>
      </c>
      <c r="Z683">
        <v>111.300746</v>
      </c>
      <c r="AA683">
        <v>-7.427098</v>
      </c>
      <c r="AB683" t="s">
        <v>5712</v>
      </c>
      <c r="AC683" t="s">
        <v>237</v>
      </c>
      <c r="AL683" t="s">
        <v>218</v>
      </c>
      <c r="AM683" t="s">
        <v>5713</v>
      </c>
      <c r="AN683" t="s">
        <v>6</v>
      </c>
      <c r="AO683" s="57">
        <v>46273.829629629632</v>
      </c>
      <c r="AP683" s="57">
        <v>46245.333333333336</v>
      </c>
      <c r="AR683" t="s">
        <v>219</v>
      </c>
      <c r="AS683" t="s">
        <v>220</v>
      </c>
      <c r="AT683" t="s">
        <v>354</v>
      </c>
      <c r="AU683">
        <v>20260810</v>
      </c>
      <c r="AV683" t="s">
        <v>222</v>
      </c>
      <c r="AW683" t="s">
        <v>5714</v>
      </c>
      <c r="AX683" t="s">
        <v>223</v>
      </c>
      <c r="BA683" s="57">
        <v>46245.333333333336</v>
      </c>
      <c r="BB683" t="s">
        <v>5713</v>
      </c>
      <c r="BC683">
        <v>2026</v>
      </c>
      <c r="BD683">
        <v>8</v>
      </c>
      <c r="BE683">
        <v>10</v>
      </c>
      <c r="BF683" s="6">
        <f t="shared" si="30"/>
        <v>46244</v>
      </c>
      <c r="BG683">
        <f t="shared" si="31"/>
        <v>-1.3333333333357587</v>
      </c>
      <c r="BH683" t="str">
        <f t="shared" si="32"/>
        <v>COMPLY</v>
      </c>
      <c r="BI683" t="str">
        <f>VLOOKUP(H683,Sheet2!$A$1:$B$270,2,FALSE)</f>
        <v>MADIUN</v>
      </c>
    </row>
    <row r="684" spans="1:61">
      <c r="A684">
        <v>683</v>
      </c>
      <c r="B684">
        <v>1002512908</v>
      </c>
      <c r="C684">
        <v>3</v>
      </c>
      <c r="D684" t="s">
        <v>49</v>
      </c>
      <c r="E684">
        <v>4</v>
      </c>
      <c r="F684" t="s">
        <v>253</v>
      </c>
      <c r="G684" t="s">
        <v>556</v>
      </c>
      <c r="H684" t="s">
        <v>1011</v>
      </c>
      <c r="I684" t="s">
        <v>213</v>
      </c>
      <c r="J684" t="s">
        <v>214</v>
      </c>
      <c r="K684" t="s">
        <v>149</v>
      </c>
      <c r="M684" t="s">
        <v>582</v>
      </c>
      <c r="N684" t="s">
        <v>216</v>
      </c>
      <c r="O684" s="57">
        <v>46240.646203703705</v>
      </c>
      <c r="P684" s="57">
        <v>46245.469363425924</v>
      </c>
      <c r="Q684">
        <v>69357430</v>
      </c>
      <c r="S684">
        <v>146284106916</v>
      </c>
      <c r="T684" t="s">
        <v>3486</v>
      </c>
      <c r="U684" t="s">
        <v>1257</v>
      </c>
      <c r="V684" t="s">
        <v>5715</v>
      </c>
      <c r="Z684">
        <v>109.048448740504</v>
      </c>
      <c r="AA684">
        <v>-6.8573844387954201</v>
      </c>
      <c r="AB684" t="s">
        <v>3487</v>
      </c>
      <c r="AC684" t="s">
        <v>226</v>
      </c>
      <c r="AL684" t="s">
        <v>218</v>
      </c>
      <c r="AM684" t="s">
        <v>5716</v>
      </c>
      <c r="AN684" t="s">
        <v>6</v>
      </c>
      <c r="AO684" s="57">
        <v>46181.652824074074</v>
      </c>
      <c r="AP684" s="57">
        <v>46244.333333333336</v>
      </c>
      <c r="AR684" t="s">
        <v>14</v>
      </c>
      <c r="AS684" t="s">
        <v>220</v>
      </c>
      <c r="AT684" t="s">
        <v>231</v>
      </c>
      <c r="AV684" t="s">
        <v>7406</v>
      </c>
      <c r="AW684" t="s">
        <v>567</v>
      </c>
      <c r="AX684" t="s">
        <v>223</v>
      </c>
      <c r="BA684" s="57">
        <v>46244.333333333336</v>
      </c>
      <c r="BB684" t="s">
        <v>5716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:61">
      <c r="A685">
        <v>684</v>
      </c>
      <c r="B685">
        <v>1002522615</v>
      </c>
      <c r="C685">
        <v>3</v>
      </c>
      <c r="D685" t="s">
        <v>38</v>
      </c>
      <c r="E685">
        <v>5</v>
      </c>
      <c r="F685" t="s">
        <v>251</v>
      </c>
      <c r="G685" t="s">
        <v>87</v>
      </c>
      <c r="H685" t="s">
        <v>364</v>
      </c>
      <c r="I685" t="s">
        <v>213</v>
      </c>
      <c r="J685" t="s">
        <v>214</v>
      </c>
      <c r="K685" t="s">
        <v>149</v>
      </c>
      <c r="L685" t="s">
        <v>215</v>
      </c>
      <c r="M685" t="s">
        <v>288</v>
      </c>
      <c r="N685" t="s">
        <v>216</v>
      </c>
      <c r="O685" s="57">
        <v>46246.641631944447</v>
      </c>
      <c r="P685" s="57">
        <v>46247.509560185186</v>
      </c>
      <c r="Q685">
        <v>69364431</v>
      </c>
      <c r="S685">
        <v>152707239036</v>
      </c>
      <c r="T685" t="s">
        <v>8286</v>
      </c>
      <c r="U685" t="s">
        <v>8287</v>
      </c>
      <c r="V685" t="s">
        <v>8288</v>
      </c>
      <c r="Z685">
        <v>112.50958900000001</v>
      </c>
      <c r="AA685">
        <v>-7.866028</v>
      </c>
      <c r="AB685" t="s">
        <v>8289</v>
      </c>
      <c r="AC685" t="s">
        <v>237</v>
      </c>
      <c r="AL685" t="s">
        <v>218</v>
      </c>
      <c r="AM685" t="s">
        <v>8290</v>
      </c>
      <c r="AN685" t="s">
        <v>6</v>
      </c>
      <c r="AO685" s="57">
        <v>46364.642789351848</v>
      </c>
      <c r="AP685" s="57">
        <v>46247.541666666664</v>
      </c>
      <c r="AR685" t="s">
        <v>241</v>
      </c>
      <c r="AS685" t="s">
        <v>87</v>
      </c>
      <c r="AT685" t="s">
        <v>231</v>
      </c>
      <c r="AV685" t="s">
        <v>4533</v>
      </c>
      <c r="AW685" t="s">
        <v>5954</v>
      </c>
      <c r="AX685" t="s">
        <v>223</v>
      </c>
      <c r="BA685" s="57">
        <v>46247.541666666664</v>
      </c>
      <c r="BB685" t="s">
        <v>8290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BATU</v>
      </c>
    </row>
    <row r="686" spans="1:61">
      <c r="A686">
        <v>685</v>
      </c>
      <c r="B686">
        <v>1002520235</v>
      </c>
      <c r="C686">
        <v>3</v>
      </c>
      <c r="D686" t="s">
        <v>49</v>
      </c>
      <c r="E686">
        <v>4</v>
      </c>
      <c r="F686" t="s">
        <v>247</v>
      </c>
      <c r="G686" t="s">
        <v>598</v>
      </c>
      <c r="H686" t="s">
        <v>599</v>
      </c>
      <c r="I686" t="s">
        <v>213</v>
      </c>
      <c r="J686" t="s">
        <v>214</v>
      </c>
      <c r="K686" t="s">
        <v>149</v>
      </c>
      <c r="M686" t="s">
        <v>374</v>
      </c>
      <c r="N686" t="s">
        <v>216</v>
      </c>
      <c r="O686" s="57">
        <v>46245.611354166664</v>
      </c>
      <c r="P686" s="57">
        <v>46245.612557870372</v>
      </c>
      <c r="Q686">
        <v>69363483</v>
      </c>
      <c r="S686">
        <v>142434111378</v>
      </c>
      <c r="T686" t="s">
        <v>7407</v>
      </c>
      <c r="U686" t="s">
        <v>7408</v>
      </c>
      <c r="Z686">
        <v>110.504824694051</v>
      </c>
      <c r="AA686">
        <v>-7.3320934705793901</v>
      </c>
      <c r="AB686" t="s">
        <v>7409</v>
      </c>
      <c r="AC686" t="s">
        <v>226</v>
      </c>
      <c r="AO686" s="57">
        <v>46334.621874999997</v>
      </c>
      <c r="AR686" t="s">
        <v>336</v>
      </c>
      <c r="AS686" t="s">
        <v>220</v>
      </c>
      <c r="AT686" t="s">
        <v>231</v>
      </c>
      <c r="AV686" t="s">
        <v>375</v>
      </c>
      <c r="AW686" t="s">
        <v>565</v>
      </c>
      <c r="AX686" t="s">
        <v>223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:61">
      <c r="A687">
        <v>686</v>
      </c>
      <c r="B687">
        <v>1002516712</v>
      </c>
      <c r="C687">
        <v>3</v>
      </c>
      <c r="D687" t="s">
        <v>55</v>
      </c>
      <c r="E687">
        <v>5</v>
      </c>
      <c r="F687" t="s">
        <v>267</v>
      </c>
      <c r="G687" t="s">
        <v>125</v>
      </c>
      <c r="H687" t="s">
        <v>419</v>
      </c>
      <c r="I687" t="s">
        <v>213</v>
      </c>
      <c r="J687" t="s">
        <v>214</v>
      </c>
      <c r="K687" t="s">
        <v>149</v>
      </c>
      <c r="L687" t="s">
        <v>215</v>
      </c>
      <c r="M687" t="s">
        <v>76</v>
      </c>
      <c r="N687" t="s">
        <v>216</v>
      </c>
      <c r="O687" s="57">
        <v>46244.306203703702</v>
      </c>
      <c r="P687" s="57">
        <v>46245.720763888887</v>
      </c>
      <c r="Q687">
        <v>69362019</v>
      </c>
      <c r="S687">
        <v>152448204555</v>
      </c>
      <c r="T687" t="s">
        <v>6763</v>
      </c>
      <c r="U687" t="s">
        <v>6764</v>
      </c>
      <c r="V687" t="s">
        <v>6765</v>
      </c>
      <c r="Z687">
        <v>112.424302</v>
      </c>
      <c r="AA687">
        <v>-6.8793990000000003</v>
      </c>
      <c r="AB687" t="s">
        <v>6766</v>
      </c>
      <c r="AC687" t="s">
        <v>237</v>
      </c>
      <c r="AL687" t="s">
        <v>218</v>
      </c>
      <c r="AM687" t="s">
        <v>6767</v>
      </c>
      <c r="AN687" t="s">
        <v>6</v>
      </c>
      <c r="AO687" s="57">
        <v>46303.319421296299</v>
      </c>
      <c r="AP687" s="57">
        <v>46245.416666666664</v>
      </c>
      <c r="AR687" t="s">
        <v>219</v>
      </c>
      <c r="AS687" t="s">
        <v>220</v>
      </c>
      <c r="AT687" t="s">
        <v>231</v>
      </c>
      <c r="AU687">
        <v>20260811</v>
      </c>
      <c r="AV687" t="s">
        <v>222</v>
      </c>
      <c r="AW687" t="s">
        <v>1055</v>
      </c>
      <c r="AX687" t="s">
        <v>223</v>
      </c>
      <c r="BA687" s="57">
        <v>46245.416666666664</v>
      </c>
      <c r="BB687" t="s">
        <v>6767</v>
      </c>
      <c r="BC687">
        <v>2026</v>
      </c>
      <c r="BD687">
        <v>8</v>
      </c>
      <c r="BE687">
        <v>11</v>
      </c>
      <c r="BF687" s="6">
        <f t="shared" si="30"/>
        <v>46245</v>
      </c>
      <c r="BG687">
        <f t="shared" si="31"/>
        <v>-0.41666666666424135</v>
      </c>
      <c r="BH687" t="str">
        <f t="shared" si="32"/>
        <v>COMPLY</v>
      </c>
      <c r="BI687" t="str">
        <f>VLOOKUP(H687,Sheet2!$A$1:$B$270,2,FALSE)</f>
        <v>GRESIK</v>
      </c>
    </row>
    <row r="688" spans="1:61">
      <c r="A688">
        <v>687</v>
      </c>
      <c r="B688">
        <v>1002522595</v>
      </c>
      <c r="C688">
        <v>3</v>
      </c>
      <c r="D688" t="s">
        <v>42</v>
      </c>
      <c r="E688">
        <v>5</v>
      </c>
      <c r="F688" t="s">
        <v>106</v>
      </c>
      <c r="G688" t="s">
        <v>106</v>
      </c>
      <c r="H688" t="s">
        <v>347</v>
      </c>
      <c r="I688" t="s">
        <v>213</v>
      </c>
      <c r="J688" t="s">
        <v>214</v>
      </c>
      <c r="K688" t="s">
        <v>149</v>
      </c>
      <c r="M688" t="s">
        <v>76</v>
      </c>
      <c r="N688" t="s">
        <v>216</v>
      </c>
      <c r="O688" s="57">
        <v>46246.637696759259</v>
      </c>
      <c r="P688" s="57">
        <v>46246.792673611111</v>
      </c>
      <c r="Q688">
        <v>69354562</v>
      </c>
      <c r="S688">
        <v>152729256748</v>
      </c>
      <c r="T688" t="s">
        <v>8291</v>
      </c>
      <c r="U688" t="s">
        <v>8292</v>
      </c>
      <c r="V688" t="s">
        <v>8293</v>
      </c>
      <c r="Z688">
        <v>112.81533226945299</v>
      </c>
      <c r="AA688">
        <v>-7.6252991001363704</v>
      </c>
      <c r="AB688" t="s">
        <v>8294</v>
      </c>
      <c r="AC688" t="s">
        <v>230</v>
      </c>
      <c r="AL688" t="s">
        <v>218</v>
      </c>
      <c r="AM688" t="s">
        <v>8295</v>
      </c>
      <c r="AN688" t="s">
        <v>6</v>
      </c>
      <c r="AO688" s="57">
        <v>46364.642789351848</v>
      </c>
      <c r="AR688" t="s">
        <v>219</v>
      </c>
      <c r="AS688" t="s">
        <v>106</v>
      </c>
      <c r="AT688" t="s">
        <v>231</v>
      </c>
      <c r="AU688">
        <v>20260812</v>
      </c>
      <c r="AV688" t="s">
        <v>222</v>
      </c>
      <c r="AW688" t="s">
        <v>568</v>
      </c>
      <c r="AX688" t="s">
        <v>223</v>
      </c>
      <c r="BA688" s="57">
        <v>46246.291666666664</v>
      </c>
      <c r="BB688" t="s">
        <v>8295</v>
      </c>
      <c r="BC688">
        <v>2026</v>
      </c>
      <c r="BD688">
        <v>8</v>
      </c>
      <c r="BE688">
        <v>12</v>
      </c>
      <c r="BF688" s="6">
        <f t="shared" si="30"/>
        <v>46246</v>
      </c>
      <c r="BG688">
        <f t="shared" si="31"/>
        <v>-0.29166666666424135</v>
      </c>
      <c r="BH688" t="str">
        <f t="shared" si="32"/>
        <v>COMPLY</v>
      </c>
      <c r="BI688" t="str">
        <f>VLOOKUP(H688,Sheet2!$A$1:$B$270,2,FALSE)</f>
        <v>PASURUAN</v>
      </c>
    </row>
    <row r="689" spans="1:61">
      <c r="A689">
        <v>688</v>
      </c>
      <c r="B689">
        <v>1002523270</v>
      </c>
      <c r="C689">
        <v>3</v>
      </c>
      <c r="D689" t="s">
        <v>38</v>
      </c>
      <c r="E689">
        <v>5</v>
      </c>
      <c r="F689" t="s">
        <v>251</v>
      </c>
      <c r="G689" t="s">
        <v>91</v>
      </c>
      <c r="H689" t="s">
        <v>333</v>
      </c>
      <c r="I689" t="s">
        <v>213</v>
      </c>
      <c r="J689" t="s">
        <v>214</v>
      </c>
      <c r="K689" t="s">
        <v>149</v>
      </c>
      <c r="L689" t="s">
        <v>215</v>
      </c>
      <c r="M689" t="s">
        <v>76</v>
      </c>
      <c r="N689" t="s">
        <v>216</v>
      </c>
      <c r="O689" s="57">
        <v>46247.3437037037</v>
      </c>
      <c r="P689" s="57">
        <v>46247.573981481481</v>
      </c>
      <c r="Q689">
        <v>69364692</v>
      </c>
      <c r="S689">
        <v>152704231026</v>
      </c>
      <c r="T689" t="s">
        <v>9250</v>
      </c>
      <c r="U689" t="s">
        <v>9251</v>
      </c>
      <c r="V689" t="s">
        <v>9252</v>
      </c>
      <c r="Z689">
        <v>112.63013239999999</v>
      </c>
      <c r="AA689">
        <v>-8.0037064000000004</v>
      </c>
      <c r="AB689" t="s">
        <v>9253</v>
      </c>
      <c r="AC689" t="s">
        <v>237</v>
      </c>
      <c r="AL689" t="s">
        <v>218</v>
      </c>
      <c r="AM689" t="s">
        <v>9254</v>
      </c>
      <c r="AN689" t="s">
        <v>6</v>
      </c>
      <c r="AO689" t="s">
        <v>9255</v>
      </c>
      <c r="AP689" s="57">
        <v>46251.333333333336</v>
      </c>
      <c r="AR689" t="s">
        <v>219</v>
      </c>
      <c r="AS689" t="s">
        <v>586</v>
      </c>
      <c r="AT689" t="s">
        <v>231</v>
      </c>
      <c r="AU689">
        <v>20260813</v>
      </c>
      <c r="AV689" t="s">
        <v>222</v>
      </c>
      <c r="AW689" t="s">
        <v>1055</v>
      </c>
      <c r="AX689" t="s">
        <v>223</v>
      </c>
      <c r="BA689" s="57">
        <v>46251.333333333336</v>
      </c>
      <c r="BB689" t="s">
        <v>9254</v>
      </c>
      <c r="BC689">
        <v>2026</v>
      </c>
      <c r="BD689">
        <v>8</v>
      </c>
      <c r="BE689">
        <v>13</v>
      </c>
      <c r="BF689" s="6">
        <f t="shared" si="30"/>
        <v>46247</v>
      </c>
      <c r="BG689">
        <f t="shared" si="31"/>
        <v>-4.3333333333357587</v>
      </c>
      <c r="BH689" t="str">
        <f t="shared" si="32"/>
        <v>COMPLY</v>
      </c>
      <c r="BI689" t="str">
        <f>VLOOKUP(H689,Sheet2!$A$1:$B$270,2,FALSE)</f>
        <v>MALANG</v>
      </c>
    </row>
    <row r="690" spans="1:61">
      <c r="A690">
        <v>689</v>
      </c>
      <c r="B690">
        <v>1002511357</v>
      </c>
      <c r="C690">
        <v>3</v>
      </c>
      <c r="D690" t="s">
        <v>38</v>
      </c>
      <c r="E690">
        <v>5</v>
      </c>
      <c r="F690" t="s">
        <v>90</v>
      </c>
      <c r="G690" t="s">
        <v>90</v>
      </c>
      <c r="H690" t="s">
        <v>442</v>
      </c>
      <c r="I690" t="s">
        <v>213</v>
      </c>
      <c r="J690" t="s">
        <v>214</v>
      </c>
      <c r="K690" t="s">
        <v>149</v>
      </c>
      <c r="L690" t="s">
        <v>215</v>
      </c>
      <c r="M690" t="s">
        <v>76</v>
      </c>
      <c r="N690" t="s">
        <v>216</v>
      </c>
      <c r="O690" s="57">
        <v>46239.81454861111</v>
      </c>
      <c r="P690" s="57">
        <v>46239.912372685183</v>
      </c>
      <c r="Q690">
        <v>69359493</v>
      </c>
      <c r="S690">
        <v>152651206911</v>
      </c>
      <c r="T690" t="s">
        <v>1585</v>
      </c>
      <c r="U690" t="s">
        <v>3504</v>
      </c>
      <c r="V690" t="s">
        <v>3505</v>
      </c>
      <c r="Z690">
        <v>111.98156090000001</v>
      </c>
      <c r="AA690">
        <v>-7.9142429999999999</v>
      </c>
      <c r="AB690" t="s">
        <v>3506</v>
      </c>
      <c r="AC690" t="s">
        <v>237</v>
      </c>
      <c r="AL690" t="s">
        <v>218</v>
      </c>
      <c r="AM690" t="s">
        <v>1589</v>
      </c>
      <c r="AN690" t="s">
        <v>6</v>
      </c>
      <c r="AO690" s="57">
        <v>46150.819328703707</v>
      </c>
      <c r="AP690" s="57">
        <v>46241.333333333336</v>
      </c>
      <c r="AR690" t="s">
        <v>219</v>
      </c>
      <c r="AS690" t="s">
        <v>585</v>
      </c>
      <c r="AT690" t="s">
        <v>231</v>
      </c>
      <c r="AU690">
        <v>20260805</v>
      </c>
      <c r="AV690" t="s">
        <v>222</v>
      </c>
      <c r="AW690" t="s">
        <v>1063</v>
      </c>
      <c r="AX690" t="s">
        <v>223</v>
      </c>
      <c r="BA690" s="57">
        <v>46241.333333333336</v>
      </c>
      <c r="BB690" t="s">
        <v>1589</v>
      </c>
      <c r="BC690">
        <v>2026</v>
      </c>
      <c r="BD690">
        <v>8</v>
      </c>
      <c r="BE690">
        <v>5</v>
      </c>
      <c r="BF690" s="6">
        <f t="shared" si="30"/>
        <v>46239</v>
      </c>
      <c r="BG690">
        <f t="shared" si="31"/>
        <v>-2.3333333333357587</v>
      </c>
      <c r="BH690" t="str">
        <f t="shared" si="32"/>
        <v>COMPLY</v>
      </c>
      <c r="BI690" t="str">
        <f>VLOOKUP(H690,Sheet2!$A$1:$B$270,2,FALSE)</f>
        <v>KEDIRI</v>
      </c>
    </row>
    <row r="691" spans="1:61">
      <c r="A691">
        <v>690</v>
      </c>
      <c r="B691">
        <v>1002518369</v>
      </c>
      <c r="C691">
        <v>3</v>
      </c>
      <c r="D691" t="s">
        <v>38</v>
      </c>
      <c r="E691">
        <v>5</v>
      </c>
      <c r="F691" t="s">
        <v>90</v>
      </c>
      <c r="G691" t="s">
        <v>88</v>
      </c>
      <c r="H691" t="s">
        <v>438</v>
      </c>
      <c r="I691" t="s">
        <v>213</v>
      </c>
      <c r="J691" t="s">
        <v>214</v>
      </c>
      <c r="K691" t="s">
        <v>149</v>
      </c>
      <c r="L691" t="s">
        <v>215</v>
      </c>
      <c r="M691" t="s">
        <v>76</v>
      </c>
      <c r="N691" t="s">
        <v>216</v>
      </c>
      <c r="O691" s="57">
        <v>46244.661759259259</v>
      </c>
      <c r="P691" s="57">
        <v>46246.442986111113</v>
      </c>
      <c r="Q691">
        <v>69362656</v>
      </c>
      <c r="S691">
        <v>152730235365</v>
      </c>
      <c r="T691" t="s">
        <v>6768</v>
      </c>
      <c r="U691" t="s">
        <v>6769</v>
      </c>
      <c r="V691" t="s">
        <v>6770</v>
      </c>
      <c r="Z691">
        <v>112.157587185502</v>
      </c>
      <c r="AA691">
        <v>-8.0952093609805704</v>
      </c>
      <c r="AB691" t="s">
        <v>6771</v>
      </c>
      <c r="AC691" t="s">
        <v>217</v>
      </c>
      <c r="AL691" t="s">
        <v>218</v>
      </c>
      <c r="AM691" t="s">
        <v>6772</v>
      </c>
      <c r="AN691" t="s">
        <v>6</v>
      </c>
      <c r="AO691" s="57">
        <v>46303.663252314815</v>
      </c>
      <c r="AP691" s="57">
        <v>46245.541666666664</v>
      </c>
      <c r="AR691" t="s">
        <v>219</v>
      </c>
      <c r="AS691" t="s">
        <v>220</v>
      </c>
      <c r="AT691" t="s">
        <v>231</v>
      </c>
      <c r="AU691">
        <v>20260812</v>
      </c>
      <c r="AV691" t="s">
        <v>222</v>
      </c>
      <c r="AW691" t="s">
        <v>1055</v>
      </c>
      <c r="AX691" t="s">
        <v>223</v>
      </c>
      <c r="BA691" s="57">
        <v>46245.541666666664</v>
      </c>
      <c r="BB691" t="s">
        <v>6772</v>
      </c>
      <c r="BC691">
        <v>2026</v>
      </c>
      <c r="BD691">
        <v>8</v>
      </c>
      <c r="BE691">
        <v>12</v>
      </c>
      <c r="BF691" s="6">
        <f t="shared" si="30"/>
        <v>46246</v>
      </c>
      <c r="BG691">
        <f t="shared" si="31"/>
        <v>0.45833333333575865</v>
      </c>
      <c r="BH691" t="str">
        <f t="shared" si="32"/>
        <v>COMPLY</v>
      </c>
      <c r="BI691" t="str">
        <f>VLOOKUP(H691,Sheet2!$A$1:$B$270,2,FALSE)</f>
        <v>BLITAR</v>
      </c>
    </row>
    <row r="692" spans="1:61">
      <c r="A692">
        <v>691</v>
      </c>
      <c r="B692">
        <v>1002513841</v>
      </c>
      <c r="C692">
        <v>3</v>
      </c>
      <c r="D692" t="s">
        <v>45</v>
      </c>
      <c r="E692">
        <v>5</v>
      </c>
      <c r="F692" t="s">
        <v>113</v>
      </c>
      <c r="G692" t="s">
        <v>113</v>
      </c>
      <c r="H692" t="s">
        <v>488</v>
      </c>
      <c r="I692" t="s">
        <v>213</v>
      </c>
      <c r="J692" t="s">
        <v>214</v>
      </c>
      <c r="K692" t="s">
        <v>149</v>
      </c>
      <c r="M692" t="s">
        <v>559</v>
      </c>
      <c r="N692" t="s">
        <v>216</v>
      </c>
      <c r="O692" s="57">
        <v>46241.393472222226</v>
      </c>
      <c r="P692" s="57">
        <v>46243.68922453704</v>
      </c>
      <c r="Q692">
        <v>69360454</v>
      </c>
      <c r="S692">
        <v>172505213842</v>
      </c>
      <c r="T692" t="s">
        <v>5717</v>
      </c>
      <c r="Z692">
        <v>123.531818350923</v>
      </c>
      <c r="AA692">
        <v>-10.211603853334999</v>
      </c>
      <c r="AB692" t="s">
        <v>5718</v>
      </c>
      <c r="AC692" t="s">
        <v>230</v>
      </c>
      <c r="AO692" s="57">
        <v>46211.402858796297</v>
      </c>
      <c r="AR692" t="s">
        <v>6</v>
      </c>
      <c r="AS692" t="s">
        <v>113</v>
      </c>
      <c r="AT692" t="s">
        <v>231</v>
      </c>
      <c r="AV692" t="s">
        <v>5719</v>
      </c>
      <c r="AW692" t="s">
        <v>566</v>
      </c>
      <c r="AX692" t="s">
        <v>223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str">
        <f>VLOOKUP(H692,Sheet2!$A$1:$B$270,2,FALSE)</f>
        <v>KUPANG</v>
      </c>
    </row>
    <row r="693" spans="1:61">
      <c r="A693">
        <v>692</v>
      </c>
      <c r="B693">
        <v>1002523337</v>
      </c>
      <c r="C693">
        <v>3</v>
      </c>
      <c r="D693" t="s">
        <v>45</v>
      </c>
      <c r="E693">
        <v>5</v>
      </c>
      <c r="F693" t="s">
        <v>211</v>
      </c>
      <c r="G693" t="s">
        <v>112</v>
      </c>
      <c r="H693" t="s">
        <v>269</v>
      </c>
      <c r="I693" t="s">
        <v>213</v>
      </c>
      <c r="J693" t="s">
        <v>214</v>
      </c>
      <c r="K693" t="s">
        <v>149</v>
      </c>
      <c r="M693" t="s">
        <v>614</v>
      </c>
      <c r="N693" t="s">
        <v>216</v>
      </c>
      <c r="O693" s="57">
        <v>46247.367708333331</v>
      </c>
      <c r="P693" s="57">
        <v>46247.40152777778</v>
      </c>
      <c r="Q693">
        <v>69364704</v>
      </c>
      <c r="S693">
        <v>172601796972</v>
      </c>
      <c r="T693" t="s">
        <v>9256</v>
      </c>
      <c r="U693" t="s">
        <v>9257</v>
      </c>
      <c r="Z693">
        <v>116.084337</v>
      </c>
      <c r="AA693">
        <v>-8.5810809999999993</v>
      </c>
      <c r="AB693" t="s">
        <v>9258</v>
      </c>
      <c r="AC693" t="s">
        <v>293</v>
      </c>
      <c r="AO693" t="s">
        <v>8928</v>
      </c>
      <c r="AR693" t="s">
        <v>5</v>
      </c>
      <c r="AS693" t="s">
        <v>220</v>
      </c>
      <c r="AT693" t="s">
        <v>231</v>
      </c>
      <c r="AV693" t="s">
        <v>9259</v>
      </c>
      <c r="AW693" t="s">
        <v>567</v>
      </c>
      <c r="AX693" t="s">
        <v>223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str">
        <f>VLOOKUP(H693,Sheet2!$A$1:$B$270,2,FALSE)</f>
        <v>MATARAM</v>
      </c>
    </row>
    <row r="694" spans="1:61">
      <c r="A694">
        <v>693</v>
      </c>
      <c r="B694">
        <v>1002518676</v>
      </c>
      <c r="C694">
        <v>3</v>
      </c>
      <c r="D694" t="s">
        <v>42</v>
      </c>
      <c r="E694">
        <v>5</v>
      </c>
      <c r="F694" t="s">
        <v>233</v>
      </c>
      <c r="G694" t="s">
        <v>101</v>
      </c>
      <c r="H694" t="s">
        <v>264</v>
      </c>
      <c r="I694" t="s">
        <v>213</v>
      </c>
      <c r="J694" t="s">
        <v>214</v>
      </c>
      <c r="K694" t="s">
        <v>149</v>
      </c>
      <c r="M694" t="s">
        <v>76</v>
      </c>
      <c r="N694" t="s">
        <v>216</v>
      </c>
      <c r="O694" s="57">
        <v>46244.766087962962</v>
      </c>
      <c r="P694" s="57">
        <v>46245.736018518517</v>
      </c>
      <c r="Q694">
        <v>69362760</v>
      </c>
      <c r="R694">
        <v>3135917280</v>
      </c>
      <c r="S694">
        <v>152316232031</v>
      </c>
      <c r="T694" t="s">
        <v>6773</v>
      </c>
      <c r="U694" t="s">
        <v>6774</v>
      </c>
      <c r="V694" t="s">
        <v>7410</v>
      </c>
      <c r="Z694">
        <v>112.6969227</v>
      </c>
      <c r="AA694">
        <v>-7.4298595000000001</v>
      </c>
      <c r="AB694" t="s">
        <v>6775</v>
      </c>
      <c r="AC694" t="s">
        <v>230</v>
      </c>
      <c r="AL694" t="s">
        <v>218</v>
      </c>
      <c r="AM694" t="s">
        <v>7411</v>
      </c>
      <c r="AN694" t="s">
        <v>6</v>
      </c>
      <c r="AO694" s="57">
        <v>46303.777662037035</v>
      </c>
      <c r="AP694" s="57">
        <v>46246.541666666664</v>
      </c>
      <c r="AR694" t="s">
        <v>219</v>
      </c>
      <c r="AS694" t="s">
        <v>233</v>
      </c>
      <c r="AT694" t="s">
        <v>231</v>
      </c>
      <c r="AU694">
        <v>20260811</v>
      </c>
      <c r="AV694" t="s">
        <v>222</v>
      </c>
      <c r="AW694" t="s">
        <v>963</v>
      </c>
      <c r="AX694" t="s">
        <v>223</v>
      </c>
      <c r="BA694" s="57">
        <v>46246.541666666664</v>
      </c>
      <c r="BB694" t="s">
        <v>7411</v>
      </c>
      <c r="BC694">
        <v>2026</v>
      </c>
      <c r="BD694">
        <v>8</v>
      </c>
      <c r="BE694">
        <v>11</v>
      </c>
      <c r="BF694" s="6">
        <f t="shared" si="30"/>
        <v>46245</v>
      </c>
      <c r="BG694">
        <f t="shared" si="31"/>
        <v>-1.5416666666642413</v>
      </c>
      <c r="BH694" t="str">
        <f t="shared" si="32"/>
        <v>COMPLY</v>
      </c>
      <c r="BI694" t="str">
        <f>VLOOKUP(H694,Sheet2!$A$1:$B$270,2,FALSE)</f>
        <v>SIDOARJO</v>
      </c>
    </row>
    <row r="695" spans="1:61">
      <c r="A695">
        <v>694</v>
      </c>
      <c r="B695">
        <v>1002520582</v>
      </c>
      <c r="C695">
        <v>3</v>
      </c>
      <c r="D695" t="s">
        <v>49</v>
      </c>
      <c r="E695">
        <v>4</v>
      </c>
      <c r="F695" t="s">
        <v>253</v>
      </c>
      <c r="G695" t="s">
        <v>253</v>
      </c>
      <c r="H695" t="s">
        <v>700</v>
      </c>
      <c r="I695" t="s">
        <v>213</v>
      </c>
      <c r="J695" t="s">
        <v>214</v>
      </c>
      <c r="K695" t="s">
        <v>149</v>
      </c>
      <c r="L695" t="s">
        <v>215</v>
      </c>
      <c r="M695" t="s">
        <v>582</v>
      </c>
      <c r="N695" t="s">
        <v>216</v>
      </c>
      <c r="O695" s="57">
        <v>46245.659675925926</v>
      </c>
      <c r="P695" s="57">
        <v>46246.649930555555</v>
      </c>
      <c r="Q695">
        <v>69363561</v>
      </c>
      <c r="S695">
        <v>146285103784</v>
      </c>
      <c r="T695" t="s">
        <v>7412</v>
      </c>
      <c r="U695" t="s">
        <v>7413</v>
      </c>
      <c r="V695" t="s">
        <v>7414</v>
      </c>
      <c r="Z695">
        <v>109.652518630027</v>
      </c>
      <c r="AA695">
        <v>-6.9767585838510602</v>
      </c>
      <c r="AB695" t="s">
        <v>7415</v>
      </c>
      <c r="AC695" t="s">
        <v>237</v>
      </c>
      <c r="AL695" t="s">
        <v>218</v>
      </c>
      <c r="AM695" t="s">
        <v>7168</v>
      </c>
      <c r="AN695" t="s">
        <v>6</v>
      </c>
      <c r="AO695" s="57">
        <v>46334.663356481484</v>
      </c>
      <c r="AP695" s="57">
        <v>46246.541666666664</v>
      </c>
      <c r="AQ695" t="s">
        <v>570</v>
      </c>
      <c r="AR695" t="s">
        <v>14</v>
      </c>
      <c r="AS695" t="s">
        <v>583</v>
      </c>
      <c r="AT695" t="s">
        <v>231</v>
      </c>
      <c r="AV695" t="s">
        <v>8296</v>
      </c>
      <c r="AW695" t="s">
        <v>1055</v>
      </c>
      <c r="AX695" t="s">
        <v>223</v>
      </c>
      <c r="BA695" s="57">
        <v>46246.541666666664</v>
      </c>
      <c r="BB695" t="s">
        <v>7168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1002520870</v>
      </c>
      <c r="C696">
        <v>3</v>
      </c>
      <c r="D696" t="s">
        <v>38</v>
      </c>
      <c r="E696">
        <v>5</v>
      </c>
      <c r="F696" t="s">
        <v>90</v>
      </c>
      <c r="G696" t="s">
        <v>90</v>
      </c>
      <c r="H696" t="s">
        <v>421</v>
      </c>
      <c r="I696" t="s">
        <v>213</v>
      </c>
      <c r="J696" t="s">
        <v>214</v>
      </c>
      <c r="K696" t="s">
        <v>149</v>
      </c>
      <c r="L696" t="s">
        <v>215</v>
      </c>
      <c r="M696" t="s">
        <v>76</v>
      </c>
      <c r="N696" t="s">
        <v>216</v>
      </c>
      <c r="O696" s="57">
        <v>46245.712453703702</v>
      </c>
      <c r="P696" s="57">
        <v>46246.581446759257</v>
      </c>
      <c r="Q696">
        <v>69363695</v>
      </c>
      <c r="S696">
        <v>152610241496</v>
      </c>
      <c r="T696" t="s">
        <v>7416</v>
      </c>
      <c r="U696" t="s">
        <v>8297</v>
      </c>
      <c r="V696" t="s">
        <v>7417</v>
      </c>
      <c r="Z696">
        <v>112.010226</v>
      </c>
      <c r="AA696">
        <v>-7.8127750000000002</v>
      </c>
      <c r="AB696" t="s">
        <v>7418</v>
      </c>
      <c r="AC696" t="s">
        <v>237</v>
      </c>
      <c r="AL696" t="s">
        <v>218</v>
      </c>
      <c r="AM696" t="s">
        <v>7419</v>
      </c>
      <c r="AN696" t="s">
        <v>6</v>
      </c>
      <c r="AO696" s="57">
        <v>46334.715416666666</v>
      </c>
      <c r="AP696" s="57">
        <v>46246.625</v>
      </c>
      <c r="AR696" t="s">
        <v>219</v>
      </c>
      <c r="AS696" t="s">
        <v>220</v>
      </c>
      <c r="AT696" t="s">
        <v>231</v>
      </c>
      <c r="AU696">
        <v>20260812</v>
      </c>
      <c r="AV696" t="s">
        <v>222</v>
      </c>
      <c r="AW696" t="s">
        <v>238</v>
      </c>
      <c r="AX696" t="s">
        <v>223</v>
      </c>
      <c r="BA696" s="57">
        <v>46246.625</v>
      </c>
      <c r="BB696" t="s">
        <v>7419</v>
      </c>
      <c r="BC696">
        <v>2026</v>
      </c>
      <c r="BD696">
        <v>8</v>
      </c>
      <c r="BE696">
        <v>12</v>
      </c>
      <c r="BF696" s="6">
        <f t="shared" si="30"/>
        <v>46246</v>
      </c>
      <c r="BG696">
        <f t="shared" si="31"/>
        <v>-0.625</v>
      </c>
      <c r="BH696" t="str">
        <f t="shared" si="32"/>
        <v>COMPLY</v>
      </c>
      <c r="BI696" t="str">
        <f>VLOOKUP(H696,Sheet2!$A$1:$B$270,2,FALSE)</f>
        <v>KEDIRI</v>
      </c>
    </row>
    <row r="697" spans="1:61">
      <c r="A697">
        <v>696</v>
      </c>
      <c r="B697">
        <v>1002510427</v>
      </c>
      <c r="C697">
        <v>3</v>
      </c>
      <c r="D697" t="s">
        <v>45</v>
      </c>
      <c r="E697">
        <v>5</v>
      </c>
      <c r="F697" t="s">
        <v>113</v>
      </c>
      <c r="G697" t="s">
        <v>114</v>
      </c>
      <c r="H697" t="s">
        <v>401</v>
      </c>
      <c r="I697" t="s">
        <v>213</v>
      </c>
      <c r="J697" t="s">
        <v>214</v>
      </c>
      <c r="K697" t="s">
        <v>149</v>
      </c>
      <c r="L697" t="s">
        <v>215</v>
      </c>
      <c r="M697" t="s">
        <v>76</v>
      </c>
      <c r="N697" t="s">
        <v>216</v>
      </c>
      <c r="O697" s="57">
        <v>46239.536770833336</v>
      </c>
      <c r="P697" s="57">
        <v>46240.584050925929</v>
      </c>
      <c r="Q697">
        <v>69359130</v>
      </c>
      <c r="S697">
        <v>172512452392</v>
      </c>
      <c r="T697" t="s">
        <v>3512</v>
      </c>
      <c r="U697" t="s">
        <v>3513</v>
      </c>
      <c r="V697" t="s">
        <v>3514</v>
      </c>
      <c r="Z697">
        <v>119.899564571678</v>
      </c>
      <c r="AA697">
        <v>-8.4961577900029592</v>
      </c>
      <c r="AB697" t="s">
        <v>3515</v>
      </c>
      <c r="AC697" t="s">
        <v>217</v>
      </c>
      <c r="AL697" t="s">
        <v>218</v>
      </c>
      <c r="AM697" t="s">
        <v>3516</v>
      </c>
      <c r="AN697" t="s">
        <v>6</v>
      </c>
      <c r="AO697" s="57">
        <v>46150.538576388892</v>
      </c>
      <c r="AP697" s="57">
        <v>46240.541666666664</v>
      </c>
      <c r="AR697" t="s">
        <v>219</v>
      </c>
      <c r="AS697" t="s">
        <v>643</v>
      </c>
      <c r="AT697" t="s">
        <v>231</v>
      </c>
      <c r="AU697">
        <v>20260806</v>
      </c>
      <c r="AV697" t="s">
        <v>222</v>
      </c>
      <c r="AW697" t="s">
        <v>996</v>
      </c>
      <c r="AX697" t="s">
        <v>223</v>
      </c>
      <c r="BA697" s="57">
        <v>46240.541666666664</v>
      </c>
      <c r="BB697" t="s">
        <v>3516</v>
      </c>
      <c r="BC697">
        <v>2026</v>
      </c>
      <c r="BD697">
        <v>8</v>
      </c>
      <c r="BE697">
        <v>6</v>
      </c>
      <c r="BF697" s="6">
        <f t="shared" si="30"/>
        <v>46240</v>
      </c>
      <c r="BG697">
        <f t="shared" si="31"/>
        <v>-0.54166666666424135</v>
      </c>
      <c r="BH697" t="str">
        <f t="shared" si="32"/>
        <v>COMPLY</v>
      </c>
      <c r="BI697" t="str">
        <f>VLOOKUP(H697,Sheet2!$A$1:$B$270,2,FALSE)</f>
        <v>LABOAN BAJO</v>
      </c>
    </row>
    <row r="698" spans="1:61">
      <c r="A698">
        <v>697</v>
      </c>
      <c r="B698">
        <v>1002513870</v>
      </c>
      <c r="C698">
        <v>3</v>
      </c>
      <c r="D698" t="s">
        <v>38</v>
      </c>
      <c r="E698">
        <v>5</v>
      </c>
      <c r="F698" t="s">
        <v>90</v>
      </c>
      <c r="G698" t="s">
        <v>88</v>
      </c>
      <c r="H698" t="s">
        <v>467</v>
      </c>
      <c r="I698" t="s">
        <v>213</v>
      </c>
      <c r="J698" t="s">
        <v>214</v>
      </c>
      <c r="K698" t="s">
        <v>149</v>
      </c>
      <c r="M698" t="s">
        <v>76</v>
      </c>
      <c r="N698" t="s">
        <v>216</v>
      </c>
      <c r="O698" s="57">
        <v>46241.398634259262</v>
      </c>
      <c r="P698" s="57">
        <v>46242.450578703705</v>
      </c>
      <c r="Q698">
        <v>69360473</v>
      </c>
      <c r="S698">
        <v>152737203503</v>
      </c>
      <c r="T698" t="s">
        <v>5725</v>
      </c>
      <c r="U698" t="s">
        <v>5726</v>
      </c>
      <c r="V698" t="s">
        <v>5727</v>
      </c>
      <c r="Z698">
        <v>112.3179568</v>
      </c>
      <c r="AA698">
        <v>-8.0664602999999993</v>
      </c>
      <c r="AB698" t="s">
        <v>5728</v>
      </c>
      <c r="AC698" t="s">
        <v>293</v>
      </c>
      <c r="AL698" t="s">
        <v>218</v>
      </c>
      <c r="AM698" t="s">
        <v>5729</v>
      </c>
      <c r="AN698" t="s">
        <v>6</v>
      </c>
      <c r="AO698" s="57">
        <v>46211.402858796297</v>
      </c>
      <c r="AP698" s="57">
        <v>46244.333333333336</v>
      </c>
      <c r="AR698" t="s">
        <v>219</v>
      </c>
      <c r="AS698" t="s">
        <v>589</v>
      </c>
      <c r="AT698" t="s">
        <v>231</v>
      </c>
      <c r="AU698">
        <v>20260808</v>
      </c>
      <c r="AV698" t="s">
        <v>222</v>
      </c>
      <c r="AW698" t="s">
        <v>565</v>
      </c>
      <c r="AX698" t="s">
        <v>223</v>
      </c>
      <c r="BA698" s="57">
        <v>46244.333333333336</v>
      </c>
      <c r="BB698" t="s">
        <v>5729</v>
      </c>
      <c r="BC698">
        <v>2026</v>
      </c>
      <c r="BD698">
        <v>8</v>
      </c>
      <c r="BE698">
        <v>8</v>
      </c>
      <c r="BF698" s="6">
        <f t="shared" si="30"/>
        <v>46242</v>
      </c>
      <c r="BG698">
        <f t="shared" si="31"/>
        <v>-2.3333333333357587</v>
      </c>
      <c r="BH698" t="str">
        <f t="shared" si="32"/>
        <v>COMPLY</v>
      </c>
      <c r="BI698" t="str">
        <f>VLOOKUP(H698,Sheet2!$A$1:$B$270,2,FALSE)</f>
        <v>BLITAR</v>
      </c>
    </row>
    <row r="699" spans="1:61">
      <c r="A699">
        <v>698</v>
      </c>
      <c r="B699">
        <v>1002522497</v>
      </c>
      <c r="C699">
        <v>3</v>
      </c>
      <c r="D699" t="s">
        <v>49</v>
      </c>
      <c r="E699">
        <v>4</v>
      </c>
      <c r="F699" t="s">
        <v>253</v>
      </c>
      <c r="G699" t="s">
        <v>556</v>
      </c>
      <c r="H699" t="s">
        <v>616</v>
      </c>
      <c r="I699" t="s">
        <v>213</v>
      </c>
      <c r="J699" t="s">
        <v>214</v>
      </c>
      <c r="K699" t="s">
        <v>149</v>
      </c>
      <c r="L699" t="s">
        <v>215</v>
      </c>
      <c r="M699" t="s">
        <v>76</v>
      </c>
      <c r="N699" t="s">
        <v>216</v>
      </c>
      <c r="O699" s="57">
        <v>46246.620092592595</v>
      </c>
      <c r="P699" s="57">
        <v>46247.613229166665</v>
      </c>
      <c r="Q699">
        <v>69364386</v>
      </c>
      <c r="S699">
        <v>142214106727</v>
      </c>
      <c r="T699" t="s">
        <v>8298</v>
      </c>
      <c r="U699" t="s">
        <v>8299</v>
      </c>
      <c r="V699" t="s">
        <v>8300</v>
      </c>
      <c r="Z699">
        <v>108.93130011856501</v>
      </c>
      <c r="AA699">
        <v>-7.0003520549026099</v>
      </c>
      <c r="AB699" t="s">
        <v>8301</v>
      </c>
      <c r="AC699" t="s">
        <v>217</v>
      </c>
      <c r="AL699" t="s">
        <v>218</v>
      </c>
      <c r="AM699" t="s">
        <v>8302</v>
      </c>
      <c r="AN699" t="s">
        <v>6</v>
      </c>
      <c r="AO699" s="57">
        <v>46364.632418981484</v>
      </c>
      <c r="AP699" s="57">
        <v>46247.541666666664</v>
      </c>
      <c r="AR699" t="s">
        <v>219</v>
      </c>
      <c r="AS699" t="s">
        <v>617</v>
      </c>
      <c r="AT699" t="s">
        <v>231</v>
      </c>
      <c r="AU699">
        <v>20260813</v>
      </c>
      <c r="AV699" t="s">
        <v>222</v>
      </c>
      <c r="AW699" t="s">
        <v>1063</v>
      </c>
      <c r="AX699" t="s">
        <v>223</v>
      </c>
      <c r="BA699" s="57">
        <v>46247.541666666664</v>
      </c>
      <c r="BB699" t="s">
        <v>8302</v>
      </c>
      <c r="BC699">
        <v>2026</v>
      </c>
      <c r="BD699">
        <v>8</v>
      </c>
      <c r="BE699">
        <v>13</v>
      </c>
      <c r="BF699" s="6">
        <f t="shared" si="30"/>
        <v>46247</v>
      </c>
      <c r="BG699">
        <f t="shared" si="31"/>
        <v>-0.54166666666424135</v>
      </c>
      <c r="BH699" t="str">
        <f t="shared" si="32"/>
        <v>COMPLY</v>
      </c>
      <c r="BI699" t="e">
        <f>VLOOKUP(H699,Sheet2!$A$1:$B$270,2,FALSE)</f>
        <v>#N/A</v>
      </c>
    </row>
    <row r="700" spans="1:61">
      <c r="A700">
        <v>699</v>
      </c>
      <c r="B700">
        <v>1002508584</v>
      </c>
      <c r="C700">
        <v>3</v>
      </c>
      <c r="D700" t="s">
        <v>51</v>
      </c>
      <c r="E700">
        <v>4</v>
      </c>
      <c r="F700" t="s">
        <v>275</v>
      </c>
      <c r="G700" t="s">
        <v>275</v>
      </c>
      <c r="H700" t="s">
        <v>976</v>
      </c>
      <c r="I700" t="s">
        <v>213</v>
      </c>
      <c r="J700" t="s">
        <v>214</v>
      </c>
      <c r="K700" t="s">
        <v>149</v>
      </c>
      <c r="M700" t="s">
        <v>76</v>
      </c>
      <c r="N700" t="s">
        <v>216</v>
      </c>
      <c r="O700" s="57">
        <v>46238.605844907404</v>
      </c>
      <c r="P700" s="57">
        <v>46240.645648148151</v>
      </c>
      <c r="Q700">
        <v>69356800</v>
      </c>
      <c r="S700">
        <v>141456115373</v>
      </c>
      <c r="T700" t="s">
        <v>1659</v>
      </c>
      <c r="U700" t="s">
        <v>3517</v>
      </c>
      <c r="V700" t="s">
        <v>3518</v>
      </c>
      <c r="Z700">
        <v>110.6523</v>
      </c>
      <c r="AA700">
        <v>-6.9067249999999998</v>
      </c>
      <c r="AB700" t="s">
        <v>1662</v>
      </c>
      <c r="AC700" t="s">
        <v>292</v>
      </c>
      <c r="AL700" t="s">
        <v>218</v>
      </c>
      <c r="AM700" t="s">
        <v>3519</v>
      </c>
      <c r="AN700" t="s">
        <v>6</v>
      </c>
      <c r="AO700" s="57">
        <v>46120.611273148148</v>
      </c>
      <c r="AR700" t="s">
        <v>219</v>
      </c>
      <c r="AS700" t="s">
        <v>977</v>
      </c>
      <c r="AT700" t="s">
        <v>231</v>
      </c>
      <c r="AU700">
        <v>20260806</v>
      </c>
      <c r="AV700" t="s">
        <v>222</v>
      </c>
      <c r="AW700" t="s">
        <v>565</v>
      </c>
      <c r="AX700" t="s">
        <v>223</v>
      </c>
      <c r="BA700" s="57">
        <v>46238.291666666664</v>
      </c>
      <c r="BB700" t="s">
        <v>3519</v>
      </c>
      <c r="BC700">
        <v>2026</v>
      </c>
      <c r="BD700">
        <v>8</v>
      </c>
      <c r="BE700">
        <v>6</v>
      </c>
      <c r="BF700" s="6">
        <f t="shared" si="30"/>
        <v>46240</v>
      </c>
      <c r="BG700">
        <f t="shared" si="31"/>
        <v>1.7083333333357587</v>
      </c>
      <c r="BH700" t="str">
        <f t="shared" si="32"/>
        <v>NOT COMPLY</v>
      </c>
      <c r="BI700" t="e">
        <f>VLOOKUP(H700,Sheet2!$A$1:$B$270,2,FALSE)</f>
        <v>#N/A</v>
      </c>
    </row>
    <row r="701" spans="1:61">
      <c r="A701">
        <v>700</v>
      </c>
      <c r="B701">
        <v>1002513750</v>
      </c>
      <c r="C701">
        <v>3</v>
      </c>
      <c r="D701" t="s">
        <v>42</v>
      </c>
      <c r="E701">
        <v>5</v>
      </c>
      <c r="F701" t="s">
        <v>233</v>
      </c>
      <c r="G701" t="s">
        <v>101</v>
      </c>
      <c r="H701" t="s">
        <v>439</v>
      </c>
      <c r="I701" t="s">
        <v>213</v>
      </c>
      <c r="J701" t="s">
        <v>214</v>
      </c>
      <c r="K701" t="s">
        <v>149</v>
      </c>
      <c r="M701" t="s">
        <v>76</v>
      </c>
      <c r="N701" t="s">
        <v>216</v>
      </c>
      <c r="O701" s="57">
        <v>46241.375300925924</v>
      </c>
      <c r="P701" s="57">
        <v>46242.400370370371</v>
      </c>
      <c r="Q701">
        <v>69360412</v>
      </c>
      <c r="S701">
        <v>152331250944</v>
      </c>
      <c r="T701" t="s">
        <v>5730</v>
      </c>
      <c r="U701" t="s">
        <v>5731</v>
      </c>
      <c r="V701" t="s">
        <v>5732</v>
      </c>
      <c r="Z701">
        <v>112.54783740000001</v>
      </c>
      <c r="AA701">
        <v>-7.4581958999999998</v>
      </c>
      <c r="AB701" t="s">
        <v>5733</v>
      </c>
      <c r="AC701" t="s">
        <v>230</v>
      </c>
      <c r="AL701" t="s">
        <v>218</v>
      </c>
      <c r="AM701" t="s">
        <v>5734</v>
      </c>
      <c r="AN701" t="s">
        <v>6</v>
      </c>
      <c r="AO701" s="57">
        <v>46211.382592592592</v>
      </c>
      <c r="AP701" s="57">
        <v>46242.333333333336</v>
      </c>
      <c r="AQ701" t="s">
        <v>249</v>
      </c>
      <c r="AR701" t="s">
        <v>219</v>
      </c>
      <c r="AS701" t="s">
        <v>608</v>
      </c>
      <c r="AT701" t="s">
        <v>1009</v>
      </c>
      <c r="AU701">
        <v>20260808</v>
      </c>
      <c r="AV701" t="s">
        <v>222</v>
      </c>
      <c r="AW701" t="s">
        <v>600</v>
      </c>
      <c r="AX701" t="s">
        <v>223</v>
      </c>
      <c r="BA701" s="57">
        <v>46242.333333333336</v>
      </c>
      <c r="BB701" t="s">
        <v>5734</v>
      </c>
      <c r="BC701">
        <v>2026</v>
      </c>
      <c r="BD701">
        <v>8</v>
      </c>
      <c r="BE701">
        <v>8</v>
      </c>
      <c r="BF701" s="6">
        <f t="shared" si="30"/>
        <v>46242</v>
      </c>
      <c r="BG701">
        <f t="shared" si="31"/>
        <v>-0.33333333333575865</v>
      </c>
      <c r="BH701" t="str">
        <f t="shared" si="32"/>
        <v>COMPLY</v>
      </c>
      <c r="BI701" t="str">
        <f>VLOOKUP(H701,Sheet2!$A$1:$B$270,2,FALSE)</f>
        <v>SIDOARJO</v>
      </c>
    </row>
    <row r="702" spans="1:61">
      <c r="A702">
        <v>701</v>
      </c>
      <c r="B702">
        <v>1002524256</v>
      </c>
      <c r="C702">
        <v>3</v>
      </c>
      <c r="D702" t="s">
        <v>45</v>
      </c>
      <c r="E702">
        <v>5</v>
      </c>
      <c r="F702" t="s">
        <v>211</v>
      </c>
      <c r="G702" t="s">
        <v>118</v>
      </c>
      <c r="H702" t="s">
        <v>212</v>
      </c>
      <c r="I702" t="s">
        <v>213</v>
      </c>
      <c r="J702" t="s">
        <v>214</v>
      </c>
      <c r="K702" t="s">
        <v>149</v>
      </c>
      <c r="L702" t="s">
        <v>215</v>
      </c>
      <c r="M702" t="s">
        <v>240</v>
      </c>
      <c r="N702" t="s">
        <v>216</v>
      </c>
      <c r="O702" s="57">
        <v>46247.560370370367</v>
      </c>
      <c r="P702" s="57">
        <v>46247.561122685183</v>
      </c>
      <c r="Q702">
        <v>69365153</v>
      </c>
      <c r="S702">
        <v>172606791816</v>
      </c>
      <c r="T702" t="s">
        <v>9260</v>
      </c>
      <c r="U702" t="s">
        <v>9261</v>
      </c>
      <c r="V702" t="s">
        <v>9262</v>
      </c>
      <c r="Z702">
        <v>117.420354187488</v>
      </c>
      <c r="AA702">
        <v>-8.4941589197029099</v>
      </c>
      <c r="AB702" t="s">
        <v>9263</v>
      </c>
      <c r="AC702" t="s">
        <v>217</v>
      </c>
      <c r="AL702" t="s">
        <v>218</v>
      </c>
      <c r="AM702" t="s">
        <v>9239</v>
      </c>
      <c r="AN702" t="s">
        <v>6</v>
      </c>
      <c r="AO702" t="s">
        <v>9221</v>
      </c>
      <c r="AP702" s="57">
        <v>46248.541666666664</v>
      </c>
      <c r="AR702" t="s">
        <v>241</v>
      </c>
      <c r="AS702" t="s">
        <v>220</v>
      </c>
      <c r="AT702" t="s">
        <v>231</v>
      </c>
      <c r="AV702" t="s">
        <v>240</v>
      </c>
      <c r="AW702" t="s">
        <v>1059</v>
      </c>
      <c r="AX702" t="s">
        <v>223</v>
      </c>
      <c r="BA702" s="57">
        <v>46248.541666666664</v>
      </c>
      <c r="BB702" t="s">
        <v>9239</v>
      </c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str">
        <f>VLOOKUP(H702,Sheet2!$A$1:$B$270,2,FALSE)</f>
        <v>SUMBAWA</v>
      </c>
    </row>
    <row r="703" spans="1:61">
      <c r="A703">
        <v>702</v>
      </c>
      <c r="B703">
        <v>1002516124</v>
      </c>
      <c r="C703">
        <v>3</v>
      </c>
      <c r="D703" t="s">
        <v>55</v>
      </c>
      <c r="E703">
        <v>5</v>
      </c>
      <c r="F703" t="s">
        <v>315</v>
      </c>
      <c r="G703" t="s">
        <v>124</v>
      </c>
      <c r="H703" t="s">
        <v>399</v>
      </c>
      <c r="I703" t="s">
        <v>213</v>
      </c>
      <c r="J703" t="s">
        <v>214</v>
      </c>
      <c r="K703" t="s">
        <v>149</v>
      </c>
      <c r="L703" t="s">
        <v>215</v>
      </c>
      <c r="M703" t="s">
        <v>76</v>
      </c>
      <c r="N703" t="s">
        <v>216</v>
      </c>
      <c r="O703" s="57">
        <v>46242.665925925925</v>
      </c>
      <c r="P703" s="57">
        <v>46243.83761574074</v>
      </c>
      <c r="Q703">
        <v>69361579</v>
      </c>
      <c r="S703">
        <v>152302236685</v>
      </c>
      <c r="T703" t="s">
        <v>5741</v>
      </c>
      <c r="U703" t="s">
        <v>5742</v>
      </c>
      <c r="V703" t="s">
        <v>5743</v>
      </c>
      <c r="Z703">
        <v>112.7263873</v>
      </c>
      <c r="AA703">
        <v>-7.3612666999999998</v>
      </c>
      <c r="AB703" t="s">
        <v>5744</v>
      </c>
      <c r="AC703" t="s">
        <v>217</v>
      </c>
      <c r="AL703" t="s">
        <v>218</v>
      </c>
      <c r="AM703" t="s">
        <v>5745</v>
      </c>
      <c r="AN703" t="s">
        <v>6</v>
      </c>
      <c r="AO703" s="57">
        <v>46242.673530092594</v>
      </c>
      <c r="AP703" s="57">
        <v>46243.541666666664</v>
      </c>
      <c r="AR703" t="s">
        <v>219</v>
      </c>
      <c r="AS703" t="s">
        <v>631</v>
      </c>
      <c r="AT703" t="s">
        <v>231</v>
      </c>
      <c r="AU703">
        <v>20260809</v>
      </c>
      <c r="AV703" t="s">
        <v>222</v>
      </c>
      <c r="AW703" t="s">
        <v>1057</v>
      </c>
      <c r="AX703" t="s">
        <v>223</v>
      </c>
      <c r="BA703" s="57">
        <v>46243.541666666664</v>
      </c>
      <c r="BB703" t="s">
        <v>5745</v>
      </c>
      <c r="BC703">
        <v>2026</v>
      </c>
      <c r="BD703">
        <v>8</v>
      </c>
      <c r="BE703">
        <v>9</v>
      </c>
      <c r="BF703" s="6">
        <f t="shared" si="30"/>
        <v>46243</v>
      </c>
      <c r="BG703">
        <f t="shared" si="31"/>
        <v>-0.54166666666424135</v>
      </c>
      <c r="BH703" t="str">
        <f t="shared" si="32"/>
        <v>COMPLY</v>
      </c>
      <c r="BI703" t="str">
        <f>VLOOKUP(H703,Sheet2!$A$1:$B$270,2,FALSE)</f>
        <v>SURABAYA SELATAN</v>
      </c>
    </row>
    <row r="704" spans="1:61">
      <c r="A704">
        <v>703</v>
      </c>
      <c r="B704">
        <v>1002514175</v>
      </c>
      <c r="C704">
        <v>3</v>
      </c>
      <c r="D704" t="s">
        <v>49</v>
      </c>
      <c r="E704">
        <v>4</v>
      </c>
      <c r="F704" t="s">
        <v>253</v>
      </c>
      <c r="G704" t="s">
        <v>968</v>
      </c>
      <c r="H704" t="s">
        <v>969</v>
      </c>
      <c r="I704" t="s">
        <v>213</v>
      </c>
      <c r="J704" t="s">
        <v>214</v>
      </c>
      <c r="K704" t="s">
        <v>149</v>
      </c>
      <c r="M704" t="s">
        <v>76</v>
      </c>
      <c r="N704" t="s">
        <v>216</v>
      </c>
      <c r="O704" s="57">
        <v>46241.447754629633</v>
      </c>
      <c r="P704" s="57">
        <v>46241.560277777775</v>
      </c>
      <c r="Q704">
        <v>69359727</v>
      </c>
      <c r="S704">
        <v>142212126674</v>
      </c>
      <c r="T704" t="s">
        <v>3328</v>
      </c>
      <c r="U704" t="s">
        <v>5746</v>
      </c>
      <c r="V704" t="s">
        <v>5747</v>
      </c>
      <c r="Z704">
        <v>109.13801279</v>
      </c>
      <c r="AA704">
        <v>-6.8723656599999998</v>
      </c>
      <c r="AB704" t="s">
        <v>3331</v>
      </c>
      <c r="AC704" t="s">
        <v>292</v>
      </c>
      <c r="AL704" t="s">
        <v>218</v>
      </c>
      <c r="AM704" t="s">
        <v>5748</v>
      </c>
      <c r="AN704" t="s">
        <v>6</v>
      </c>
      <c r="AO704" s="57">
        <v>46211.455092592594</v>
      </c>
      <c r="AR704" t="s">
        <v>219</v>
      </c>
      <c r="AS704" t="s">
        <v>220</v>
      </c>
      <c r="AT704" t="s">
        <v>231</v>
      </c>
      <c r="AU704">
        <v>20260807</v>
      </c>
      <c r="AV704" t="s">
        <v>222</v>
      </c>
      <c r="AW704" t="s">
        <v>946</v>
      </c>
      <c r="AX704" t="s">
        <v>223</v>
      </c>
      <c r="BA704" s="57">
        <v>46241.291666666664</v>
      </c>
      <c r="BB704" t="s">
        <v>5748</v>
      </c>
      <c r="BC704">
        <v>2026</v>
      </c>
      <c r="BD704">
        <v>8</v>
      </c>
      <c r="BE704">
        <v>7</v>
      </c>
      <c r="BF704" s="6">
        <f t="shared" si="30"/>
        <v>46241</v>
      </c>
      <c r="BG704">
        <f t="shared" si="31"/>
        <v>-0.29166666666424135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1002511221</v>
      </c>
      <c r="C705">
        <v>3</v>
      </c>
      <c r="D705" t="s">
        <v>55</v>
      </c>
      <c r="E705">
        <v>5</v>
      </c>
      <c r="F705" t="s">
        <v>267</v>
      </c>
      <c r="G705" t="s">
        <v>128</v>
      </c>
      <c r="H705" t="s">
        <v>388</v>
      </c>
      <c r="I705" t="s">
        <v>213</v>
      </c>
      <c r="J705" t="s">
        <v>214</v>
      </c>
      <c r="K705" t="s">
        <v>149</v>
      </c>
      <c r="L705" t="s">
        <v>215</v>
      </c>
      <c r="M705" t="s">
        <v>76</v>
      </c>
      <c r="N705" t="s">
        <v>216</v>
      </c>
      <c r="O705" s="57">
        <v>46239.707604166666</v>
      </c>
      <c r="P705" s="57">
        <v>46240.656087962961</v>
      </c>
      <c r="Q705">
        <v>69359428</v>
      </c>
      <c r="S705">
        <v>152409278319</v>
      </c>
      <c r="T705" t="s">
        <v>3528</v>
      </c>
      <c r="U705" t="s">
        <v>2908</v>
      </c>
      <c r="V705" t="s">
        <v>3529</v>
      </c>
      <c r="Z705">
        <v>112.6905166</v>
      </c>
      <c r="AA705">
        <v>-7.2803180000000003</v>
      </c>
      <c r="AB705" t="s">
        <v>3530</v>
      </c>
      <c r="AC705" t="s">
        <v>237</v>
      </c>
      <c r="AL705" t="s">
        <v>218</v>
      </c>
      <c r="AM705" t="s">
        <v>3531</v>
      </c>
      <c r="AN705" t="s">
        <v>6</v>
      </c>
      <c r="AO705" s="57">
        <v>46150.715601851851</v>
      </c>
      <c r="AP705" s="57">
        <v>46240.541666666664</v>
      </c>
      <c r="AR705" t="s">
        <v>219</v>
      </c>
      <c r="AS705" t="s">
        <v>128</v>
      </c>
      <c r="AT705" t="s">
        <v>231</v>
      </c>
      <c r="AU705">
        <v>20260806</v>
      </c>
      <c r="AV705" t="s">
        <v>222</v>
      </c>
      <c r="AW705" t="s">
        <v>1063</v>
      </c>
      <c r="AX705" t="s">
        <v>223</v>
      </c>
      <c r="BA705" s="57">
        <v>46240.541666666664</v>
      </c>
      <c r="BB705" t="s">
        <v>3531</v>
      </c>
      <c r="BC705">
        <v>2026</v>
      </c>
      <c r="BD705">
        <v>8</v>
      </c>
      <c r="BE705">
        <v>6</v>
      </c>
      <c r="BF705" s="6">
        <f t="shared" si="30"/>
        <v>46240</v>
      </c>
      <c r="BG705">
        <f t="shared" si="31"/>
        <v>-0.54166666666424135</v>
      </c>
      <c r="BH705" t="str">
        <f t="shared" si="32"/>
        <v>COMPLY</v>
      </c>
      <c r="BI705" t="str">
        <f>VLOOKUP(H705,Sheet2!$A$1:$B$270,2,FALSE)</f>
        <v>SURABAYA UTARA</v>
      </c>
    </row>
    <row r="706" spans="1:61">
      <c r="A706">
        <v>705</v>
      </c>
      <c r="B706">
        <v>1002515608</v>
      </c>
      <c r="C706">
        <v>3</v>
      </c>
      <c r="D706" t="s">
        <v>55</v>
      </c>
      <c r="E706">
        <v>5</v>
      </c>
      <c r="F706" t="s">
        <v>228</v>
      </c>
      <c r="G706" t="s">
        <v>121</v>
      </c>
      <c r="H706" t="s">
        <v>286</v>
      </c>
      <c r="I706" t="s">
        <v>213</v>
      </c>
      <c r="J706" t="s">
        <v>214</v>
      </c>
      <c r="K706" t="s">
        <v>149</v>
      </c>
      <c r="M706" t="s">
        <v>76</v>
      </c>
      <c r="N706" t="s">
        <v>216</v>
      </c>
      <c r="O706" s="57">
        <v>46242.372337962966</v>
      </c>
      <c r="P706" s="57">
        <v>46242.463206018518</v>
      </c>
      <c r="Q706">
        <v>69355678</v>
      </c>
      <c r="S706">
        <v>152437905585</v>
      </c>
      <c r="T706" t="s">
        <v>5749</v>
      </c>
      <c r="U706" t="s">
        <v>5750</v>
      </c>
      <c r="V706" t="s">
        <v>5751</v>
      </c>
      <c r="Z706">
        <v>113.275350225975</v>
      </c>
      <c r="AA706">
        <v>-7.0636142160270099</v>
      </c>
      <c r="AB706" t="s">
        <v>5752</v>
      </c>
      <c r="AC706" t="s">
        <v>230</v>
      </c>
      <c r="AL706" t="s">
        <v>218</v>
      </c>
      <c r="AM706" t="s">
        <v>5753</v>
      </c>
      <c r="AN706" t="s">
        <v>6</v>
      </c>
      <c r="AO706" s="57">
        <v>46242.38208333333</v>
      </c>
      <c r="AR706" t="s">
        <v>219</v>
      </c>
      <c r="AS706" t="s">
        <v>220</v>
      </c>
      <c r="AT706" t="s">
        <v>221</v>
      </c>
      <c r="AU706">
        <v>20260808</v>
      </c>
      <c r="AV706" t="s">
        <v>222</v>
      </c>
      <c r="AW706" t="s">
        <v>656</v>
      </c>
      <c r="AX706" t="s">
        <v>223</v>
      </c>
      <c r="BA706" s="57">
        <v>46242.291666666664</v>
      </c>
      <c r="BB706" t="s">
        <v>5753</v>
      </c>
      <c r="BC706">
        <v>2026</v>
      </c>
      <c r="BD706">
        <v>8</v>
      </c>
      <c r="BE706">
        <v>8</v>
      </c>
      <c r="BF706" s="6">
        <f t="shared" si="30"/>
        <v>46242</v>
      </c>
      <c r="BG706">
        <f t="shared" si="31"/>
        <v>-0.29166666666424135</v>
      </c>
      <c r="BH706" t="str">
        <f t="shared" si="32"/>
        <v>COMPLY</v>
      </c>
      <c r="BI706" t="str">
        <f>VLOOKUP(H706,Sheet2!$A$1:$B$270,2,FALSE)</f>
        <v>MADURA</v>
      </c>
    </row>
    <row r="707" spans="1:61">
      <c r="A707">
        <v>706</v>
      </c>
      <c r="B707">
        <v>1002519655</v>
      </c>
      <c r="C707">
        <v>3</v>
      </c>
      <c r="D707" t="s">
        <v>55</v>
      </c>
      <c r="E707">
        <v>5</v>
      </c>
      <c r="F707" t="s">
        <v>267</v>
      </c>
      <c r="G707" t="s">
        <v>128</v>
      </c>
      <c r="H707" t="s">
        <v>276</v>
      </c>
      <c r="I707" t="s">
        <v>213</v>
      </c>
      <c r="J707" t="s">
        <v>214</v>
      </c>
      <c r="K707" t="s">
        <v>149</v>
      </c>
      <c r="L707" t="s">
        <v>215</v>
      </c>
      <c r="M707" t="s">
        <v>76</v>
      </c>
      <c r="N707" t="s">
        <v>216</v>
      </c>
      <c r="O707" s="57">
        <v>46245.499259259261</v>
      </c>
      <c r="P707" s="57">
        <v>46247.627986111111</v>
      </c>
      <c r="Q707">
        <v>69363218</v>
      </c>
      <c r="S707">
        <v>152418251590</v>
      </c>
      <c r="T707" t="s">
        <v>7420</v>
      </c>
      <c r="U707" t="s">
        <v>6222</v>
      </c>
      <c r="V707" t="s">
        <v>7421</v>
      </c>
      <c r="Z707">
        <v>112.688092254102</v>
      </c>
      <c r="AA707">
        <v>-7.2475379397391198</v>
      </c>
      <c r="AB707" t="s">
        <v>7422</v>
      </c>
      <c r="AC707" t="s">
        <v>217</v>
      </c>
      <c r="AL707" t="s">
        <v>218</v>
      </c>
      <c r="AM707" t="s">
        <v>7423</v>
      </c>
      <c r="AN707" t="s">
        <v>6</v>
      </c>
      <c r="AO707" s="57">
        <v>46334.507453703707</v>
      </c>
      <c r="AP707" s="57">
        <v>46247.625</v>
      </c>
      <c r="AR707" t="s">
        <v>219</v>
      </c>
      <c r="AS707" t="s">
        <v>277</v>
      </c>
      <c r="AT707" t="s">
        <v>231</v>
      </c>
      <c r="AU707">
        <v>20260813</v>
      </c>
      <c r="AV707" t="s">
        <v>222</v>
      </c>
      <c r="AW707" t="s">
        <v>1059</v>
      </c>
      <c r="AX707" t="s">
        <v>223</v>
      </c>
      <c r="BA707" s="57">
        <v>46247.625</v>
      </c>
      <c r="BB707" t="s">
        <v>7423</v>
      </c>
      <c r="BC707">
        <v>2026</v>
      </c>
      <c r="BD707">
        <v>8</v>
      </c>
      <c r="BE707">
        <v>13</v>
      </c>
      <c r="BF707" s="6">
        <f t="shared" ref="BF707:BF770" si="33">DATE(BC707,BD707,BE707)</f>
        <v>46247</v>
      </c>
      <c r="BG707">
        <f t="shared" ref="BG707:BG770" si="34">BF707-BA707</f>
        <v>-0.625</v>
      </c>
      <c r="BH707" t="str">
        <f t="shared" ref="BH707:BH770" si="35">IF(BG707=1,"COMPLY",IF(BG707&lt;1,"COMPLY","NOT COMPLY"))</f>
        <v>COMPLY</v>
      </c>
      <c r="BI707" t="str">
        <f>VLOOKUP(H707,Sheet2!$A$1:$B$270,2,FALSE)</f>
        <v>SURABAYA UTARA</v>
      </c>
    </row>
    <row r="708" spans="1:61">
      <c r="A708">
        <v>707</v>
      </c>
      <c r="B708">
        <v>1002521753</v>
      </c>
      <c r="C708">
        <v>3</v>
      </c>
      <c r="D708" t="s">
        <v>49</v>
      </c>
      <c r="E708">
        <v>4</v>
      </c>
      <c r="F708" t="s">
        <v>253</v>
      </c>
      <c r="G708" t="s">
        <v>256</v>
      </c>
      <c r="H708" t="s">
        <v>910</v>
      </c>
      <c r="I708" t="s">
        <v>213</v>
      </c>
      <c r="J708" t="s">
        <v>214</v>
      </c>
      <c r="K708" t="s">
        <v>149</v>
      </c>
      <c r="L708" t="s">
        <v>215</v>
      </c>
      <c r="M708" t="s">
        <v>76</v>
      </c>
      <c r="N708" t="s">
        <v>216</v>
      </c>
      <c r="O708" s="57">
        <v>46246.47078703704</v>
      </c>
      <c r="P708" s="57">
        <v>46247.558495370373</v>
      </c>
      <c r="Q708">
        <v>69364049</v>
      </c>
      <c r="S708">
        <v>142206131317</v>
      </c>
      <c r="T708" t="s">
        <v>8303</v>
      </c>
      <c r="U708" t="s">
        <v>8304</v>
      </c>
      <c r="V708" t="s">
        <v>8305</v>
      </c>
      <c r="Z708">
        <v>109.08451493829401</v>
      </c>
      <c r="AA708">
        <v>-7.0823300413959496</v>
      </c>
      <c r="AB708" t="s">
        <v>8306</v>
      </c>
      <c r="AC708" t="s">
        <v>217</v>
      </c>
      <c r="AL708" t="s">
        <v>218</v>
      </c>
      <c r="AM708" t="s">
        <v>8234</v>
      </c>
      <c r="AN708" t="s">
        <v>6</v>
      </c>
      <c r="AO708" s="57">
        <v>46364.486018518517</v>
      </c>
      <c r="AP708" s="57">
        <v>46247.541666666664</v>
      </c>
      <c r="AR708" t="s">
        <v>219</v>
      </c>
      <c r="AS708" t="s">
        <v>220</v>
      </c>
      <c r="AT708" t="s">
        <v>231</v>
      </c>
      <c r="AU708">
        <v>20260813</v>
      </c>
      <c r="AV708" t="s">
        <v>222</v>
      </c>
      <c r="AW708" t="s">
        <v>1063</v>
      </c>
      <c r="AX708" t="s">
        <v>223</v>
      </c>
      <c r="BA708" s="57">
        <v>46247.541666666664</v>
      </c>
      <c r="BB708" t="s">
        <v>8234</v>
      </c>
      <c r="BC708">
        <v>2026</v>
      </c>
      <c r="BD708">
        <v>8</v>
      </c>
      <c r="BE708">
        <v>13</v>
      </c>
      <c r="BF708" s="6">
        <f t="shared" si="33"/>
        <v>46247</v>
      </c>
      <c r="BG708">
        <f t="shared" si="34"/>
        <v>-0.54166666666424135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1002504790</v>
      </c>
      <c r="C709">
        <v>3</v>
      </c>
      <c r="D709" t="s">
        <v>49</v>
      </c>
      <c r="E709">
        <v>4</v>
      </c>
      <c r="F709" t="s">
        <v>253</v>
      </c>
      <c r="G709" t="s">
        <v>256</v>
      </c>
      <c r="H709" t="s">
        <v>910</v>
      </c>
      <c r="I709" t="s">
        <v>213</v>
      </c>
      <c r="J709" t="s">
        <v>214</v>
      </c>
      <c r="K709" t="s">
        <v>149</v>
      </c>
      <c r="L709" t="s">
        <v>215</v>
      </c>
      <c r="M709" t="s">
        <v>76</v>
      </c>
      <c r="N709" t="s">
        <v>216</v>
      </c>
      <c r="O709" s="57">
        <v>46235.668726851851</v>
      </c>
      <c r="P709" s="57">
        <v>46236.532650462963</v>
      </c>
      <c r="Q709">
        <v>69356834</v>
      </c>
      <c r="S709">
        <v>142206131293</v>
      </c>
      <c r="T709" t="s">
        <v>3557</v>
      </c>
      <c r="U709" t="s">
        <v>3558</v>
      </c>
      <c r="V709" t="s">
        <v>3559</v>
      </c>
      <c r="Z709">
        <v>109.07125000000001</v>
      </c>
      <c r="AA709">
        <v>-7.1726700000000001</v>
      </c>
      <c r="AB709" t="s">
        <v>3560</v>
      </c>
      <c r="AC709" t="s">
        <v>237</v>
      </c>
      <c r="AL709" t="s">
        <v>218</v>
      </c>
      <c r="AM709" t="s">
        <v>3561</v>
      </c>
      <c r="AN709" t="s">
        <v>6</v>
      </c>
      <c r="AO709" s="57">
        <v>46030.673495370371</v>
      </c>
      <c r="AP709" s="57">
        <v>46236.541666666664</v>
      </c>
      <c r="AR709" t="s">
        <v>219</v>
      </c>
      <c r="AS709" t="s">
        <v>220</v>
      </c>
      <c r="AT709" t="s">
        <v>231</v>
      </c>
      <c r="AU709">
        <v>20260802</v>
      </c>
      <c r="AV709" t="s">
        <v>222</v>
      </c>
      <c r="AW709" t="s">
        <v>1060</v>
      </c>
      <c r="AX709" t="s">
        <v>223</v>
      </c>
      <c r="BA709" s="57">
        <v>46236.541666666664</v>
      </c>
      <c r="BB709" t="s">
        <v>3561</v>
      </c>
      <c r="BC709">
        <v>2026</v>
      </c>
      <c r="BD709">
        <v>8</v>
      </c>
      <c r="BE709">
        <v>2</v>
      </c>
      <c r="BF709" s="6">
        <f t="shared" si="33"/>
        <v>46236</v>
      </c>
      <c r="BG709">
        <f t="shared" si="34"/>
        <v>-0.54166666666424135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1002511617</v>
      </c>
      <c r="C710">
        <v>3</v>
      </c>
      <c r="D710" t="s">
        <v>55</v>
      </c>
      <c r="E710">
        <v>5</v>
      </c>
      <c r="F710" t="s">
        <v>228</v>
      </c>
      <c r="G710" t="s">
        <v>121</v>
      </c>
      <c r="H710" t="s">
        <v>456</v>
      </c>
      <c r="I710" t="s">
        <v>213</v>
      </c>
      <c r="J710" t="s">
        <v>214</v>
      </c>
      <c r="K710" t="s">
        <v>149</v>
      </c>
      <c r="M710" t="s">
        <v>279</v>
      </c>
      <c r="N710" t="s">
        <v>216</v>
      </c>
      <c r="O710" s="57">
        <v>46240.401273148149</v>
      </c>
      <c r="P710" s="57">
        <v>46247.664525462962</v>
      </c>
      <c r="Q710">
        <v>69359616</v>
      </c>
      <c r="S710">
        <v>152436204182</v>
      </c>
      <c r="T710" t="s">
        <v>3562</v>
      </c>
      <c r="U710" t="s">
        <v>3563</v>
      </c>
      <c r="V710" t="s">
        <v>3564</v>
      </c>
      <c r="Z710">
        <v>112.72248449999999</v>
      </c>
      <c r="AA710">
        <v>-7.1712109000000002</v>
      </c>
      <c r="AB710" t="s">
        <v>3565</v>
      </c>
      <c r="AC710" t="s">
        <v>230</v>
      </c>
      <c r="AL710" t="s">
        <v>218</v>
      </c>
      <c r="AM710" t="s">
        <v>3566</v>
      </c>
      <c r="AN710" t="s">
        <v>6</v>
      </c>
      <c r="AO710" s="57">
        <v>46181.402685185189</v>
      </c>
      <c r="AP710" s="57">
        <v>46242.333333333336</v>
      </c>
      <c r="AQ710" t="s">
        <v>249</v>
      </c>
      <c r="AR710" t="s">
        <v>280</v>
      </c>
      <c r="AS710" t="s">
        <v>220</v>
      </c>
      <c r="AT710" t="s">
        <v>231</v>
      </c>
      <c r="AV710" t="s">
        <v>9264</v>
      </c>
      <c r="AW710" t="s">
        <v>565</v>
      </c>
      <c r="AX710" t="s">
        <v>223</v>
      </c>
      <c r="BA710" s="57">
        <v>46242.333333333336</v>
      </c>
      <c r="BB710" t="s">
        <v>3566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MADURA</v>
      </c>
    </row>
    <row r="711" spans="1:61">
      <c r="A711">
        <v>710</v>
      </c>
      <c r="B711">
        <v>1002524126</v>
      </c>
      <c r="C711">
        <v>3</v>
      </c>
      <c r="D711" t="s">
        <v>59</v>
      </c>
      <c r="E711">
        <v>4</v>
      </c>
      <c r="F711" t="s">
        <v>243</v>
      </c>
      <c r="G711" t="s">
        <v>561</v>
      </c>
      <c r="H711" t="s">
        <v>7850</v>
      </c>
      <c r="I711" t="s">
        <v>213</v>
      </c>
      <c r="J711" t="s">
        <v>214</v>
      </c>
      <c r="K711" t="s">
        <v>149</v>
      </c>
      <c r="M711" t="s">
        <v>76</v>
      </c>
      <c r="N711" t="s">
        <v>216</v>
      </c>
      <c r="O711" s="57">
        <v>46247.529479166667</v>
      </c>
      <c r="P711" s="57">
        <v>46247.570810185185</v>
      </c>
      <c r="Q711">
        <v>69363022</v>
      </c>
      <c r="S711">
        <v>141177105422</v>
      </c>
      <c r="T711" t="s">
        <v>7851</v>
      </c>
      <c r="U711" t="s">
        <v>9265</v>
      </c>
      <c r="V711" t="s">
        <v>9266</v>
      </c>
      <c r="Z711">
        <v>109.507008</v>
      </c>
      <c r="AA711">
        <v>-7.7343799999999998</v>
      </c>
      <c r="AB711" t="s">
        <v>7854</v>
      </c>
      <c r="AC711" t="s">
        <v>292</v>
      </c>
      <c r="AL711" t="s">
        <v>218</v>
      </c>
      <c r="AM711" t="s">
        <v>9267</v>
      </c>
      <c r="AN711" t="s">
        <v>6</v>
      </c>
      <c r="AO711" t="s">
        <v>9268</v>
      </c>
      <c r="AR711" t="s">
        <v>219</v>
      </c>
      <c r="AS711" t="s">
        <v>7856</v>
      </c>
      <c r="AT711" t="s">
        <v>231</v>
      </c>
      <c r="AU711">
        <v>20260813</v>
      </c>
      <c r="AV711" t="s">
        <v>222</v>
      </c>
      <c r="AW711" t="s">
        <v>607</v>
      </c>
      <c r="AX711" t="s">
        <v>223</v>
      </c>
      <c r="BA711" s="57">
        <v>46247.291666666664</v>
      </c>
      <c r="BB711" t="s">
        <v>9267</v>
      </c>
      <c r="BC711">
        <v>2026</v>
      </c>
      <c r="BD711">
        <v>8</v>
      </c>
      <c r="BE711">
        <v>13</v>
      </c>
      <c r="BF711" s="6">
        <f t="shared" si="33"/>
        <v>46247</v>
      </c>
      <c r="BG711">
        <f t="shared" si="34"/>
        <v>-0.29166666666424135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1002516195</v>
      </c>
      <c r="C712">
        <v>3</v>
      </c>
      <c r="D712" t="s">
        <v>55</v>
      </c>
      <c r="E712">
        <v>5</v>
      </c>
      <c r="F712" t="s">
        <v>315</v>
      </c>
      <c r="G712" t="s">
        <v>126</v>
      </c>
      <c r="H712" t="s">
        <v>384</v>
      </c>
      <c r="I712" t="s">
        <v>213</v>
      </c>
      <c r="J712" t="s">
        <v>214</v>
      </c>
      <c r="K712" t="s">
        <v>149</v>
      </c>
      <c r="L712" t="s">
        <v>215</v>
      </c>
      <c r="M712" t="s">
        <v>76</v>
      </c>
      <c r="N712" t="s">
        <v>216</v>
      </c>
      <c r="O712" s="57">
        <v>46242.736770833333</v>
      </c>
      <c r="P712" s="57">
        <v>46244.772187499999</v>
      </c>
      <c r="Q712">
        <v>69361635</v>
      </c>
      <c r="S712">
        <v>152303244193</v>
      </c>
      <c r="T712" t="s">
        <v>5758</v>
      </c>
      <c r="U712" t="s">
        <v>5759</v>
      </c>
      <c r="V712" t="s">
        <v>5760</v>
      </c>
      <c r="Z712">
        <v>112.782242149114</v>
      </c>
      <c r="AA712">
        <v>-7.2968707345482402</v>
      </c>
      <c r="AB712" t="s">
        <v>5761</v>
      </c>
      <c r="AC712" t="s">
        <v>217</v>
      </c>
      <c r="AL712" t="s">
        <v>218</v>
      </c>
      <c r="AM712" t="s">
        <v>5762</v>
      </c>
      <c r="AN712" t="s">
        <v>6</v>
      </c>
      <c r="AO712" s="57">
        <v>46242.746481481481</v>
      </c>
      <c r="AP712" s="57">
        <v>46246.541666666664</v>
      </c>
      <c r="AR712" t="s">
        <v>219</v>
      </c>
      <c r="AS712" t="s">
        <v>126</v>
      </c>
      <c r="AT712" t="s">
        <v>231</v>
      </c>
      <c r="AU712">
        <v>20260810</v>
      </c>
      <c r="AV712" t="s">
        <v>222</v>
      </c>
      <c r="AW712" t="s">
        <v>1059</v>
      </c>
      <c r="AX712" t="s">
        <v>223</v>
      </c>
      <c r="BA712" s="57">
        <v>46246.541666666664</v>
      </c>
      <c r="BB712" t="s">
        <v>5762</v>
      </c>
      <c r="BC712">
        <v>2026</v>
      </c>
      <c r="BD712">
        <v>8</v>
      </c>
      <c r="BE712">
        <v>10</v>
      </c>
      <c r="BF712" s="6">
        <f t="shared" si="33"/>
        <v>46244</v>
      </c>
      <c r="BG712">
        <f t="shared" si="34"/>
        <v>-2.5416666666642413</v>
      </c>
      <c r="BH712" t="str">
        <f t="shared" si="35"/>
        <v>COMPLY</v>
      </c>
      <c r="BI712" t="str">
        <f>VLOOKUP(H712,Sheet2!$A$1:$B$270,2,FALSE)</f>
        <v>SURABAYA SELATAN</v>
      </c>
    </row>
    <row r="713" spans="1:61">
      <c r="A713">
        <v>712</v>
      </c>
      <c r="B713">
        <v>1002517958</v>
      </c>
      <c r="C713">
        <v>3</v>
      </c>
      <c r="D713" t="s">
        <v>49</v>
      </c>
      <c r="E713">
        <v>4</v>
      </c>
      <c r="F713" t="s">
        <v>253</v>
      </c>
      <c r="G713" t="s">
        <v>253</v>
      </c>
      <c r="H713" t="s">
        <v>939</v>
      </c>
      <c r="I713" t="s">
        <v>213</v>
      </c>
      <c r="J713" t="s">
        <v>214</v>
      </c>
      <c r="K713" t="s">
        <v>149</v>
      </c>
      <c r="L713" t="s">
        <v>215</v>
      </c>
      <c r="M713" t="s">
        <v>76</v>
      </c>
      <c r="N713" t="s">
        <v>216</v>
      </c>
      <c r="O713" s="57">
        <v>46244.590925925928</v>
      </c>
      <c r="P713" s="57">
        <v>46245.569351851853</v>
      </c>
      <c r="Q713">
        <v>69362545</v>
      </c>
      <c r="S713">
        <v>142202154736</v>
      </c>
      <c r="T713" t="s">
        <v>6788</v>
      </c>
      <c r="U713" t="s">
        <v>7424</v>
      </c>
      <c r="V713" t="s">
        <v>6789</v>
      </c>
      <c r="Z713">
        <v>109.6515732</v>
      </c>
      <c r="AA713">
        <v>-6.9019257999999999</v>
      </c>
      <c r="AB713" t="s">
        <v>6790</v>
      </c>
      <c r="AC713" t="s">
        <v>237</v>
      </c>
      <c r="AL713" t="s">
        <v>218</v>
      </c>
      <c r="AM713" t="s">
        <v>6322</v>
      </c>
      <c r="AN713" t="s">
        <v>6</v>
      </c>
      <c r="AO713" s="57">
        <v>46303.601122685184</v>
      </c>
      <c r="AP713" s="57">
        <v>46245.541666666664</v>
      </c>
      <c r="AR713" t="s">
        <v>219</v>
      </c>
      <c r="AS713" t="s">
        <v>220</v>
      </c>
      <c r="AT713" t="s">
        <v>231</v>
      </c>
      <c r="AU713">
        <v>20260811</v>
      </c>
      <c r="AV713" t="s">
        <v>222</v>
      </c>
      <c r="AW713" t="s">
        <v>1063</v>
      </c>
      <c r="AX713" t="s">
        <v>223</v>
      </c>
      <c r="BA713" s="57">
        <v>46245.541666666664</v>
      </c>
      <c r="BB713" t="s">
        <v>6322</v>
      </c>
      <c r="BC713">
        <v>2026</v>
      </c>
      <c r="BD713">
        <v>8</v>
      </c>
      <c r="BE713">
        <v>11</v>
      </c>
      <c r="BF713" s="6">
        <f t="shared" si="33"/>
        <v>46245</v>
      </c>
      <c r="BG713">
        <f t="shared" si="34"/>
        <v>-0.54166666666424135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1002505263</v>
      </c>
      <c r="C714">
        <v>3</v>
      </c>
      <c r="D714" t="s">
        <v>55</v>
      </c>
      <c r="E714">
        <v>5</v>
      </c>
      <c r="F714" t="s">
        <v>228</v>
      </c>
      <c r="G714" t="s">
        <v>121</v>
      </c>
      <c r="H714" t="s">
        <v>344</v>
      </c>
      <c r="I714" t="s">
        <v>213</v>
      </c>
      <c r="J714" t="s">
        <v>214</v>
      </c>
      <c r="K714" t="s">
        <v>149</v>
      </c>
      <c r="M714" t="s">
        <v>76</v>
      </c>
      <c r="N714" t="s">
        <v>216</v>
      </c>
      <c r="O714" s="57">
        <v>46236.567025462966</v>
      </c>
      <c r="P714" s="57">
        <v>46236.821412037039</v>
      </c>
      <c r="Q714">
        <v>69251063</v>
      </c>
      <c r="S714">
        <v>152434913428</v>
      </c>
      <c r="T714" t="s">
        <v>2740</v>
      </c>
      <c r="U714" t="s">
        <v>1428</v>
      </c>
      <c r="V714" t="s">
        <v>3567</v>
      </c>
      <c r="Z714">
        <v>113.207784820028</v>
      </c>
      <c r="AA714">
        <v>-7.0519537318538701</v>
      </c>
      <c r="AB714" t="s">
        <v>2742</v>
      </c>
      <c r="AC714" t="s">
        <v>230</v>
      </c>
      <c r="AL714" t="s">
        <v>218</v>
      </c>
      <c r="AM714" t="s">
        <v>2743</v>
      </c>
      <c r="AN714" t="s">
        <v>6</v>
      </c>
      <c r="AO714" s="57">
        <v>46061.569247685184</v>
      </c>
      <c r="AR714" t="s">
        <v>219</v>
      </c>
      <c r="AS714" t="s">
        <v>345</v>
      </c>
      <c r="AT714" t="s">
        <v>221</v>
      </c>
      <c r="AU714">
        <v>20260802</v>
      </c>
      <c r="AV714" t="s">
        <v>222</v>
      </c>
      <c r="AW714" t="s">
        <v>1002</v>
      </c>
      <c r="AX714" t="s">
        <v>223</v>
      </c>
      <c r="BA714" s="57">
        <v>46236.291666666664</v>
      </c>
      <c r="BB714" t="s">
        <v>2743</v>
      </c>
      <c r="BC714">
        <v>2026</v>
      </c>
      <c r="BD714">
        <v>8</v>
      </c>
      <c r="BE714">
        <v>2</v>
      </c>
      <c r="BF714" s="6">
        <f t="shared" si="33"/>
        <v>46236</v>
      </c>
      <c r="BG714">
        <f t="shared" si="34"/>
        <v>-0.29166666666424135</v>
      </c>
      <c r="BH714" t="str">
        <f t="shared" si="35"/>
        <v>COMPLY</v>
      </c>
      <c r="BI714" t="str">
        <f>VLOOKUP(H714,Sheet2!$A$1:$B$270,2,FALSE)</f>
        <v>MADURA</v>
      </c>
    </row>
    <row r="715" spans="1:61">
      <c r="A715">
        <v>714</v>
      </c>
      <c r="B715">
        <v>1002522418</v>
      </c>
      <c r="C715">
        <v>3</v>
      </c>
      <c r="D715" t="s">
        <v>59</v>
      </c>
      <c r="E715">
        <v>4</v>
      </c>
      <c r="F715" t="s">
        <v>243</v>
      </c>
      <c r="G715" t="s">
        <v>262</v>
      </c>
      <c r="H715" t="s">
        <v>263</v>
      </c>
      <c r="I715" t="s">
        <v>213</v>
      </c>
      <c r="J715" t="s">
        <v>214</v>
      </c>
      <c r="K715" t="s">
        <v>149</v>
      </c>
      <c r="L715" t="s">
        <v>215</v>
      </c>
      <c r="M715" t="s">
        <v>259</v>
      </c>
      <c r="N715" t="s">
        <v>216</v>
      </c>
      <c r="O715" s="57">
        <v>46246.605520833335</v>
      </c>
      <c r="P715" s="57">
        <v>46247.557245370372</v>
      </c>
      <c r="Q715">
        <v>69364368</v>
      </c>
      <c r="S715">
        <v>141373127437</v>
      </c>
      <c r="T715" t="s">
        <v>8307</v>
      </c>
      <c r="U715" t="s">
        <v>8308</v>
      </c>
      <c r="V715" t="s">
        <v>8309</v>
      </c>
      <c r="Z715">
        <v>109.92560400000001</v>
      </c>
      <c r="AA715">
        <v>-7.3027259999999998</v>
      </c>
      <c r="AB715" t="s">
        <v>8310</v>
      </c>
      <c r="AC715" t="s">
        <v>237</v>
      </c>
      <c r="AL715" t="s">
        <v>218</v>
      </c>
      <c r="AM715" t="s">
        <v>8124</v>
      </c>
      <c r="AN715" t="s">
        <v>6</v>
      </c>
      <c r="AO715" s="57">
        <v>46364.61109953704</v>
      </c>
      <c r="AP715" s="57">
        <v>46247.541666666664</v>
      </c>
      <c r="AR715" t="s">
        <v>260</v>
      </c>
      <c r="AS715" t="s">
        <v>220</v>
      </c>
      <c r="AT715" t="s">
        <v>231</v>
      </c>
      <c r="AV715" t="s">
        <v>261</v>
      </c>
      <c r="AW715" t="s">
        <v>1055</v>
      </c>
      <c r="AX715" t="s">
        <v>223</v>
      </c>
      <c r="BA715" s="57">
        <v>46247.541666666664</v>
      </c>
      <c r="BB715" t="s">
        <v>8124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:61">
      <c r="A716">
        <v>715</v>
      </c>
      <c r="B716">
        <v>1002507616</v>
      </c>
      <c r="C716">
        <v>3</v>
      </c>
      <c r="D716" t="s">
        <v>51</v>
      </c>
      <c r="E716">
        <v>4</v>
      </c>
      <c r="F716" t="s">
        <v>275</v>
      </c>
      <c r="G716" t="s">
        <v>575</v>
      </c>
      <c r="H716" t="s">
        <v>654</v>
      </c>
      <c r="I716" t="s">
        <v>213</v>
      </c>
      <c r="J716" t="s">
        <v>214</v>
      </c>
      <c r="K716" t="s">
        <v>149</v>
      </c>
      <c r="L716" t="s">
        <v>215</v>
      </c>
      <c r="M716" t="s">
        <v>582</v>
      </c>
      <c r="N716" t="s">
        <v>216</v>
      </c>
      <c r="O716" s="57">
        <v>46238.460381944446</v>
      </c>
      <c r="P716" s="57">
        <v>46240.549895833334</v>
      </c>
      <c r="Q716">
        <v>69358101</v>
      </c>
      <c r="S716">
        <v>142516104443</v>
      </c>
      <c r="T716" t="s">
        <v>2272</v>
      </c>
      <c r="U716" t="s">
        <v>3568</v>
      </c>
      <c r="V716" t="s">
        <v>3569</v>
      </c>
      <c r="Z716">
        <v>110.625086</v>
      </c>
      <c r="AA716">
        <v>-7.0518599999999996</v>
      </c>
      <c r="AB716" t="s">
        <v>2275</v>
      </c>
      <c r="AC716" t="s">
        <v>237</v>
      </c>
      <c r="AL716" t="s">
        <v>218</v>
      </c>
      <c r="AM716" t="s">
        <v>3570</v>
      </c>
      <c r="AN716" t="s">
        <v>6</v>
      </c>
      <c r="AO716" s="57">
        <v>46120.465902777774</v>
      </c>
      <c r="AP716" s="57">
        <v>46239.541666666664</v>
      </c>
      <c r="AR716" t="s">
        <v>14</v>
      </c>
      <c r="AS716" t="s">
        <v>615</v>
      </c>
      <c r="AT716" t="s">
        <v>231</v>
      </c>
      <c r="AV716" t="s">
        <v>3571</v>
      </c>
      <c r="AW716" t="s">
        <v>1065</v>
      </c>
      <c r="AX716" t="s">
        <v>223</v>
      </c>
      <c r="BA716" s="57">
        <v>46239.541666666664</v>
      </c>
      <c r="BB716" t="s">
        <v>3570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:61">
      <c r="A717">
        <v>716</v>
      </c>
      <c r="B717">
        <v>1002524132</v>
      </c>
      <c r="C717">
        <v>3</v>
      </c>
      <c r="D717" t="s">
        <v>38</v>
      </c>
      <c r="E717">
        <v>5</v>
      </c>
      <c r="F717" t="s">
        <v>92</v>
      </c>
      <c r="G717" t="s">
        <v>89</v>
      </c>
      <c r="H717" t="s">
        <v>272</v>
      </c>
      <c r="I717" t="s">
        <v>213</v>
      </c>
      <c r="J717" t="s">
        <v>214</v>
      </c>
      <c r="K717" t="s">
        <v>149</v>
      </c>
      <c r="L717" t="s">
        <v>215</v>
      </c>
      <c r="M717" t="s">
        <v>240</v>
      </c>
      <c r="N717" t="s">
        <v>216</v>
      </c>
      <c r="O717" s="57">
        <v>46247.531215277777</v>
      </c>
      <c r="P717" s="57">
        <v>46247.531956018516</v>
      </c>
      <c r="Q717">
        <v>69365092</v>
      </c>
      <c r="S717">
        <v>152643202392</v>
      </c>
      <c r="T717" t="s">
        <v>9269</v>
      </c>
      <c r="U717" t="s">
        <v>9270</v>
      </c>
      <c r="V717" t="s">
        <v>9271</v>
      </c>
      <c r="Z717">
        <v>111.73818799999999</v>
      </c>
      <c r="AA717">
        <v>-7.1314869999999999</v>
      </c>
      <c r="AB717" t="s">
        <v>9272</v>
      </c>
      <c r="AC717" t="s">
        <v>237</v>
      </c>
      <c r="AL717" t="s">
        <v>218</v>
      </c>
      <c r="AM717" t="s">
        <v>9273</v>
      </c>
      <c r="AN717" t="s">
        <v>6</v>
      </c>
      <c r="AO717" t="s">
        <v>9268</v>
      </c>
      <c r="AP717" s="57">
        <v>46248.541666666664</v>
      </c>
      <c r="AR717" t="s">
        <v>241</v>
      </c>
      <c r="AS717" t="s">
        <v>948</v>
      </c>
      <c r="AT717" t="s">
        <v>231</v>
      </c>
      <c r="AV717" t="s">
        <v>240</v>
      </c>
      <c r="AW717" t="s">
        <v>1055</v>
      </c>
      <c r="AX717" t="s">
        <v>223</v>
      </c>
      <c r="BA717" s="57">
        <v>46248.541666666664</v>
      </c>
      <c r="BB717" t="s">
        <v>9273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BOJONEGORO</v>
      </c>
    </row>
    <row r="718" spans="1:61">
      <c r="A718">
        <v>717</v>
      </c>
      <c r="B718">
        <v>1002519011</v>
      </c>
      <c r="C718">
        <v>3</v>
      </c>
      <c r="D718" t="s">
        <v>55</v>
      </c>
      <c r="E718">
        <v>5</v>
      </c>
      <c r="F718" t="s">
        <v>267</v>
      </c>
      <c r="G718" t="s">
        <v>122</v>
      </c>
      <c r="H718" t="s">
        <v>358</v>
      </c>
      <c r="I718" t="s">
        <v>213</v>
      </c>
      <c r="J718" t="s">
        <v>214</v>
      </c>
      <c r="K718" t="s">
        <v>149</v>
      </c>
      <c r="M718" t="s">
        <v>76</v>
      </c>
      <c r="N718" t="s">
        <v>216</v>
      </c>
      <c r="O718" s="57">
        <v>46245.395798611113</v>
      </c>
      <c r="P718" s="57">
        <v>46245.626087962963</v>
      </c>
      <c r="Q718">
        <v>69360788</v>
      </c>
      <c r="S718">
        <v>152451212138</v>
      </c>
      <c r="T718" t="s">
        <v>5814</v>
      </c>
      <c r="U718" t="s">
        <v>7425</v>
      </c>
      <c r="V718" t="s">
        <v>7426</v>
      </c>
      <c r="Z718">
        <v>112.478649</v>
      </c>
      <c r="AA718">
        <v>-6.9736409999999998</v>
      </c>
      <c r="AB718" t="s">
        <v>5817</v>
      </c>
      <c r="AC718" t="s">
        <v>217</v>
      </c>
      <c r="AL718" t="s">
        <v>218</v>
      </c>
      <c r="AM718" t="s">
        <v>7427</v>
      </c>
      <c r="AN718" t="s">
        <v>6</v>
      </c>
      <c r="AO718" s="57">
        <v>46334.402962962966</v>
      </c>
      <c r="AR718" t="s">
        <v>219</v>
      </c>
      <c r="AS718" t="s">
        <v>122</v>
      </c>
      <c r="AT718" t="s">
        <v>231</v>
      </c>
      <c r="AU718">
        <v>20260811</v>
      </c>
      <c r="AV718" t="s">
        <v>222</v>
      </c>
      <c r="AW718" t="s">
        <v>568</v>
      </c>
      <c r="AX718" t="s">
        <v>223</v>
      </c>
      <c r="BA718" s="57">
        <v>46245.291666666664</v>
      </c>
      <c r="BB718" t="s">
        <v>7427</v>
      </c>
      <c r="BC718">
        <v>2026</v>
      </c>
      <c r="BD718">
        <v>8</v>
      </c>
      <c r="BE718">
        <v>11</v>
      </c>
      <c r="BF718" s="6">
        <f t="shared" si="33"/>
        <v>46245</v>
      </c>
      <c r="BG718">
        <f t="shared" si="34"/>
        <v>-0.29166666666424135</v>
      </c>
      <c r="BH718" t="str">
        <f t="shared" si="35"/>
        <v>COMPLY</v>
      </c>
      <c r="BI718" t="str">
        <f>VLOOKUP(H718,Sheet2!$A$1:$B$270,2,FALSE)</f>
        <v>GRESIK</v>
      </c>
    </row>
    <row r="719" spans="1:61">
      <c r="A719">
        <v>718</v>
      </c>
      <c r="B719">
        <v>1002522082</v>
      </c>
      <c r="C719">
        <v>3</v>
      </c>
      <c r="D719" t="s">
        <v>45</v>
      </c>
      <c r="E719">
        <v>5</v>
      </c>
      <c r="F719" t="s">
        <v>113</v>
      </c>
      <c r="G719" t="s">
        <v>111</v>
      </c>
      <c r="H719" t="s">
        <v>258</v>
      </c>
      <c r="I719" t="s">
        <v>213</v>
      </c>
      <c r="J719" t="s">
        <v>214</v>
      </c>
      <c r="K719" t="s">
        <v>149</v>
      </c>
      <c r="L719" t="s">
        <v>215</v>
      </c>
      <c r="M719" t="s">
        <v>259</v>
      </c>
      <c r="N719" t="s">
        <v>216</v>
      </c>
      <c r="O719" s="57">
        <v>46246.549259259256</v>
      </c>
      <c r="P719" s="57">
        <v>46246.62290509259</v>
      </c>
      <c r="Q719">
        <v>69364212</v>
      </c>
      <c r="S719">
        <v>172506789017</v>
      </c>
      <c r="T719" t="s">
        <v>8311</v>
      </c>
      <c r="U719" t="s">
        <v>8312</v>
      </c>
      <c r="V719" t="s">
        <v>8313</v>
      </c>
      <c r="Z719">
        <v>121.666696071624</v>
      </c>
      <c r="AA719">
        <v>-8.8383010807756595</v>
      </c>
      <c r="AB719" t="s">
        <v>8314</v>
      </c>
      <c r="AC719" t="s">
        <v>237</v>
      </c>
      <c r="AL719" t="s">
        <v>218</v>
      </c>
      <c r="AM719" t="s">
        <v>8315</v>
      </c>
      <c r="AN719" t="s">
        <v>6</v>
      </c>
      <c r="AO719" s="57">
        <v>46364.569351851853</v>
      </c>
      <c r="AP719" s="57">
        <v>46247.625</v>
      </c>
      <c r="AR719" t="s">
        <v>260</v>
      </c>
      <c r="AS719" t="s">
        <v>111</v>
      </c>
      <c r="AT719" t="s">
        <v>231</v>
      </c>
      <c r="AV719" t="s">
        <v>261</v>
      </c>
      <c r="AW719" t="s">
        <v>1063</v>
      </c>
      <c r="AX719" t="s">
        <v>223</v>
      </c>
      <c r="BA719" s="57">
        <v>46247.625</v>
      </c>
      <c r="BB719" t="s">
        <v>8315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ENDE</v>
      </c>
    </row>
    <row r="720" spans="1:61">
      <c r="A720">
        <v>719</v>
      </c>
      <c r="B720">
        <v>1002509850</v>
      </c>
      <c r="C720">
        <v>3</v>
      </c>
      <c r="D720" t="s">
        <v>38</v>
      </c>
      <c r="E720">
        <v>5</v>
      </c>
      <c r="F720" t="s">
        <v>92</v>
      </c>
      <c r="G720" t="s">
        <v>94</v>
      </c>
      <c r="H720" t="s">
        <v>478</v>
      </c>
      <c r="I720" t="s">
        <v>213</v>
      </c>
      <c r="J720" t="s">
        <v>214</v>
      </c>
      <c r="K720" t="s">
        <v>149</v>
      </c>
      <c r="L720" t="s">
        <v>215</v>
      </c>
      <c r="M720" t="s">
        <v>76</v>
      </c>
      <c r="N720" t="s">
        <v>216</v>
      </c>
      <c r="O720" s="57">
        <v>46239.411759259259</v>
      </c>
      <c r="P720" s="57">
        <v>46240.650983796295</v>
      </c>
      <c r="Q720">
        <v>69358873</v>
      </c>
      <c r="S720">
        <v>152634208053</v>
      </c>
      <c r="T720" t="s">
        <v>3577</v>
      </c>
      <c r="U720" t="s">
        <v>3578</v>
      </c>
      <c r="V720" t="s">
        <v>3579</v>
      </c>
      <c r="Z720">
        <v>111.21983</v>
      </c>
      <c r="AA720">
        <v>-7.3749890000000002</v>
      </c>
      <c r="AB720" t="s">
        <v>3580</v>
      </c>
      <c r="AC720" t="s">
        <v>237</v>
      </c>
      <c r="AL720" t="s">
        <v>218</v>
      </c>
      <c r="AM720" t="s">
        <v>1889</v>
      </c>
      <c r="AN720" t="s">
        <v>6</v>
      </c>
      <c r="AO720" s="57">
        <v>46150.413344907407</v>
      </c>
      <c r="AP720" s="57">
        <v>46240.333333333336</v>
      </c>
      <c r="AR720" t="s">
        <v>219</v>
      </c>
      <c r="AS720" t="s">
        <v>220</v>
      </c>
      <c r="AT720" t="s">
        <v>231</v>
      </c>
      <c r="AU720">
        <v>20260806</v>
      </c>
      <c r="AV720" t="s">
        <v>222</v>
      </c>
      <c r="AW720" t="s">
        <v>1055</v>
      </c>
      <c r="AX720" t="s">
        <v>223</v>
      </c>
      <c r="BA720" s="57">
        <v>46240.333333333336</v>
      </c>
      <c r="BB720" t="s">
        <v>1889</v>
      </c>
      <c r="BC720">
        <v>2026</v>
      </c>
      <c r="BD720">
        <v>8</v>
      </c>
      <c r="BE720">
        <v>6</v>
      </c>
      <c r="BF720" s="6">
        <f t="shared" si="33"/>
        <v>46240</v>
      </c>
      <c r="BG720">
        <f t="shared" si="34"/>
        <v>-0.33333333333575865</v>
      </c>
      <c r="BH720" t="str">
        <f t="shared" si="35"/>
        <v>COMPLY</v>
      </c>
      <c r="BI720" t="str">
        <f>VLOOKUP(H720,Sheet2!$A$1:$B$270,2,FALSE)</f>
        <v>MADIUN</v>
      </c>
    </row>
    <row r="721" spans="1:61">
      <c r="A721">
        <v>720</v>
      </c>
      <c r="B721">
        <v>1002512086</v>
      </c>
      <c r="C721">
        <v>3</v>
      </c>
      <c r="D721" t="s">
        <v>51</v>
      </c>
      <c r="E721">
        <v>4</v>
      </c>
      <c r="F721" t="s">
        <v>275</v>
      </c>
      <c r="G721" t="s">
        <v>575</v>
      </c>
      <c r="H721" t="s">
        <v>935</v>
      </c>
      <c r="I721" t="s">
        <v>213</v>
      </c>
      <c r="J721" t="s">
        <v>214</v>
      </c>
      <c r="K721" t="s">
        <v>149</v>
      </c>
      <c r="L721" t="s">
        <v>215</v>
      </c>
      <c r="M721" t="s">
        <v>76</v>
      </c>
      <c r="N721" t="s">
        <v>216</v>
      </c>
      <c r="O721" s="57">
        <v>46240.482592592591</v>
      </c>
      <c r="P721" s="57">
        <v>46240.645416666666</v>
      </c>
      <c r="Q721">
        <v>69359865</v>
      </c>
      <c r="S721">
        <v>142509107220</v>
      </c>
      <c r="T721" t="s">
        <v>3581</v>
      </c>
      <c r="U721" t="s">
        <v>3582</v>
      </c>
      <c r="V721" t="s">
        <v>3583</v>
      </c>
      <c r="Z721">
        <v>111.209734</v>
      </c>
      <c r="AA721">
        <v>-7.1746869999999996</v>
      </c>
      <c r="AB721" t="s">
        <v>3584</v>
      </c>
      <c r="AC721" t="s">
        <v>237</v>
      </c>
      <c r="AL721" t="s">
        <v>218</v>
      </c>
      <c r="AM721" t="s">
        <v>3585</v>
      </c>
      <c r="AN721" t="s">
        <v>6</v>
      </c>
      <c r="AO721" s="57">
        <v>46181.486018518517</v>
      </c>
      <c r="AP721" s="57">
        <v>46241.333333333336</v>
      </c>
      <c r="AR721" t="s">
        <v>219</v>
      </c>
      <c r="AS721" t="s">
        <v>936</v>
      </c>
      <c r="AT721" t="s">
        <v>231</v>
      </c>
      <c r="AU721">
        <v>20260806</v>
      </c>
      <c r="AV721" t="s">
        <v>222</v>
      </c>
      <c r="AW721" t="s">
        <v>1055</v>
      </c>
      <c r="AX721" t="s">
        <v>223</v>
      </c>
      <c r="BA721" s="57">
        <v>46241.333333333336</v>
      </c>
      <c r="BB721" t="s">
        <v>3585</v>
      </c>
      <c r="BC721">
        <v>2026</v>
      </c>
      <c r="BD721">
        <v>8</v>
      </c>
      <c r="BE721">
        <v>6</v>
      </c>
      <c r="BF721" s="6">
        <f t="shared" si="33"/>
        <v>46240</v>
      </c>
      <c r="BG721">
        <f t="shared" si="34"/>
        <v>-1.3333333333357587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1002513309</v>
      </c>
      <c r="C722">
        <v>3</v>
      </c>
      <c r="D722" t="s">
        <v>38</v>
      </c>
      <c r="E722">
        <v>5</v>
      </c>
      <c r="F722" t="s">
        <v>90</v>
      </c>
      <c r="G722" t="s">
        <v>98</v>
      </c>
      <c r="H722" t="s">
        <v>303</v>
      </c>
      <c r="I722" t="s">
        <v>213</v>
      </c>
      <c r="J722" t="s">
        <v>214</v>
      </c>
      <c r="K722" t="s">
        <v>149</v>
      </c>
      <c r="L722" t="s">
        <v>215</v>
      </c>
      <c r="M722" t="s">
        <v>76</v>
      </c>
      <c r="N722" t="s">
        <v>216</v>
      </c>
      <c r="O722" s="57">
        <v>46240.715949074074</v>
      </c>
      <c r="P722" s="57">
        <v>46241.582071759258</v>
      </c>
      <c r="Q722">
        <v>69360299</v>
      </c>
      <c r="S722">
        <v>152606246391</v>
      </c>
      <c r="T722" t="s">
        <v>3586</v>
      </c>
      <c r="U722" t="s">
        <v>3587</v>
      </c>
      <c r="V722" t="s">
        <v>3588</v>
      </c>
      <c r="Z722">
        <v>111.89570841780601</v>
      </c>
      <c r="AA722">
        <v>-8.0687747463945296</v>
      </c>
      <c r="AB722" t="s">
        <v>3589</v>
      </c>
      <c r="AC722" t="s">
        <v>237</v>
      </c>
      <c r="AL722" t="s">
        <v>218</v>
      </c>
      <c r="AM722" t="s">
        <v>3590</v>
      </c>
      <c r="AN722" t="s">
        <v>6</v>
      </c>
      <c r="AO722" s="57">
        <v>46181.726400462961</v>
      </c>
      <c r="AP722" s="57">
        <v>46241.625</v>
      </c>
      <c r="AR722" t="s">
        <v>219</v>
      </c>
      <c r="AS722" t="s">
        <v>98</v>
      </c>
      <c r="AT722" t="s">
        <v>231</v>
      </c>
      <c r="AU722">
        <v>20260807</v>
      </c>
      <c r="AV722" t="s">
        <v>222</v>
      </c>
      <c r="AW722" t="s">
        <v>1055</v>
      </c>
      <c r="AX722" t="s">
        <v>223</v>
      </c>
      <c r="BA722" s="57">
        <v>46241.625</v>
      </c>
      <c r="BB722" t="s">
        <v>3590</v>
      </c>
      <c r="BC722">
        <v>2026</v>
      </c>
      <c r="BD722">
        <v>8</v>
      </c>
      <c r="BE722">
        <v>7</v>
      </c>
      <c r="BF722" s="6">
        <f t="shared" si="33"/>
        <v>46241</v>
      </c>
      <c r="BG722">
        <f t="shared" si="34"/>
        <v>-0.625</v>
      </c>
      <c r="BH722" t="str">
        <f t="shared" si="35"/>
        <v>COMPLY</v>
      </c>
      <c r="BI722" t="str">
        <f>VLOOKUP(H722,Sheet2!$A$1:$B$270,2,FALSE)</f>
        <v>BLITAR</v>
      </c>
    </row>
    <row r="723" spans="1:61">
      <c r="A723">
        <v>722</v>
      </c>
      <c r="B723">
        <v>1002521434</v>
      </c>
      <c r="C723">
        <v>3</v>
      </c>
      <c r="D723" t="s">
        <v>42</v>
      </c>
      <c r="E723">
        <v>5</v>
      </c>
      <c r="F723" t="s">
        <v>106</v>
      </c>
      <c r="G723" t="s">
        <v>106</v>
      </c>
      <c r="H723" t="s">
        <v>377</v>
      </c>
      <c r="I723" t="s">
        <v>213</v>
      </c>
      <c r="J723" t="s">
        <v>214</v>
      </c>
      <c r="K723" t="s">
        <v>149</v>
      </c>
      <c r="M723" t="s">
        <v>279</v>
      </c>
      <c r="N723" t="s">
        <v>216</v>
      </c>
      <c r="O723" s="57">
        <v>46246.406192129631</v>
      </c>
      <c r="P723" s="57">
        <v>46248.353715277779</v>
      </c>
      <c r="Q723">
        <v>69363902</v>
      </c>
      <c r="S723">
        <v>152731203849</v>
      </c>
      <c r="T723" t="s">
        <v>8316</v>
      </c>
      <c r="U723" t="s">
        <v>8193</v>
      </c>
      <c r="V723" t="s">
        <v>8317</v>
      </c>
      <c r="Z723">
        <v>112.8934718</v>
      </c>
      <c r="AA723">
        <v>-7.7054999999999998</v>
      </c>
      <c r="AB723" t="s">
        <v>8318</v>
      </c>
      <c r="AC723" t="s">
        <v>230</v>
      </c>
      <c r="AL723" t="s">
        <v>218</v>
      </c>
      <c r="AM723" t="s">
        <v>8319</v>
      </c>
      <c r="AN723" t="s">
        <v>6</v>
      </c>
      <c r="AO723" s="57">
        <v>46364.413321759261</v>
      </c>
      <c r="AP723" s="57">
        <v>46247.541666666664</v>
      </c>
      <c r="AQ723" t="s">
        <v>570</v>
      </c>
      <c r="AR723" t="s">
        <v>280</v>
      </c>
      <c r="AS723" t="s">
        <v>220</v>
      </c>
      <c r="AT723" t="s">
        <v>231</v>
      </c>
      <c r="AV723" t="s">
        <v>9274</v>
      </c>
      <c r="AW723" t="s">
        <v>566</v>
      </c>
      <c r="AX723" t="s">
        <v>223</v>
      </c>
      <c r="BA723" s="57">
        <v>46247.541666666664</v>
      </c>
      <c r="BB723" t="s">
        <v>8319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PASURUAN</v>
      </c>
    </row>
    <row r="724" spans="1:61">
      <c r="A724">
        <v>723</v>
      </c>
      <c r="B724">
        <v>1002512272</v>
      </c>
      <c r="C724">
        <v>3</v>
      </c>
      <c r="D724" t="s">
        <v>55</v>
      </c>
      <c r="E724">
        <v>5</v>
      </c>
      <c r="F724" t="s">
        <v>315</v>
      </c>
      <c r="G724" t="s">
        <v>126</v>
      </c>
      <c r="H724" t="s">
        <v>316</v>
      </c>
      <c r="I724" t="s">
        <v>213</v>
      </c>
      <c r="J724" t="s">
        <v>214</v>
      </c>
      <c r="K724" t="s">
        <v>149</v>
      </c>
      <c r="M724" t="s">
        <v>236</v>
      </c>
      <c r="N724" t="s">
        <v>622</v>
      </c>
      <c r="O724" s="57">
        <v>46240.533807870372</v>
      </c>
      <c r="P724" s="57">
        <v>46244.084131944444</v>
      </c>
      <c r="Q724">
        <v>69359835</v>
      </c>
      <c r="R724">
        <v>3135936076</v>
      </c>
      <c r="S724">
        <v>152320246219</v>
      </c>
      <c r="T724" t="s">
        <v>3601</v>
      </c>
      <c r="U724" t="s">
        <v>3602</v>
      </c>
      <c r="Z724">
        <v>112.760344528693</v>
      </c>
      <c r="AA724">
        <v>-7.2950534293293199</v>
      </c>
      <c r="AB724" t="s">
        <v>3603</v>
      </c>
      <c r="AC724" t="s">
        <v>230</v>
      </c>
      <c r="AO724" s="57">
        <v>46181.538668981484</v>
      </c>
      <c r="AR724" t="s">
        <v>314</v>
      </c>
      <c r="AS724" t="s">
        <v>961</v>
      </c>
      <c r="AT724" t="s">
        <v>231</v>
      </c>
      <c r="AV724" t="s">
        <v>930</v>
      </c>
      <c r="AW724" t="s">
        <v>566</v>
      </c>
      <c r="AX724" t="s">
        <v>223</v>
      </c>
      <c r="AZ724" t="s">
        <v>930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SURABAYA SELATAN</v>
      </c>
    </row>
    <row r="725" spans="1:61">
      <c r="A725">
        <v>724</v>
      </c>
      <c r="B725">
        <v>1002512548</v>
      </c>
      <c r="C725">
        <v>3</v>
      </c>
      <c r="D725" t="s">
        <v>42</v>
      </c>
      <c r="E725">
        <v>5</v>
      </c>
      <c r="F725" t="s">
        <v>106</v>
      </c>
      <c r="G725" t="s">
        <v>106</v>
      </c>
      <c r="H725" t="s">
        <v>347</v>
      </c>
      <c r="I725" t="s">
        <v>213</v>
      </c>
      <c r="J725" t="s">
        <v>214</v>
      </c>
      <c r="K725" t="s">
        <v>149</v>
      </c>
      <c r="M725" t="s">
        <v>76</v>
      </c>
      <c r="N725" t="s">
        <v>216</v>
      </c>
      <c r="O725" s="57">
        <v>46240.58189814815</v>
      </c>
      <c r="P725" s="57">
        <v>46241.474432870367</v>
      </c>
      <c r="Q725">
        <v>69360010</v>
      </c>
      <c r="S725">
        <v>152729256549</v>
      </c>
      <c r="T725" t="s">
        <v>3607</v>
      </c>
      <c r="U725" t="s">
        <v>3608</v>
      </c>
      <c r="V725" t="s">
        <v>3609</v>
      </c>
      <c r="Z725">
        <v>112.92003699999999</v>
      </c>
      <c r="AA725">
        <v>-7.6432884000000003</v>
      </c>
      <c r="AB725" t="s">
        <v>3610</v>
      </c>
      <c r="AC725" t="s">
        <v>230</v>
      </c>
      <c r="AL725" t="s">
        <v>218</v>
      </c>
      <c r="AM725" t="s">
        <v>3611</v>
      </c>
      <c r="AN725" t="s">
        <v>6</v>
      </c>
      <c r="AO725" s="57">
        <v>46181.590578703705</v>
      </c>
      <c r="AP725" s="57">
        <v>46241.541666666664</v>
      </c>
      <c r="AR725" t="s">
        <v>219</v>
      </c>
      <c r="AS725" t="s">
        <v>106</v>
      </c>
      <c r="AT725" t="s">
        <v>231</v>
      </c>
      <c r="AU725">
        <v>20260807</v>
      </c>
      <c r="AV725" t="s">
        <v>222</v>
      </c>
      <c r="AW725" t="s">
        <v>566</v>
      </c>
      <c r="AX725" t="s">
        <v>223</v>
      </c>
      <c r="BA725" s="57">
        <v>46241.541666666664</v>
      </c>
      <c r="BB725" t="s">
        <v>3611</v>
      </c>
      <c r="BC725">
        <v>2026</v>
      </c>
      <c r="BD725">
        <v>8</v>
      </c>
      <c r="BE725">
        <v>7</v>
      </c>
      <c r="BF725" s="6">
        <f t="shared" si="33"/>
        <v>46241</v>
      </c>
      <c r="BG725">
        <f t="shared" si="34"/>
        <v>-0.54166666666424135</v>
      </c>
      <c r="BH725" t="str">
        <f t="shared" si="35"/>
        <v>COMPLY</v>
      </c>
      <c r="BI725" t="str">
        <f>VLOOKUP(H725,Sheet2!$A$1:$B$270,2,FALSE)</f>
        <v>PASURUAN</v>
      </c>
    </row>
    <row r="726" spans="1:61">
      <c r="A726">
        <v>725</v>
      </c>
      <c r="B726">
        <v>1002504850</v>
      </c>
      <c r="C726">
        <v>3</v>
      </c>
      <c r="D726" t="s">
        <v>34</v>
      </c>
      <c r="E726">
        <v>5</v>
      </c>
      <c r="F726" t="s">
        <v>580</v>
      </c>
      <c r="G726" t="s">
        <v>79</v>
      </c>
      <c r="H726" t="s">
        <v>473</v>
      </c>
      <c r="I726" t="s">
        <v>213</v>
      </c>
      <c r="J726" t="s">
        <v>214</v>
      </c>
      <c r="K726" t="s">
        <v>149</v>
      </c>
      <c r="M726" t="s">
        <v>76</v>
      </c>
      <c r="N726" t="s">
        <v>216</v>
      </c>
      <c r="O726" s="57">
        <v>46235.710925925923</v>
      </c>
      <c r="P726" s="57">
        <v>46236.532071759262</v>
      </c>
      <c r="Q726">
        <v>69355240</v>
      </c>
      <c r="R726">
        <v>3612102036</v>
      </c>
      <c r="S726">
        <v>172407212840</v>
      </c>
      <c r="T726" t="s">
        <v>1231</v>
      </c>
      <c r="U726" t="s">
        <v>3612</v>
      </c>
      <c r="V726" t="s">
        <v>3613</v>
      </c>
      <c r="Z726">
        <v>115.310351</v>
      </c>
      <c r="AA726">
        <v>-8.5480199999999993</v>
      </c>
      <c r="AB726" t="s">
        <v>1232</v>
      </c>
      <c r="AC726" t="s">
        <v>230</v>
      </c>
      <c r="AL726" t="s">
        <v>218</v>
      </c>
      <c r="AM726" t="s">
        <v>3614</v>
      </c>
      <c r="AN726" t="s">
        <v>6</v>
      </c>
      <c r="AO726" s="57">
        <v>46030.715254629627</v>
      </c>
      <c r="AR726" t="s">
        <v>219</v>
      </c>
      <c r="AS726" t="s">
        <v>79</v>
      </c>
      <c r="AT726" t="s">
        <v>231</v>
      </c>
      <c r="AU726">
        <v>20260802</v>
      </c>
      <c r="AV726" t="s">
        <v>222</v>
      </c>
      <c r="AW726" t="s">
        <v>630</v>
      </c>
      <c r="AX726" t="s">
        <v>223</v>
      </c>
      <c r="BA726" s="57">
        <v>46235.291666666664</v>
      </c>
      <c r="BB726" t="s">
        <v>3614</v>
      </c>
      <c r="BC726">
        <v>2026</v>
      </c>
      <c r="BD726">
        <v>8</v>
      </c>
      <c r="BE726">
        <v>2</v>
      </c>
      <c r="BF726" s="6">
        <f t="shared" si="33"/>
        <v>46236</v>
      </c>
      <c r="BG726">
        <f t="shared" si="34"/>
        <v>0.70833333333575865</v>
      </c>
      <c r="BH726" t="str">
        <f t="shared" si="35"/>
        <v>COMPLY</v>
      </c>
      <c r="BI726" t="str">
        <f>VLOOKUP(H726,Sheet2!$A$1:$B$270,2,FALSE)</f>
        <v>GIANYAR</v>
      </c>
    </row>
    <row r="727" spans="1:61">
      <c r="A727">
        <v>726</v>
      </c>
      <c r="B727">
        <v>1002511897</v>
      </c>
      <c r="C727">
        <v>3</v>
      </c>
      <c r="D727" t="s">
        <v>38</v>
      </c>
      <c r="E727">
        <v>5</v>
      </c>
      <c r="F727" t="s">
        <v>251</v>
      </c>
      <c r="G727" t="s">
        <v>91</v>
      </c>
      <c r="H727" t="s">
        <v>529</v>
      </c>
      <c r="I727" t="s">
        <v>213</v>
      </c>
      <c r="J727" t="s">
        <v>214</v>
      </c>
      <c r="K727" t="s">
        <v>149</v>
      </c>
      <c r="L727" t="s">
        <v>215</v>
      </c>
      <c r="M727" t="s">
        <v>582</v>
      </c>
      <c r="N727" t="s">
        <v>216</v>
      </c>
      <c r="O727" s="57">
        <v>46240.45412037037</v>
      </c>
      <c r="P727" s="57">
        <v>46244.495127314818</v>
      </c>
      <c r="Q727">
        <v>69359786</v>
      </c>
      <c r="S727">
        <v>152705284986</v>
      </c>
      <c r="T727" t="s">
        <v>3615</v>
      </c>
      <c r="U727" t="s">
        <v>3616</v>
      </c>
      <c r="V727" t="s">
        <v>3617</v>
      </c>
      <c r="Z727">
        <v>112.66926239999999</v>
      </c>
      <c r="AA727">
        <v>-7.9709640999999998</v>
      </c>
      <c r="AB727" t="s">
        <v>3618</v>
      </c>
      <c r="AC727" t="s">
        <v>237</v>
      </c>
      <c r="AL727" t="s">
        <v>218</v>
      </c>
      <c r="AM727" t="s">
        <v>3619</v>
      </c>
      <c r="AN727" t="s">
        <v>6</v>
      </c>
      <c r="AO727" s="57">
        <v>46181.455231481479</v>
      </c>
      <c r="AP727" s="57">
        <v>46241.333333333336</v>
      </c>
      <c r="AR727" t="s">
        <v>14</v>
      </c>
      <c r="AS727" t="s">
        <v>642</v>
      </c>
      <c r="AT727" t="s">
        <v>231</v>
      </c>
      <c r="AV727" t="s">
        <v>6797</v>
      </c>
      <c r="AW727" t="s">
        <v>1059</v>
      </c>
      <c r="AX727" t="s">
        <v>223</v>
      </c>
      <c r="BA727" s="57">
        <v>46241.333333333336</v>
      </c>
      <c r="BB727" t="s">
        <v>3619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MALANG</v>
      </c>
    </row>
    <row r="728" spans="1:61">
      <c r="A728">
        <v>727</v>
      </c>
      <c r="B728">
        <v>1002505922</v>
      </c>
      <c r="C728">
        <v>3</v>
      </c>
      <c r="D728" t="s">
        <v>51</v>
      </c>
      <c r="E728">
        <v>4</v>
      </c>
      <c r="F728" t="s">
        <v>275</v>
      </c>
      <c r="G728" t="s">
        <v>922</v>
      </c>
      <c r="H728" t="s">
        <v>1040</v>
      </c>
      <c r="I728" t="s">
        <v>213</v>
      </c>
      <c r="J728" t="s">
        <v>214</v>
      </c>
      <c r="K728" t="s">
        <v>149</v>
      </c>
      <c r="L728" t="s">
        <v>215</v>
      </c>
      <c r="M728" t="s">
        <v>76</v>
      </c>
      <c r="N728" t="s">
        <v>216</v>
      </c>
      <c r="O728" s="57">
        <v>46237.490925925929</v>
      </c>
      <c r="P728" s="57">
        <v>46238.790532407409</v>
      </c>
      <c r="Q728">
        <v>69357397</v>
      </c>
      <c r="S728">
        <v>142507105315</v>
      </c>
      <c r="T728" t="s">
        <v>3620</v>
      </c>
      <c r="U728" t="s">
        <v>3621</v>
      </c>
      <c r="V728" t="s">
        <v>3622</v>
      </c>
      <c r="Z728">
        <v>110.7509084</v>
      </c>
      <c r="AA728">
        <v>-6.5275876999999998</v>
      </c>
      <c r="AB728" t="s">
        <v>3623</v>
      </c>
      <c r="AC728" t="s">
        <v>237</v>
      </c>
      <c r="AL728" t="s">
        <v>218</v>
      </c>
      <c r="AM728" t="s">
        <v>3624</v>
      </c>
      <c r="AN728" t="s">
        <v>6</v>
      </c>
      <c r="AO728" s="57">
        <v>46089.496550925927</v>
      </c>
      <c r="AP728" s="57">
        <v>46238.333333333336</v>
      </c>
      <c r="AR728" t="s">
        <v>219</v>
      </c>
      <c r="AS728" t="s">
        <v>220</v>
      </c>
      <c r="AT728" t="s">
        <v>231</v>
      </c>
      <c r="AU728">
        <v>20260804</v>
      </c>
      <c r="AV728" t="s">
        <v>222</v>
      </c>
      <c r="AW728" t="s">
        <v>1063</v>
      </c>
      <c r="AX728" t="s">
        <v>223</v>
      </c>
      <c r="BA728" s="57">
        <v>46238.333333333336</v>
      </c>
      <c r="BB728" t="s">
        <v>3624</v>
      </c>
      <c r="BC728">
        <v>2026</v>
      </c>
      <c r="BD728">
        <v>8</v>
      </c>
      <c r="BE728">
        <v>4</v>
      </c>
      <c r="BF728" s="6">
        <f t="shared" si="33"/>
        <v>46238</v>
      </c>
      <c r="BG728">
        <f t="shared" si="34"/>
        <v>-0.33333333333575865</v>
      </c>
      <c r="BH728" t="str">
        <f t="shared" si="35"/>
        <v>COMPLY</v>
      </c>
      <c r="BI728" t="e">
        <f>VLOOKUP(H728,Sheet2!$A$1:$B$270,2,FALSE)</f>
        <v>#N/A</v>
      </c>
    </row>
    <row r="729" spans="1:61">
      <c r="A729">
        <v>728</v>
      </c>
      <c r="B729">
        <v>1002505507</v>
      </c>
      <c r="C729">
        <v>3</v>
      </c>
      <c r="D729" t="s">
        <v>34</v>
      </c>
      <c r="E729">
        <v>5</v>
      </c>
      <c r="F729" t="s">
        <v>580</v>
      </c>
      <c r="G729" t="s">
        <v>79</v>
      </c>
      <c r="H729" t="s">
        <v>290</v>
      </c>
      <c r="I729" t="s">
        <v>213</v>
      </c>
      <c r="J729" t="s">
        <v>214</v>
      </c>
      <c r="K729" t="s">
        <v>149</v>
      </c>
      <c r="M729" t="s">
        <v>236</v>
      </c>
      <c r="N729" t="s">
        <v>216</v>
      </c>
      <c r="O729" s="57">
        <v>46237.362615740742</v>
      </c>
      <c r="P729" s="57">
        <v>46241.084050925929</v>
      </c>
      <c r="Q729">
        <v>69357179</v>
      </c>
      <c r="S729">
        <v>172408247661</v>
      </c>
      <c r="T729" t="s">
        <v>3638</v>
      </c>
      <c r="U729" t="s">
        <v>3639</v>
      </c>
      <c r="Z729">
        <v>115.288893</v>
      </c>
      <c r="AA729">
        <v>-8.5770169999999997</v>
      </c>
      <c r="AB729" t="s">
        <v>3640</v>
      </c>
      <c r="AC729" t="s">
        <v>230</v>
      </c>
      <c r="AO729" s="57">
        <v>46089.371631944443</v>
      </c>
      <c r="AR729" t="s">
        <v>314</v>
      </c>
      <c r="AS729" t="s">
        <v>698</v>
      </c>
      <c r="AT729" t="s">
        <v>231</v>
      </c>
      <c r="AV729" t="s">
        <v>930</v>
      </c>
      <c r="AW729" t="s">
        <v>566</v>
      </c>
      <c r="AX729" t="s">
        <v>223</v>
      </c>
      <c r="AZ729" t="s">
        <v>930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GIANYAR</v>
      </c>
    </row>
    <row r="730" spans="1:61">
      <c r="A730">
        <v>729</v>
      </c>
      <c r="B730">
        <v>1002505916</v>
      </c>
      <c r="C730">
        <v>3</v>
      </c>
      <c r="D730" t="s">
        <v>38</v>
      </c>
      <c r="E730">
        <v>5</v>
      </c>
      <c r="F730" t="s">
        <v>90</v>
      </c>
      <c r="G730" t="s">
        <v>93</v>
      </c>
      <c r="H730" t="s">
        <v>474</v>
      </c>
      <c r="I730" t="s">
        <v>213</v>
      </c>
      <c r="J730" t="s">
        <v>214</v>
      </c>
      <c r="K730" t="s">
        <v>149</v>
      </c>
      <c r="M730" t="s">
        <v>76</v>
      </c>
      <c r="N730" t="s">
        <v>216</v>
      </c>
      <c r="O730" s="57">
        <v>46237.489062499997</v>
      </c>
      <c r="P730" s="57">
        <v>46237.859259259261</v>
      </c>
      <c r="Q730">
        <v>69357419</v>
      </c>
      <c r="S730">
        <v>152627203626</v>
      </c>
      <c r="T730" t="s">
        <v>1526</v>
      </c>
      <c r="U730" t="s">
        <v>3634</v>
      </c>
      <c r="V730" t="s">
        <v>3635</v>
      </c>
      <c r="Z730">
        <v>112.0196308</v>
      </c>
      <c r="AA730">
        <v>-7.6876004</v>
      </c>
      <c r="AB730" t="s">
        <v>3636</v>
      </c>
      <c r="AC730" t="s">
        <v>230</v>
      </c>
      <c r="AL730" t="s">
        <v>218</v>
      </c>
      <c r="AM730" t="s">
        <v>3637</v>
      </c>
      <c r="AN730" t="s">
        <v>6</v>
      </c>
      <c r="AO730" s="57">
        <v>46089.496550925927</v>
      </c>
      <c r="AP730" s="57">
        <v>46238.541666666664</v>
      </c>
      <c r="AR730" t="s">
        <v>219</v>
      </c>
      <c r="AS730" t="s">
        <v>637</v>
      </c>
      <c r="AT730" t="s">
        <v>231</v>
      </c>
      <c r="AU730">
        <v>20260803</v>
      </c>
      <c r="AV730" t="s">
        <v>222</v>
      </c>
      <c r="AW730" t="s">
        <v>567</v>
      </c>
      <c r="AX730" t="s">
        <v>223</v>
      </c>
      <c r="BA730" s="57">
        <v>46238.541666666664</v>
      </c>
      <c r="BB730" t="s">
        <v>3637</v>
      </c>
      <c r="BC730">
        <v>2026</v>
      </c>
      <c r="BD730">
        <v>8</v>
      </c>
      <c r="BE730">
        <v>3</v>
      </c>
      <c r="BF730" s="6">
        <f t="shared" si="33"/>
        <v>46237</v>
      </c>
      <c r="BG730">
        <f t="shared" si="34"/>
        <v>-1.5416666666642413</v>
      </c>
      <c r="BH730" t="str">
        <f t="shared" si="35"/>
        <v>COMPLY</v>
      </c>
      <c r="BI730" t="str">
        <f>VLOOKUP(H730,Sheet2!$A$1:$B$270,2,FALSE)</f>
        <v>NGANJUK</v>
      </c>
    </row>
    <row r="731" spans="1:61">
      <c r="A731">
        <v>730</v>
      </c>
      <c r="B731">
        <v>1002504491</v>
      </c>
      <c r="C731">
        <v>3</v>
      </c>
      <c r="D731" t="s">
        <v>45</v>
      </c>
      <c r="E731">
        <v>5</v>
      </c>
      <c r="F731" t="s">
        <v>211</v>
      </c>
      <c r="G731" t="s">
        <v>116</v>
      </c>
      <c r="H731" t="s">
        <v>368</v>
      </c>
      <c r="I731" t="s">
        <v>213</v>
      </c>
      <c r="J731" t="s">
        <v>214</v>
      </c>
      <c r="K731" t="s">
        <v>149</v>
      </c>
      <c r="M731" t="s">
        <v>596</v>
      </c>
      <c r="N731" t="s">
        <v>622</v>
      </c>
      <c r="O731" s="57">
        <v>46235.506215277775</v>
      </c>
      <c r="P731" s="57">
        <v>46240.604097222225</v>
      </c>
      <c r="Q731">
        <v>69356689</v>
      </c>
      <c r="S731">
        <v>172619203310</v>
      </c>
      <c r="T731" t="s">
        <v>3006</v>
      </c>
      <c r="U731" t="s">
        <v>3007</v>
      </c>
      <c r="V731" t="s">
        <v>3657</v>
      </c>
      <c r="Z731">
        <v>116.66752580000001</v>
      </c>
      <c r="AA731">
        <v>-8.5008976999999994</v>
      </c>
      <c r="AB731" t="s">
        <v>3009</v>
      </c>
      <c r="AC731" t="s">
        <v>230</v>
      </c>
      <c r="AL731" t="s">
        <v>218</v>
      </c>
      <c r="AM731" t="s">
        <v>3658</v>
      </c>
      <c r="AN731" t="s">
        <v>6</v>
      </c>
      <c r="AO731" s="57">
        <v>46030.506851851853</v>
      </c>
      <c r="AP731" s="57">
        <v>46241.333333333336</v>
      </c>
      <c r="AQ731" t="s">
        <v>249</v>
      </c>
      <c r="AR731" t="s">
        <v>14</v>
      </c>
      <c r="AS731" t="s">
        <v>579</v>
      </c>
      <c r="AT731" t="s">
        <v>231</v>
      </c>
      <c r="AV731" t="s">
        <v>597</v>
      </c>
      <c r="AW731" t="s">
        <v>566</v>
      </c>
      <c r="AX731" t="s">
        <v>223</v>
      </c>
      <c r="BA731" s="57">
        <v>46241.333333333336</v>
      </c>
      <c r="BB731" t="s">
        <v>3658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SELONG</v>
      </c>
    </row>
    <row r="732" spans="1:61">
      <c r="A732">
        <v>731</v>
      </c>
      <c r="B732">
        <v>1002508532</v>
      </c>
      <c r="C732">
        <v>3</v>
      </c>
      <c r="D732" t="s">
        <v>42</v>
      </c>
      <c r="E732">
        <v>5</v>
      </c>
      <c r="F732" t="s">
        <v>102</v>
      </c>
      <c r="G732" t="s">
        <v>102</v>
      </c>
      <c r="H732" t="s">
        <v>431</v>
      </c>
      <c r="I732" t="s">
        <v>213</v>
      </c>
      <c r="J732" t="s">
        <v>214</v>
      </c>
      <c r="K732" t="s">
        <v>149</v>
      </c>
      <c r="L732" t="s">
        <v>215</v>
      </c>
      <c r="M732" t="s">
        <v>76</v>
      </c>
      <c r="N732" t="s">
        <v>216</v>
      </c>
      <c r="O732" s="57">
        <v>46238.599270833336</v>
      </c>
      <c r="P732" s="57">
        <v>46239.766516203701</v>
      </c>
      <c r="Q732">
        <v>69358351</v>
      </c>
      <c r="S732">
        <v>152502216847</v>
      </c>
      <c r="T732" t="s">
        <v>3664</v>
      </c>
      <c r="U732" t="s">
        <v>3665</v>
      </c>
      <c r="V732" t="s">
        <v>3666</v>
      </c>
      <c r="Z732">
        <v>113.722092</v>
      </c>
      <c r="AA732">
        <v>-8.1676880000000001</v>
      </c>
      <c r="AB732" t="s">
        <v>3667</v>
      </c>
      <c r="AC732" t="s">
        <v>237</v>
      </c>
      <c r="AL732" t="s">
        <v>218</v>
      </c>
      <c r="AM732" t="s">
        <v>3152</v>
      </c>
      <c r="AN732" t="s">
        <v>6</v>
      </c>
      <c r="AO732" s="57">
        <v>46120.601365740738</v>
      </c>
      <c r="AP732" s="57">
        <v>46240.333333333336</v>
      </c>
      <c r="AR732" t="s">
        <v>219</v>
      </c>
      <c r="AS732" t="s">
        <v>569</v>
      </c>
      <c r="AT732" t="s">
        <v>231</v>
      </c>
      <c r="AU732">
        <v>20260805</v>
      </c>
      <c r="AV732" t="s">
        <v>222</v>
      </c>
      <c r="AW732" t="s">
        <v>1055</v>
      </c>
      <c r="AX732" t="s">
        <v>223</v>
      </c>
      <c r="BA732" s="57">
        <v>46240.333333333336</v>
      </c>
      <c r="BB732" t="s">
        <v>3152</v>
      </c>
      <c r="BC732">
        <v>2026</v>
      </c>
      <c r="BD732">
        <v>8</v>
      </c>
      <c r="BE732">
        <v>5</v>
      </c>
      <c r="BF732" s="6">
        <f t="shared" si="33"/>
        <v>46239</v>
      </c>
      <c r="BG732">
        <f t="shared" si="34"/>
        <v>-1.3333333333357587</v>
      </c>
      <c r="BH732" t="str">
        <f t="shared" si="35"/>
        <v>COMPLY</v>
      </c>
      <c r="BI732" t="str">
        <f>VLOOKUP(H732,Sheet2!$A$1:$B$270,2,FALSE)</f>
        <v>JEMBER</v>
      </c>
    </row>
    <row r="733" spans="1:61">
      <c r="A733">
        <v>732</v>
      </c>
      <c r="B733">
        <v>1002521748</v>
      </c>
      <c r="C733">
        <v>3</v>
      </c>
      <c r="D733" t="s">
        <v>55</v>
      </c>
      <c r="E733">
        <v>5</v>
      </c>
      <c r="F733" t="s">
        <v>315</v>
      </c>
      <c r="G733" t="s">
        <v>124</v>
      </c>
      <c r="H733" t="s">
        <v>337</v>
      </c>
      <c r="I733" t="s">
        <v>213</v>
      </c>
      <c r="J733" t="s">
        <v>214</v>
      </c>
      <c r="K733" t="s">
        <v>149</v>
      </c>
      <c r="M733" t="s">
        <v>76</v>
      </c>
      <c r="N733" t="s">
        <v>216</v>
      </c>
      <c r="O733" s="57">
        <v>46246.47115740741</v>
      </c>
      <c r="P733" s="57">
        <v>46246.671134259261</v>
      </c>
      <c r="Q733">
        <v>69361935</v>
      </c>
      <c r="S733">
        <v>152305227845</v>
      </c>
      <c r="T733" t="s">
        <v>5001</v>
      </c>
      <c r="U733" t="s">
        <v>8320</v>
      </c>
      <c r="V733" t="s">
        <v>8321</v>
      </c>
      <c r="Z733">
        <v>112.762128</v>
      </c>
      <c r="AA733">
        <v>-7.380274</v>
      </c>
      <c r="AB733" t="s">
        <v>5003</v>
      </c>
      <c r="AC733" t="s">
        <v>293</v>
      </c>
      <c r="AL733" t="s">
        <v>218</v>
      </c>
      <c r="AM733" t="s">
        <v>8322</v>
      </c>
      <c r="AN733" t="s">
        <v>6</v>
      </c>
      <c r="AO733" s="57">
        <v>46364.486018518517</v>
      </c>
      <c r="AR733" t="s">
        <v>219</v>
      </c>
      <c r="AS733" t="s">
        <v>980</v>
      </c>
      <c r="AT733" t="s">
        <v>231</v>
      </c>
      <c r="AU733">
        <v>20260812</v>
      </c>
      <c r="AV733" t="s">
        <v>222</v>
      </c>
      <c r="AW733" t="s">
        <v>2826</v>
      </c>
      <c r="AX733" t="s">
        <v>223</v>
      </c>
      <c r="BA733" s="57">
        <v>46246.291666666664</v>
      </c>
      <c r="BB733" t="s">
        <v>8322</v>
      </c>
      <c r="BC733">
        <v>2026</v>
      </c>
      <c r="BD733">
        <v>8</v>
      </c>
      <c r="BE733">
        <v>12</v>
      </c>
      <c r="BF733" s="6">
        <f t="shared" si="33"/>
        <v>46246</v>
      </c>
      <c r="BG733">
        <f t="shared" si="34"/>
        <v>-0.29166666666424135</v>
      </c>
      <c r="BH733" t="str">
        <f t="shared" si="35"/>
        <v>COMPLY</v>
      </c>
      <c r="BI733" t="str">
        <f>VLOOKUP(H733,Sheet2!$A$1:$B$270,2,FALSE)</f>
        <v>SURABAYA SELATAN</v>
      </c>
    </row>
    <row r="734" spans="1:61">
      <c r="A734">
        <v>733</v>
      </c>
      <c r="B734">
        <v>1002513663</v>
      </c>
      <c r="C734">
        <v>3</v>
      </c>
      <c r="D734" t="s">
        <v>59</v>
      </c>
      <c r="E734">
        <v>4</v>
      </c>
      <c r="F734" t="s">
        <v>243</v>
      </c>
      <c r="G734" t="s">
        <v>561</v>
      </c>
      <c r="H734" t="s">
        <v>1021</v>
      </c>
      <c r="I734" t="s">
        <v>213</v>
      </c>
      <c r="J734" t="s">
        <v>214</v>
      </c>
      <c r="K734" t="s">
        <v>149</v>
      </c>
      <c r="L734" t="s">
        <v>215</v>
      </c>
      <c r="M734" t="s">
        <v>76</v>
      </c>
      <c r="N734" t="s">
        <v>216</v>
      </c>
      <c r="O734" s="57">
        <v>46241.339548611111</v>
      </c>
      <c r="P734" s="57">
        <v>46243.428148148145</v>
      </c>
      <c r="Q734">
        <v>69360399</v>
      </c>
      <c r="S734">
        <v>142141120163</v>
      </c>
      <c r="T734" t="s">
        <v>5797</v>
      </c>
      <c r="U734" t="s">
        <v>2103</v>
      </c>
      <c r="V734" t="s">
        <v>5798</v>
      </c>
      <c r="Z734">
        <v>109.667141</v>
      </c>
      <c r="AA734">
        <v>-7.6780049999999997</v>
      </c>
      <c r="AB734" t="s">
        <v>5799</v>
      </c>
      <c r="AC734" t="s">
        <v>237</v>
      </c>
      <c r="AL734" t="s">
        <v>218</v>
      </c>
      <c r="AM734" t="s">
        <v>5800</v>
      </c>
      <c r="AN734" t="s">
        <v>6</v>
      </c>
      <c r="AO734" s="57">
        <v>46211.340671296297</v>
      </c>
      <c r="AP734" s="57">
        <v>46244.333333333336</v>
      </c>
      <c r="AR734" t="s">
        <v>219</v>
      </c>
      <c r="AS734" t="s">
        <v>220</v>
      </c>
      <c r="AT734" t="s">
        <v>231</v>
      </c>
      <c r="AU734">
        <v>20260809</v>
      </c>
      <c r="AV734" t="s">
        <v>222</v>
      </c>
      <c r="AW734" t="s">
        <v>1068</v>
      </c>
      <c r="AX734" t="s">
        <v>223</v>
      </c>
      <c r="BA734" s="57">
        <v>46244.333333333336</v>
      </c>
      <c r="BB734" t="s">
        <v>5800</v>
      </c>
      <c r="BC734">
        <v>2026</v>
      </c>
      <c r="BD734">
        <v>8</v>
      </c>
      <c r="BE734">
        <v>9</v>
      </c>
      <c r="BF734" s="6">
        <f t="shared" si="33"/>
        <v>46243</v>
      </c>
      <c r="BG734">
        <f t="shared" si="34"/>
        <v>-1.3333333333357587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1002517537</v>
      </c>
      <c r="C735">
        <v>3</v>
      </c>
      <c r="D735" t="s">
        <v>38</v>
      </c>
      <c r="E735">
        <v>5</v>
      </c>
      <c r="F735" t="s">
        <v>90</v>
      </c>
      <c r="G735" t="s">
        <v>98</v>
      </c>
      <c r="H735" t="s">
        <v>303</v>
      </c>
      <c r="I735" t="s">
        <v>213</v>
      </c>
      <c r="J735" t="s">
        <v>214</v>
      </c>
      <c r="K735" t="s">
        <v>149</v>
      </c>
      <c r="L735" t="s">
        <v>215</v>
      </c>
      <c r="M735" t="s">
        <v>76</v>
      </c>
      <c r="N735" t="s">
        <v>216</v>
      </c>
      <c r="O735" s="57">
        <v>46244.495104166665</v>
      </c>
      <c r="P735" s="57">
        <v>46245.66333333333</v>
      </c>
      <c r="Q735">
        <v>69362320</v>
      </c>
      <c r="S735">
        <v>152606246417</v>
      </c>
      <c r="T735" t="s">
        <v>6802</v>
      </c>
      <c r="U735" t="s">
        <v>6803</v>
      </c>
      <c r="V735" t="s">
        <v>6804</v>
      </c>
      <c r="Z735">
        <v>111.903731229776</v>
      </c>
      <c r="AA735">
        <v>-8.0559575176306897</v>
      </c>
      <c r="AB735" t="s">
        <v>6805</v>
      </c>
      <c r="AC735" t="s">
        <v>237</v>
      </c>
      <c r="AL735" t="s">
        <v>218</v>
      </c>
      <c r="AM735" t="s">
        <v>6806</v>
      </c>
      <c r="AN735" t="s">
        <v>6</v>
      </c>
      <c r="AO735" s="57">
        <v>46303.496307870373</v>
      </c>
      <c r="AP735" s="57">
        <v>46245.333333333336</v>
      </c>
      <c r="AR735" t="s">
        <v>219</v>
      </c>
      <c r="AS735" t="s">
        <v>98</v>
      </c>
      <c r="AT735" t="s">
        <v>231</v>
      </c>
      <c r="AU735">
        <v>20260811</v>
      </c>
      <c r="AV735" t="s">
        <v>222</v>
      </c>
      <c r="AW735" t="s">
        <v>1057</v>
      </c>
      <c r="AX735" t="s">
        <v>223</v>
      </c>
      <c r="BA735" s="57">
        <v>46245.333333333336</v>
      </c>
      <c r="BB735" t="s">
        <v>6806</v>
      </c>
      <c r="BC735">
        <v>2026</v>
      </c>
      <c r="BD735">
        <v>8</v>
      </c>
      <c r="BE735">
        <v>11</v>
      </c>
      <c r="BF735" s="6">
        <f t="shared" si="33"/>
        <v>46245</v>
      </c>
      <c r="BG735">
        <f t="shared" si="34"/>
        <v>-0.33333333333575865</v>
      </c>
      <c r="BH735" t="str">
        <f t="shared" si="35"/>
        <v>COMPLY</v>
      </c>
      <c r="BI735" t="str">
        <f>VLOOKUP(H735,Sheet2!$A$1:$B$270,2,FALSE)</f>
        <v>BLITAR</v>
      </c>
    </row>
    <row r="736" spans="1:61">
      <c r="A736">
        <v>735</v>
      </c>
      <c r="B736">
        <v>1002518438</v>
      </c>
      <c r="C736">
        <v>3</v>
      </c>
      <c r="D736" t="s">
        <v>55</v>
      </c>
      <c r="E736">
        <v>5</v>
      </c>
      <c r="F736" t="s">
        <v>267</v>
      </c>
      <c r="G736" t="s">
        <v>126</v>
      </c>
      <c r="H736" t="s">
        <v>268</v>
      </c>
      <c r="I736" t="s">
        <v>213</v>
      </c>
      <c r="J736" t="s">
        <v>214</v>
      </c>
      <c r="K736" t="s">
        <v>149</v>
      </c>
      <c r="M736" t="s">
        <v>76</v>
      </c>
      <c r="N736" t="s">
        <v>216</v>
      </c>
      <c r="O736" s="57">
        <v>46244.675729166665</v>
      </c>
      <c r="P736" s="57">
        <v>46244.784004629626</v>
      </c>
      <c r="Q736">
        <v>69359904</v>
      </c>
      <c r="S736">
        <v>152413167609</v>
      </c>
      <c r="T736" t="s">
        <v>2457</v>
      </c>
      <c r="U736" t="s">
        <v>6807</v>
      </c>
      <c r="V736" t="s">
        <v>6808</v>
      </c>
      <c r="Z736">
        <v>112.7513218</v>
      </c>
      <c r="AA736">
        <v>-7.2599382439999998</v>
      </c>
      <c r="AB736" t="s">
        <v>2460</v>
      </c>
      <c r="AC736" t="s">
        <v>217</v>
      </c>
      <c r="AL736" t="s">
        <v>218</v>
      </c>
      <c r="AM736" t="s">
        <v>6809</v>
      </c>
      <c r="AN736" t="s">
        <v>6</v>
      </c>
      <c r="AO736" s="57">
        <v>46303.684467592589</v>
      </c>
      <c r="AR736" t="s">
        <v>219</v>
      </c>
      <c r="AS736" t="s">
        <v>610</v>
      </c>
      <c r="AT736" t="s">
        <v>231</v>
      </c>
      <c r="AU736">
        <v>20260810</v>
      </c>
      <c r="AV736" t="s">
        <v>222</v>
      </c>
      <c r="AW736" t="s">
        <v>601</v>
      </c>
      <c r="AX736" t="s">
        <v>223</v>
      </c>
      <c r="BA736" s="57">
        <v>46244.291666666664</v>
      </c>
      <c r="BB736" t="s">
        <v>6809</v>
      </c>
      <c r="BC736">
        <v>2026</v>
      </c>
      <c r="BD736">
        <v>8</v>
      </c>
      <c r="BE736">
        <v>10</v>
      </c>
      <c r="BF736" s="6">
        <f t="shared" si="33"/>
        <v>46244</v>
      </c>
      <c r="BG736">
        <f t="shared" si="34"/>
        <v>-0.29166666666424135</v>
      </c>
      <c r="BH736" t="str">
        <f t="shared" si="35"/>
        <v>COMPLY</v>
      </c>
      <c r="BI736" t="str">
        <f>VLOOKUP(H736,Sheet2!$A$1:$B$270,2,FALSE)</f>
        <v>SURABAYA SELATAN</v>
      </c>
    </row>
    <row r="737" spans="1:61">
      <c r="A737">
        <v>736</v>
      </c>
      <c r="B737">
        <v>1002513310</v>
      </c>
      <c r="C737">
        <v>3</v>
      </c>
      <c r="D737" t="s">
        <v>55</v>
      </c>
      <c r="E737">
        <v>5</v>
      </c>
      <c r="F737" t="s">
        <v>315</v>
      </c>
      <c r="G737" t="s">
        <v>128</v>
      </c>
      <c r="H737" t="s">
        <v>430</v>
      </c>
      <c r="I737" t="s">
        <v>213</v>
      </c>
      <c r="J737" t="s">
        <v>214</v>
      </c>
      <c r="K737" t="s">
        <v>149</v>
      </c>
      <c r="L737" t="s">
        <v>620</v>
      </c>
      <c r="M737" t="s">
        <v>76</v>
      </c>
      <c r="N737" t="s">
        <v>216</v>
      </c>
      <c r="O737" s="57">
        <v>46240.716631944444</v>
      </c>
      <c r="P737" s="57">
        <v>46241.914027777777</v>
      </c>
      <c r="Q737">
        <v>69360300</v>
      </c>
      <c r="R737">
        <v>3135934396</v>
      </c>
      <c r="S737">
        <v>152301273560</v>
      </c>
      <c r="T737" t="s">
        <v>3668</v>
      </c>
      <c r="U737" t="s">
        <v>3669</v>
      </c>
      <c r="V737" t="s">
        <v>3670</v>
      </c>
      <c r="Z737">
        <v>112.7290878</v>
      </c>
      <c r="AA737">
        <v>-7.2928693999999998</v>
      </c>
      <c r="AB737" t="s">
        <v>3671</v>
      </c>
      <c r="AC737" t="s">
        <v>217</v>
      </c>
      <c r="AL737" t="s">
        <v>218</v>
      </c>
      <c r="AM737" t="s">
        <v>1318</v>
      </c>
      <c r="AN737" t="s">
        <v>6</v>
      </c>
      <c r="AO737" s="57">
        <v>46181.726400462961</v>
      </c>
      <c r="AP737" s="57">
        <v>46241.625</v>
      </c>
      <c r="AR737" t="s">
        <v>219</v>
      </c>
      <c r="AS737" t="s">
        <v>961</v>
      </c>
      <c r="AT737" t="s">
        <v>231</v>
      </c>
      <c r="AU737">
        <v>20260807</v>
      </c>
      <c r="AV737" t="s">
        <v>222</v>
      </c>
      <c r="AW737" t="s">
        <v>1091</v>
      </c>
      <c r="AX737" t="s">
        <v>223</v>
      </c>
      <c r="BA737" s="57">
        <v>46241.625</v>
      </c>
      <c r="BB737" t="s">
        <v>1318</v>
      </c>
      <c r="BC737">
        <v>2026</v>
      </c>
      <c r="BD737">
        <v>8</v>
      </c>
      <c r="BE737">
        <v>7</v>
      </c>
      <c r="BF737" s="6">
        <f t="shared" si="33"/>
        <v>46241</v>
      </c>
      <c r="BG737">
        <f t="shared" si="34"/>
        <v>-0.625</v>
      </c>
      <c r="BH737" t="str">
        <f t="shared" si="35"/>
        <v>COMPLY</v>
      </c>
      <c r="BI737" t="str">
        <f>VLOOKUP(H737,Sheet2!$A$1:$B$270,2,FALSE)</f>
        <v>SURABAYA UTARA</v>
      </c>
    </row>
    <row r="738" spans="1:61">
      <c r="A738">
        <v>737</v>
      </c>
      <c r="B738">
        <v>1002518617</v>
      </c>
      <c r="C738">
        <v>3</v>
      </c>
      <c r="D738" t="s">
        <v>42</v>
      </c>
      <c r="E738">
        <v>5</v>
      </c>
      <c r="F738" t="s">
        <v>102</v>
      </c>
      <c r="G738" t="s">
        <v>100</v>
      </c>
      <c r="H738" t="s">
        <v>284</v>
      </c>
      <c r="I738" t="s">
        <v>213</v>
      </c>
      <c r="J738" t="s">
        <v>214</v>
      </c>
      <c r="K738" t="s">
        <v>149</v>
      </c>
      <c r="L738" t="s">
        <v>215</v>
      </c>
      <c r="M738" t="s">
        <v>76</v>
      </c>
      <c r="N738" t="s">
        <v>216</v>
      </c>
      <c r="O738" s="57">
        <v>46244.728425925925</v>
      </c>
      <c r="P738" s="57">
        <v>46245.90452546296</v>
      </c>
      <c r="Q738">
        <v>69362765</v>
      </c>
      <c r="S738">
        <v>152507225789</v>
      </c>
      <c r="T738" t="s">
        <v>6811</v>
      </c>
      <c r="U738" t="s">
        <v>6812</v>
      </c>
      <c r="V738" t="s">
        <v>6813</v>
      </c>
      <c r="Z738">
        <v>113.87431162541</v>
      </c>
      <c r="AA738">
        <v>-7.9535125503052404</v>
      </c>
      <c r="AB738" t="s">
        <v>6814</v>
      </c>
      <c r="AC738" t="s">
        <v>237</v>
      </c>
      <c r="AL738" t="s">
        <v>218</v>
      </c>
      <c r="AM738" t="s">
        <v>6815</v>
      </c>
      <c r="AN738" t="s">
        <v>6</v>
      </c>
      <c r="AO738" s="57">
        <v>46303.736030092594</v>
      </c>
      <c r="AP738" s="57">
        <v>46245.625</v>
      </c>
      <c r="AR738" t="s">
        <v>219</v>
      </c>
      <c r="AS738" t="s">
        <v>100</v>
      </c>
      <c r="AT738" t="s">
        <v>231</v>
      </c>
      <c r="AU738">
        <v>20260811</v>
      </c>
      <c r="AV738" t="s">
        <v>222</v>
      </c>
      <c r="AW738" t="s">
        <v>1055</v>
      </c>
      <c r="AX738" t="s">
        <v>223</v>
      </c>
      <c r="BA738" s="57">
        <v>46245.625</v>
      </c>
      <c r="BB738" t="s">
        <v>6815</v>
      </c>
      <c r="BC738">
        <v>2026</v>
      </c>
      <c r="BD738">
        <v>8</v>
      </c>
      <c r="BE738">
        <v>11</v>
      </c>
      <c r="BF738" s="6">
        <f t="shared" si="33"/>
        <v>46245</v>
      </c>
      <c r="BG738">
        <f t="shared" si="34"/>
        <v>-0.625</v>
      </c>
      <c r="BH738" t="str">
        <f t="shared" si="35"/>
        <v>COMPLY</v>
      </c>
      <c r="BI738" t="str">
        <f>VLOOKUP(H738,Sheet2!$A$1:$B$270,2,FALSE)</f>
        <v>JEMBER</v>
      </c>
    </row>
    <row r="739" spans="1:61">
      <c r="A739">
        <v>738</v>
      </c>
      <c r="B739">
        <v>1002507946</v>
      </c>
      <c r="C739">
        <v>3</v>
      </c>
      <c r="D739" t="s">
        <v>38</v>
      </c>
      <c r="E739">
        <v>5</v>
      </c>
      <c r="F739" t="s">
        <v>251</v>
      </c>
      <c r="G739" t="s">
        <v>91</v>
      </c>
      <c r="H739" t="s">
        <v>400</v>
      </c>
      <c r="I739" t="s">
        <v>213</v>
      </c>
      <c r="J739" t="s">
        <v>214</v>
      </c>
      <c r="K739" t="s">
        <v>149</v>
      </c>
      <c r="M739" t="s">
        <v>76</v>
      </c>
      <c r="N739" t="s">
        <v>216</v>
      </c>
      <c r="O739" s="57">
        <v>46238.502222222225</v>
      </c>
      <c r="P739" s="57">
        <v>46238.704340277778</v>
      </c>
      <c r="Q739">
        <v>69355824</v>
      </c>
      <c r="S739">
        <v>152703903397</v>
      </c>
      <c r="T739" t="s">
        <v>3677</v>
      </c>
      <c r="U739" t="s">
        <v>3678</v>
      </c>
      <c r="V739" t="s">
        <v>3679</v>
      </c>
      <c r="Z739">
        <v>112.602569</v>
      </c>
      <c r="AA739">
        <v>-7.9920602000000001</v>
      </c>
      <c r="AB739" t="s">
        <v>3680</v>
      </c>
      <c r="AC739" t="s">
        <v>292</v>
      </c>
      <c r="AL739" t="s">
        <v>218</v>
      </c>
      <c r="AM739" t="s">
        <v>3681</v>
      </c>
      <c r="AN739" t="s">
        <v>6</v>
      </c>
      <c r="AO739" s="57">
        <v>46120.506863425922</v>
      </c>
      <c r="AR739" t="s">
        <v>219</v>
      </c>
      <c r="AS739" t="s">
        <v>586</v>
      </c>
      <c r="AT739" t="s">
        <v>231</v>
      </c>
      <c r="AU739">
        <v>20260804</v>
      </c>
      <c r="AV739" t="s">
        <v>222</v>
      </c>
      <c r="AW739" t="s">
        <v>566</v>
      </c>
      <c r="AX739" t="s">
        <v>223</v>
      </c>
      <c r="BA739" s="57">
        <v>46238.291666666664</v>
      </c>
      <c r="BB739" t="s">
        <v>3681</v>
      </c>
      <c r="BC739">
        <v>2026</v>
      </c>
      <c r="BD739">
        <v>8</v>
      </c>
      <c r="BE739">
        <v>4</v>
      </c>
      <c r="BF739" s="6">
        <f t="shared" si="33"/>
        <v>46238</v>
      </c>
      <c r="BG739">
        <f t="shared" si="34"/>
        <v>-0.29166666666424135</v>
      </c>
      <c r="BH739" t="str">
        <f t="shared" si="35"/>
        <v>COMPLY</v>
      </c>
      <c r="BI739" t="str">
        <f>VLOOKUP(H739,Sheet2!$A$1:$B$270,2,FALSE)</f>
        <v>MALANG</v>
      </c>
    </row>
    <row r="740" spans="1:61">
      <c r="A740">
        <v>739</v>
      </c>
      <c r="B740">
        <v>1002519492</v>
      </c>
      <c r="C740">
        <v>3</v>
      </c>
      <c r="D740" t="s">
        <v>38</v>
      </c>
      <c r="E740">
        <v>5</v>
      </c>
      <c r="F740" t="s">
        <v>90</v>
      </c>
      <c r="G740" t="s">
        <v>90</v>
      </c>
      <c r="H740" t="s">
        <v>311</v>
      </c>
      <c r="I740" t="s">
        <v>213</v>
      </c>
      <c r="J740" t="s">
        <v>214</v>
      </c>
      <c r="K740" t="s">
        <v>149</v>
      </c>
      <c r="L740" t="s">
        <v>215</v>
      </c>
      <c r="M740" t="s">
        <v>76</v>
      </c>
      <c r="N740" t="s">
        <v>216</v>
      </c>
      <c r="O740" s="57">
        <v>46245.472199074073</v>
      </c>
      <c r="P740" s="57">
        <v>46246.59584490741</v>
      </c>
      <c r="Q740">
        <v>69363124</v>
      </c>
      <c r="S740">
        <v>152650208652</v>
      </c>
      <c r="T740" t="s">
        <v>7428</v>
      </c>
      <c r="U740" t="s">
        <v>7429</v>
      </c>
      <c r="V740" t="s">
        <v>7430</v>
      </c>
      <c r="Z740">
        <v>112.132126881617</v>
      </c>
      <c r="AA740">
        <v>-7.9311262621235397</v>
      </c>
      <c r="AB740" t="s">
        <v>7431</v>
      </c>
      <c r="AC740" t="s">
        <v>237</v>
      </c>
      <c r="AL740" t="s">
        <v>218</v>
      </c>
      <c r="AM740" t="s">
        <v>6506</v>
      </c>
      <c r="AN740" t="s">
        <v>6</v>
      </c>
      <c r="AO740" s="57">
        <v>46334.486145833333</v>
      </c>
      <c r="AP740" s="57">
        <v>46246.333333333336</v>
      </c>
      <c r="AR740" t="s">
        <v>219</v>
      </c>
      <c r="AS740" t="s">
        <v>312</v>
      </c>
      <c r="AT740" t="s">
        <v>231</v>
      </c>
      <c r="AU740">
        <v>20260812</v>
      </c>
      <c r="AV740" t="s">
        <v>222</v>
      </c>
      <c r="AW740" t="s">
        <v>1055</v>
      </c>
      <c r="AX740" t="s">
        <v>223</v>
      </c>
      <c r="BA740" s="57">
        <v>46246.333333333336</v>
      </c>
      <c r="BB740" t="s">
        <v>6506</v>
      </c>
      <c r="BC740">
        <v>2026</v>
      </c>
      <c r="BD740">
        <v>8</v>
      </c>
      <c r="BE740">
        <v>12</v>
      </c>
      <c r="BF740" s="6">
        <f t="shared" si="33"/>
        <v>46246</v>
      </c>
      <c r="BG740">
        <f t="shared" si="34"/>
        <v>-0.33333333333575865</v>
      </c>
      <c r="BH740" t="str">
        <f t="shared" si="35"/>
        <v>COMPLY</v>
      </c>
      <c r="BI740" t="str">
        <f>VLOOKUP(H740,Sheet2!$A$1:$B$270,2,FALSE)</f>
        <v>KEDIRI</v>
      </c>
    </row>
    <row r="741" spans="1:61">
      <c r="A741">
        <v>740</v>
      </c>
      <c r="B741">
        <v>1002506516</v>
      </c>
      <c r="C741">
        <v>3</v>
      </c>
      <c r="D741" t="s">
        <v>51</v>
      </c>
      <c r="E741">
        <v>4</v>
      </c>
      <c r="F741" t="s">
        <v>235</v>
      </c>
      <c r="G741" t="s">
        <v>594</v>
      </c>
      <c r="H741" t="s">
        <v>1034</v>
      </c>
      <c r="I741" t="s">
        <v>213</v>
      </c>
      <c r="J741" t="s">
        <v>214</v>
      </c>
      <c r="K741" t="s">
        <v>149</v>
      </c>
      <c r="M741" t="s">
        <v>1079</v>
      </c>
      <c r="N741" t="s">
        <v>216</v>
      </c>
      <c r="O741" s="57">
        <v>46237.687881944446</v>
      </c>
      <c r="P741" s="57">
        <v>46237.741712962961</v>
      </c>
      <c r="Q741">
        <v>69348406</v>
      </c>
      <c r="S741">
        <v>146514602580</v>
      </c>
      <c r="T741" t="s">
        <v>1137</v>
      </c>
      <c r="U741" t="s">
        <v>2172</v>
      </c>
      <c r="V741" t="s">
        <v>3682</v>
      </c>
      <c r="Z741">
        <v>110.821685781062</v>
      </c>
      <c r="AA741">
        <v>-7.5711869123187503</v>
      </c>
      <c r="AB741" t="s">
        <v>1139</v>
      </c>
      <c r="AC741" t="s">
        <v>293</v>
      </c>
      <c r="AL741" t="s">
        <v>218</v>
      </c>
      <c r="AM741" t="s">
        <v>3683</v>
      </c>
      <c r="AN741" t="s">
        <v>6</v>
      </c>
      <c r="AO741" s="57">
        <v>46089.69431712963</v>
      </c>
      <c r="AR741" t="s">
        <v>12</v>
      </c>
      <c r="AS741" t="s">
        <v>220</v>
      </c>
      <c r="AT741" t="s">
        <v>231</v>
      </c>
      <c r="AW741" t="s">
        <v>567</v>
      </c>
      <c r="AX741" t="s">
        <v>223</v>
      </c>
      <c r="BA741" s="57">
        <v>46237.291666666664</v>
      </c>
      <c r="BB741" t="s">
        <v>3683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1002522927</v>
      </c>
      <c r="C742">
        <v>3</v>
      </c>
      <c r="D742" t="s">
        <v>51</v>
      </c>
      <c r="E742">
        <v>4</v>
      </c>
      <c r="F742" t="s">
        <v>235</v>
      </c>
      <c r="G742" t="s">
        <v>594</v>
      </c>
      <c r="H742" t="s">
        <v>919</v>
      </c>
      <c r="I742" t="s">
        <v>213</v>
      </c>
      <c r="J742" t="s">
        <v>214</v>
      </c>
      <c r="K742" t="s">
        <v>149</v>
      </c>
      <c r="L742" t="s">
        <v>215</v>
      </c>
      <c r="M742" t="s">
        <v>76</v>
      </c>
      <c r="N742" t="s">
        <v>216</v>
      </c>
      <c r="O742" s="57">
        <v>46246.695798611108</v>
      </c>
      <c r="P742" s="57">
        <v>46247.766018518516</v>
      </c>
      <c r="Q742">
        <v>69364531</v>
      </c>
      <c r="S742">
        <v>146527605813</v>
      </c>
      <c r="T742" t="s">
        <v>8323</v>
      </c>
      <c r="U742" t="s">
        <v>8324</v>
      </c>
      <c r="V742" t="s">
        <v>8325</v>
      </c>
      <c r="Z742">
        <v>110.82364099999999</v>
      </c>
      <c r="AA742">
        <v>-7.6020120000000002</v>
      </c>
      <c r="AB742" t="s">
        <v>8326</v>
      </c>
      <c r="AC742" t="s">
        <v>237</v>
      </c>
      <c r="AL742" t="s">
        <v>218</v>
      </c>
      <c r="AM742" t="s">
        <v>8327</v>
      </c>
      <c r="AN742" t="s">
        <v>6</v>
      </c>
      <c r="AO742" s="57">
        <v>46364.704791666663</v>
      </c>
      <c r="AP742" s="57">
        <v>46247.541666666664</v>
      </c>
      <c r="AR742" t="s">
        <v>219</v>
      </c>
      <c r="AS742" t="s">
        <v>220</v>
      </c>
      <c r="AT742" t="s">
        <v>231</v>
      </c>
      <c r="AU742">
        <v>20260813</v>
      </c>
      <c r="AV742" t="s">
        <v>222</v>
      </c>
      <c r="AW742" t="s">
        <v>1055</v>
      </c>
      <c r="AX742" t="s">
        <v>223</v>
      </c>
      <c r="BA742" s="57">
        <v>46247.541666666664</v>
      </c>
      <c r="BB742" t="s">
        <v>8327</v>
      </c>
      <c r="BC742">
        <v>2026</v>
      </c>
      <c r="BD742">
        <v>8</v>
      </c>
      <c r="BE742">
        <v>13</v>
      </c>
      <c r="BF742" s="6">
        <f t="shared" si="33"/>
        <v>46247</v>
      </c>
      <c r="BG742">
        <f t="shared" si="34"/>
        <v>-0.54166666666424135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1002507811</v>
      </c>
      <c r="C743">
        <v>3</v>
      </c>
      <c r="D743" t="s">
        <v>49</v>
      </c>
      <c r="E743">
        <v>4</v>
      </c>
      <c r="F743" t="s">
        <v>247</v>
      </c>
      <c r="G743" t="s">
        <v>551</v>
      </c>
      <c r="H743" t="s">
        <v>552</v>
      </c>
      <c r="I743" t="s">
        <v>213</v>
      </c>
      <c r="J743" t="s">
        <v>214</v>
      </c>
      <c r="K743" t="s">
        <v>149</v>
      </c>
      <c r="L743" t="s">
        <v>215</v>
      </c>
      <c r="M743" t="s">
        <v>76</v>
      </c>
      <c r="N743" t="s">
        <v>216</v>
      </c>
      <c r="O743" s="57">
        <v>46238.484675925924</v>
      </c>
      <c r="P743" s="57">
        <v>46238.748171296298</v>
      </c>
      <c r="Q743">
        <v>69358161</v>
      </c>
      <c r="S743">
        <v>143407106629</v>
      </c>
      <c r="T743" t="s">
        <v>1037</v>
      </c>
      <c r="U743" t="s">
        <v>3688</v>
      </c>
      <c r="V743" t="s">
        <v>3689</v>
      </c>
      <c r="Z743">
        <v>110.06444</v>
      </c>
      <c r="AA743">
        <v>-6.9732383999999996</v>
      </c>
      <c r="AB743" t="s">
        <v>3690</v>
      </c>
      <c r="AC743" t="s">
        <v>237</v>
      </c>
      <c r="AL743" t="s">
        <v>218</v>
      </c>
      <c r="AM743" t="s">
        <v>3691</v>
      </c>
      <c r="AN743" t="s">
        <v>6</v>
      </c>
      <c r="AO743" s="57">
        <v>46120.48636574074</v>
      </c>
      <c r="AP743" s="57">
        <v>46239.333333333336</v>
      </c>
      <c r="AR743" t="s">
        <v>219</v>
      </c>
      <c r="AS743" t="s">
        <v>553</v>
      </c>
      <c r="AT743" t="s">
        <v>231</v>
      </c>
      <c r="AU743">
        <v>20260804</v>
      </c>
      <c r="AV743" t="s">
        <v>222</v>
      </c>
      <c r="AW743" t="s">
        <v>1059</v>
      </c>
      <c r="AX743" t="s">
        <v>223</v>
      </c>
      <c r="BA743" s="57">
        <v>46239.333333333336</v>
      </c>
      <c r="BB743" t="s">
        <v>3691</v>
      </c>
      <c r="BC743">
        <v>2026</v>
      </c>
      <c r="BD743">
        <v>8</v>
      </c>
      <c r="BE743">
        <v>4</v>
      </c>
      <c r="BF743" s="6">
        <f t="shared" si="33"/>
        <v>46238</v>
      </c>
      <c r="BG743">
        <f t="shared" si="34"/>
        <v>-1.3333333333357587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1002523716</v>
      </c>
      <c r="C744">
        <v>3</v>
      </c>
      <c r="D744" t="s">
        <v>38</v>
      </c>
      <c r="E744">
        <v>5</v>
      </c>
      <c r="F744" t="s">
        <v>90</v>
      </c>
      <c r="G744" t="s">
        <v>96</v>
      </c>
      <c r="H744" t="s">
        <v>291</v>
      </c>
      <c r="I744" t="s">
        <v>213</v>
      </c>
      <c r="J744" t="s">
        <v>214</v>
      </c>
      <c r="K744" t="s">
        <v>149</v>
      </c>
      <c r="L744" t="s">
        <v>215</v>
      </c>
      <c r="M744" t="s">
        <v>76</v>
      </c>
      <c r="N744" t="s">
        <v>216</v>
      </c>
      <c r="O744" s="57">
        <v>46247.4374537037</v>
      </c>
      <c r="P744" s="57">
        <v>46247.80195601852</v>
      </c>
      <c r="Q744">
        <v>69364888</v>
      </c>
      <c r="S744">
        <v>152608209010</v>
      </c>
      <c r="T744" t="s">
        <v>9275</v>
      </c>
      <c r="U744" t="s">
        <v>9276</v>
      </c>
      <c r="V744" t="s">
        <v>9277</v>
      </c>
      <c r="Z744">
        <v>111.65928</v>
      </c>
      <c r="AA744">
        <v>-8.1896430000000002</v>
      </c>
      <c r="AB744" t="s">
        <v>9278</v>
      </c>
      <c r="AC744" t="s">
        <v>237</v>
      </c>
      <c r="AL744" t="s">
        <v>218</v>
      </c>
      <c r="AM744" t="s">
        <v>9279</v>
      </c>
      <c r="AN744" t="s">
        <v>6</v>
      </c>
      <c r="AO744" t="s">
        <v>8916</v>
      </c>
      <c r="AP744" s="57">
        <v>46248.333333333336</v>
      </c>
      <c r="AR744" t="s">
        <v>219</v>
      </c>
      <c r="AS744" t="s">
        <v>96</v>
      </c>
      <c r="AT744" t="s">
        <v>354</v>
      </c>
      <c r="AU744">
        <v>20260813</v>
      </c>
      <c r="AV744" t="s">
        <v>222</v>
      </c>
      <c r="AW744" t="s">
        <v>5714</v>
      </c>
      <c r="AX744" t="s">
        <v>223</v>
      </c>
      <c r="BA744" s="57">
        <v>46248.333333333336</v>
      </c>
      <c r="BB744" t="s">
        <v>9279</v>
      </c>
      <c r="BC744">
        <v>2026</v>
      </c>
      <c r="BD744">
        <v>8</v>
      </c>
      <c r="BE744">
        <v>13</v>
      </c>
      <c r="BF744" s="6">
        <f t="shared" si="33"/>
        <v>46247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PONOROGO</v>
      </c>
    </row>
    <row r="745" spans="1:61">
      <c r="A745">
        <v>744</v>
      </c>
      <c r="B745">
        <v>1002506219</v>
      </c>
      <c r="C745">
        <v>3</v>
      </c>
      <c r="D745" t="s">
        <v>51</v>
      </c>
      <c r="E745">
        <v>4</v>
      </c>
      <c r="F745" t="s">
        <v>235</v>
      </c>
      <c r="G745" t="s">
        <v>594</v>
      </c>
      <c r="H745" t="s">
        <v>636</v>
      </c>
      <c r="I745" t="s">
        <v>213</v>
      </c>
      <c r="J745" t="s">
        <v>214</v>
      </c>
      <c r="K745" t="s">
        <v>149</v>
      </c>
      <c r="M745" t="s">
        <v>1084</v>
      </c>
      <c r="N745" t="s">
        <v>216</v>
      </c>
      <c r="O745" s="57">
        <v>46237.595393518517</v>
      </c>
      <c r="P745" s="57">
        <v>46239.442395833335</v>
      </c>
      <c r="Q745">
        <v>69357615</v>
      </c>
      <c r="T745" t="s">
        <v>3696</v>
      </c>
      <c r="Z745">
        <v>110.7651979</v>
      </c>
      <c r="AA745">
        <v>-7.5410035000000004</v>
      </c>
      <c r="AB745" t="s">
        <v>1359</v>
      </c>
      <c r="AC745" t="s">
        <v>230</v>
      </c>
      <c r="AL745" t="s">
        <v>218</v>
      </c>
      <c r="AM745" s="58">
        <v>25569</v>
      </c>
      <c r="AN745" t="s">
        <v>6</v>
      </c>
      <c r="AO745" s="57">
        <v>46089.611215277779</v>
      </c>
      <c r="AS745" t="s">
        <v>220</v>
      </c>
      <c r="AT745" t="s">
        <v>231</v>
      </c>
      <c r="AV745" t="s">
        <v>1084</v>
      </c>
      <c r="AW745" t="s">
        <v>656</v>
      </c>
      <c r="AX745" t="s">
        <v>223</v>
      </c>
      <c r="BA745" s="57">
        <v>25569</v>
      </c>
      <c r="BB745" s="58">
        <v>25569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:61">
      <c r="A746">
        <v>745</v>
      </c>
      <c r="B746">
        <v>1002504480</v>
      </c>
      <c r="C746">
        <v>3</v>
      </c>
      <c r="D746" t="s">
        <v>45</v>
      </c>
      <c r="E746">
        <v>5</v>
      </c>
      <c r="F746" t="s">
        <v>113</v>
      </c>
      <c r="G746" t="s">
        <v>111</v>
      </c>
      <c r="H746" t="s">
        <v>258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46235.497870370367</v>
      </c>
      <c r="P746" s="57">
        <v>46237.883599537039</v>
      </c>
      <c r="Q746">
        <v>69356682</v>
      </c>
      <c r="S746">
        <v>172506788740</v>
      </c>
      <c r="T746" t="s">
        <v>3697</v>
      </c>
      <c r="U746" t="s">
        <v>3698</v>
      </c>
      <c r="V746" t="s">
        <v>3699</v>
      </c>
      <c r="Z746">
        <v>121.6601038</v>
      </c>
      <c r="AA746">
        <v>-8.8349060999999995</v>
      </c>
      <c r="AB746" t="s">
        <v>3700</v>
      </c>
      <c r="AC746" t="s">
        <v>237</v>
      </c>
      <c r="AL746" t="s">
        <v>218</v>
      </c>
      <c r="AM746" t="s">
        <v>1674</v>
      </c>
      <c r="AN746" t="s">
        <v>6</v>
      </c>
      <c r="AO746" s="57">
        <v>46030.506851851853</v>
      </c>
      <c r="AP746" s="57">
        <v>46236.333333333336</v>
      </c>
      <c r="AR746" t="s">
        <v>219</v>
      </c>
      <c r="AS746" t="s">
        <v>111</v>
      </c>
      <c r="AT746" t="s">
        <v>231</v>
      </c>
      <c r="AU746">
        <v>20260803</v>
      </c>
      <c r="AV746" t="s">
        <v>222</v>
      </c>
      <c r="AW746" t="s">
        <v>1055</v>
      </c>
      <c r="AX746" t="s">
        <v>223</v>
      </c>
      <c r="BA746" s="57">
        <v>46236.333333333336</v>
      </c>
      <c r="BB746" t="s">
        <v>1674</v>
      </c>
      <c r="BC746">
        <v>2026</v>
      </c>
      <c r="BD746">
        <v>8</v>
      </c>
      <c r="BE746">
        <v>3</v>
      </c>
      <c r="BF746" s="6">
        <f t="shared" si="33"/>
        <v>46237</v>
      </c>
      <c r="BG746">
        <f t="shared" si="34"/>
        <v>0.66666666666424135</v>
      </c>
      <c r="BH746" t="str">
        <f t="shared" si="35"/>
        <v>COMPLY</v>
      </c>
      <c r="BI746" t="str">
        <f>VLOOKUP(H746,Sheet2!$A$1:$B$270,2,FALSE)</f>
        <v>ENDE</v>
      </c>
    </row>
    <row r="747" spans="1:61">
      <c r="A747">
        <v>746</v>
      </c>
      <c r="B747">
        <v>1002512081</v>
      </c>
      <c r="C747">
        <v>3</v>
      </c>
      <c r="D747" t="s">
        <v>34</v>
      </c>
      <c r="E747">
        <v>5</v>
      </c>
      <c r="F747" t="s">
        <v>595</v>
      </c>
      <c r="G747" t="s">
        <v>83</v>
      </c>
      <c r="H747" t="s">
        <v>404</v>
      </c>
      <c r="I747" t="s">
        <v>213</v>
      </c>
      <c r="J747" t="s">
        <v>214</v>
      </c>
      <c r="K747" t="s">
        <v>149</v>
      </c>
      <c r="M747" t="s">
        <v>236</v>
      </c>
      <c r="N747" t="s">
        <v>622</v>
      </c>
      <c r="O747" s="57">
        <v>46240.483159722222</v>
      </c>
      <c r="P747" s="57">
        <v>46244.084120370368</v>
      </c>
      <c r="Q747">
        <v>69359844</v>
      </c>
      <c r="S747">
        <v>172401298155</v>
      </c>
      <c r="T747" t="s">
        <v>3701</v>
      </c>
      <c r="U747" t="s">
        <v>3702</v>
      </c>
      <c r="Z747">
        <v>115.263330213494</v>
      </c>
      <c r="AA747">
        <v>-8.6866822221895497</v>
      </c>
      <c r="AB747" t="s">
        <v>3703</v>
      </c>
      <c r="AC747" t="s">
        <v>230</v>
      </c>
      <c r="AO747" s="57">
        <v>46181.486018518517</v>
      </c>
      <c r="AR747" t="s">
        <v>314</v>
      </c>
      <c r="AS747" t="s">
        <v>83</v>
      </c>
      <c r="AT747" t="s">
        <v>221</v>
      </c>
      <c r="AV747" t="s">
        <v>930</v>
      </c>
      <c r="AW747" t="s">
        <v>566</v>
      </c>
      <c r="AX747" t="s">
        <v>223</v>
      </c>
      <c r="AZ747" t="s">
        <v>930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SANUR</v>
      </c>
    </row>
    <row r="748" spans="1:61">
      <c r="A748">
        <v>747</v>
      </c>
      <c r="B748">
        <v>1002512270</v>
      </c>
      <c r="C748">
        <v>3</v>
      </c>
      <c r="D748" t="s">
        <v>51</v>
      </c>
      <c r="E748">
        <v>4</v>
      </c>
      <c r="F748" t="s">
        <v>275</v>
      </c>
      <c r="G748" t="s">
        <v>297</v>
      </c>
      <c r="H748" t="s">
        <v>927</v>
      </c>
      <c r="I748" t="s">
        <v>213</v>
      </c>
      <c r="J748" t="s">
        <v>214</v>
      </c>
      <c r="K748" t="s">
        <v>149</v>
      </c>
      <c r="L748" t="s">
        <v>215</v>
      </c>
      <c r="M748" t="s">
        <v>970</v>
      </c>
      <c r="N748" t="s">
        <v>216</v>
      </c>
      <c r="O748" s="57">
        <v>46240.532604166663</v>
      </c>
      <c r="P748" s="57">
        <v>46241.675775462965</v>
      </c>
      <c r="Q748">
        <v>69359929</v>
      </c>
      <c r="S748">
        <v>142551119462</v>
      </c>
      <c r="T748" t="s">
        <v>3707</v>
      </c>
      <c r="U748" t="s">
        <v>3708</v>
      </c>
      <c r="V748" t="s">
        <v>3709</v>
      </c>
      <c r="Z748">
        <v>110.972854</v>
      </c>
      <c r="AA748">
        <v>-6.8079489999999998</v>
      </c>
      <c r="AB748" t="s">
        <v>3710</v>
      </c>
      <c r="AC748" t="s">
        <v>237</v>
      </c>
      <c r="AL748" t="s">
        <v>218</v>
      </c>
      <c r="AM748" t="s">
        <v>2562</v>
      </c>
      <c r="AN748" t="s">
        <v>6</v>
      </c>
      <c r="AO748" s="57">
        <v>46181.538668981484</v>
      </c>
      <c r="AP748" s="57">
        <v>46241.541666666664</v>
      </c>
      <c r="AQ748" t="s">
        <v>249</v>
      </c>
      <c r="AR748" t="s">
        <v>12</v>
      </c>
      <c r="AS748" t="s">
        <v>220</v>
      </c>
      <c r="AT748" t="s">
        <v>231</v>
      </c>
      <c r="AV748" t="s">
        <v>949</v>
      </c>
      <c r="AW748" t="s">
        <v>1059</v>
      </c>
      <c r="AX748" t="s">
        <v>223</v>
      </c>
      <c r="BA748" s="57">
        <v>46241.541666666664</v>
      </c>
      <c r="BB748" t="s">
        <v>2562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:61">
      <c r="A749">
        <v>748</v>
      </c>
      <c r="B749">
        <v>1002515840</v>
      </c>
      <c r="C749">
        <v>3</v>
      </c>
      <c r="D749" t="s">
        <v>45</v>
      </c>
      <c r="E749">
        <v>5</v>
      </c>
      <c r="F749" t="s">
        <v>211</v>
      </c>
      <c r="G749" t="s">
        <v>110</v>
      </c>
      <c r="H749" t="s">
        <v>481</v>
      </c>
      <c r="I749" t="s">
        <v>213</v>
      </c>
      <c r="J749" t="s">
        <v>214</v>
      </c>
      <c r="K749" t="s">
        <v>149</v>
      </c>
      <c r="M749" t="s">
        <v>76</v>
      </c>
      <c r="N749" t="s">
        <v>216</v>
      </c>
      <c r="O749" s="57">
        <v>46242.498460648145</v>
      </c>
      <c r="P749" s="57">
        <v>46242.52175925926</v>
      </c>
      <c r="Q749">
        <v>69357755</v>
      </c>
      <c r="S749">
        <v>172617203001</v>
      </c>
      <c r="T749" t="s">
        <v>2981</v>
      </c>
      <c r="U749" t="s">
        <v>5842</v>
      </c>
      <c r="V749" t="s">
        <v>5843</v>
      </c>
      <c r="Z749">
        <v>118.571001681203</v>
      </c>
      <c r="AA749">
        <v>-8.5180584778785402</v>
      </c>
      <c r="AB749" t="s">
        <v>2984</v>
      </c>
      <c r="AC749" t="s">
        <v>217</v>
      </c>
      <c r="AL749" t="s">
        <v>218</v>
      </c>
      <c r="AM749" t="s">
        <v>5844</v>
      </c>
      <c r="AN749" t="s">
        <v>6</v>
      </c>
      <c r="AO749" s="57">
        <v>46242.506747685184</v>
      </c>
      <c r="AR749" t="s">
        <v>219</v>
      </c>
      <c r="AS749" t="s">
        <v>987</v>
      </c>
      <c r="AT749" t="s">
        <v>221</v>
      </c>
      <c r="AU749">
        <v>20260808</v>
      </c>
      <c r="AV749" t="s">
        <v>222</v>
      </c>
      <c r="AW749" t="s">
        <v>566</v>
      </c>
      <c r="AX749" t="s">
        <v>223</v>
      </c>
      <c r="BA749" s="57">
        <v>46242.291666666664</v>
      </c>
      <c r="BB749" t="s">
        <v>5844</v>
      </c>
      <c r="BC749">
        <v>2026</v>
      </c>
      <c r="BD749">
        <v>8</v>
      </c>
      <c r="BE749">
        <v>8</v>
      </c>
      <c r="BF749" s="6">
        <f t="shared" si="33"/>
        <v>46242</v>
      </c>
      <c r="BG749">
        <f t="shared" si="34"/>
        <v>-0.29166666666424135</v>
      </c>
      <c r="BH749" t="str">
        <f t="shared" si="35"/>
        <v>COMPLY</v>
      </c>
      <c r="BI749" t="str">
        <f>VLOOKUP(H749,Sheet2!$A$1:$B$270,2,FALSE)</f>
        <v>BIMA</v>
      </c>
    </row>
    <row r="750" spans="1:61">
      <c r="A750">
        <v>749</v>
      </c>
      <c r="B750">
        <v>1002509073</v>
      </c>
      <c r="C750">
        <v>3</v>
      </c>
      <c r="D750" t="s">
        <v>45</v>
      </c>
      <c r="E750">
        <v>5</v>
      </c>
      <c r="F750" t="s">
        <v>211</v>
      </c>
      <c r="G750" t="s">
        <v>118</v>
      </c>
      <c r="H750" t="s">
        <v>379</v>
      </c>
      <c r="I750" t="s">
        <v>213</v>
      </c>
      <c r="J750" t="s">
        <v>214</v>
      </c>
      <c r="K750" t="s">
        <v>149</v>
      </c>
      <c r="M750" t="s">
        <v>76</v>
      </c>
      <c r="N750" t="s">
        <v>216</v>
      </c>
      <c r="O750" s="57">
        <v>46238.669988425929</v>
      </c>
      <c r="P750" s="57">
        <v>46238.746724537035</v>
      </c>
      <c r="Q750">
        <v>69352188</v>
      </c>
      <c r="S750">
        <v>172612801935</v>
      </c>
      <c r="T750" t="s">
        <v>1175</v>
      </c>
      <c r="U750" t="s">
        <v>3711</v>
      </c>
      <c r="V750" t="s">
        <v>3712</v>
      </c>
      <c r="Z750">
        <v>117.997502</v>
      </c>
      <c r="AA750">
        <v>-8.7580690000000008</v>
      </c>
      <c r="AB750" t="s">
        <v>1176</v>
      </c>
      <c r="AC750" t="s">
        <v>292</v>
      </c>
      <c r="AL750" t="s">
        <v>218</v>
      </c>
      <c r="AM750" t="s">
        <v>3713</v>
      </c>
      <c r="AN750" t="s">
        <v>6</v>
      </c>
      <c r="AO750" s="57">
        <v>46120.684421296297</v>
      </c>
      <c r="AQ750" t="s">
        <v>929</v>
      </c>
      <c r="AR750" t="s">
        <v>219</v>
      </c>
      <c r="AS750" t="s">
        <v>628</v>
      </c>
      <c r="AT750" t="s">
        <v>231</v>
      </c>
      <c r="AU750">
        <v>20260804</v>
      </c>
      <c r="AV750" t="s">
        <v>222</v>
      </c>
      <c r="AW750" t="s">
        <v>566</v>
      </c>
      <c r="AX750" t="s">
        <v>223</v>
      </c>
      <c r="BA750" s="57">
        <v>46238.291666666664</v>
      </c>
      <c r="BB750" t="s">
        <v>3713</v>
      </c>
      <c r="BC750">
        <v>2026</v>
      </c>
      <c r="BD750">
        <v>8</v>
      </c>
      <c r="BE750">
        <v>4</v>
      </c>
      <c r="BF750" s="6">
        <f t="shared" si="33"/>
        <v>46238</v>
      </c>
      <c r="BG750">
        <f t="shared" si="34"/>
        <v>-0.29166666666424135</v>
      </c>
      <c r="BH750" t="str">
        <f t="shared" si="35"/>
        <v>COMPLY</v>
      </c>
      <c r="BI750" t="str">
        <f>VLOOKUP(H750,Sheet2!$A$1:$B$270,2,FALSE)</f>
        <v>SUMBAWA</v>
      </c>
    </row>
    <row r="751" spans="1:61">
      <c r="A751">
        <v>750</v>
      </c>
      <c r="B751">
        <v>1002524222</v>
      </c>
      <c r="C751">
        <v>3</v>
      </c>
      <c r="D751" t="s">
        <v>38</v>
      </c>
      <c r="E751">
        <v>5</v>
      </c>
      <c r="F751" t="s">
        <v>92</v>
      </c>
      <c r="G751" t="s">
        <v>95</v>
      </c>
      <c r="H751" t="s">
        <v>471</v>
      </c>
      <c r="I751" t="s">
        <v>213</v>
      </c>
      <c r="J751" t="s">
        <v>214</v>
      </c>
      <c r="K751" t="s">
        <v>149</v>
      </c>
      <c r="L751" t="s">
        <v>215</v>
      </c>
      <c r="M751" t="s">
        <v>240</v>
      </c>
      <c r="N751" t="s">
        <v>216</v>
      </c>
      <c r="O751" s="57">
        <v>46247.554120370369</v>
      </c>
      <c r="P751" s="57">
        <v>46247.555567129632</v>
      </c>
      <c r="Q751">
        <v>69365123</v>
      </c>
      <c r="S751">
        <v>152620220508</v>
      </c>
      <c r="T751" t="s">
        <v>9280</v>
      </c>
      <c r="U751" t="s">
        <v>9281</v>
      </c>
      <c r="V751" t="s">
        <v>9282</v>
      </c>
      <c r="Z751">
        <v>111.414738</v>
      </c>
      <c r="AA751">
        <v>-8.0320309999999999</v>
      </c>
      <c r="AB751" t="s">
        <v>9283</v>
      </c>
      <c r="AC751" t="s">
        <v>237</v>
      </c>
      <c r="AL751" t="s">
        <v>218</v>
      </c>
      <c r="AM751" t="s">
        <v>9284</v>
      </c>
      <c r="AN751" t="s">
        <v>6</v>
      </c>
      <c r="AO751" t="s">
        <v>9285</v>
      </c>
      <c r="AP751" s="57">
        <v>46248.541666666664</v>
      </c>
      <c r="AR751" t="s">
        <v>241</v>
      </c>
      <c r="AS751" t="s">
        <v>246</v>
      </c>
      <c r="AT751" t="s">
        <v>231</v>
      </c>
      <c r="AV751" t="s">
        <v>240</v>
      </c>
      <c r="AW751" t="s">
        <v>1055</v>
      </c>
      <c r="AX751" t="s">
        <v>223</v>
      </c>
      <c r="BA751" s="57">
        <v>46248.541666666664</v>
      </c>
      <c r="BB751" t="s">
        <v>9284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PONOROGO</v>
      </c>
    </row>
    <row r="752" spans="1:61">
      <c r="A752">
        <v>751</v>
      </c>
      <c r="B752">
        <v>1002505639</v>
      </c>
      <c r="C752">
        <v>3</v>
      </c>
      <c r="D752" t="s">
        <v>49</v>
      </c>
      <c r="E752">
        <v>4</v>
      </c>
      <c r="F752" t="s">
        <v>253</v>
      </c>
      <c r="G752" t="s">
        <v>556</v>
      </c>
      <c r="H752" t="s">
        <v>1011</v>
      </c>
      <c r="I752" t="s">
        <v>213</v>
      </c>
      <c r="J752" t="s">
        <v>214</v>
      </c>
      <c r="K752" t="s">
        <v>149</v>
      </c>
      <c r="M752" t="s">
        <v>582</v>
      </c>
      <c r="N752" t="s">
        <v>216</v>
      </c>
      <c r="O752" s="57">
        <v>46237.403263888889</v>
      </c>
      <c r="P752" s="57">
        <v>46240.538530092592</v>
      </c>
      <c r="Q752">
        <v>69357257</v>
      </c>
      <c r="S752">
        <v>146284107597</v>
      </c>
      <c r="T752" t="s">
        <v>1256</v>
      </c>
      <c r="U752" t="s">
        <v>3714</v>
      </c>
      <c r="V752" t="s">
        <v>3715</v>
      </c>
      <c r="Z752">
        <v>109.047898351924</v>
      </c>
      <c r="AA752">
        <v>-6.8647149792305502</v>
      </c>
      <c r="AB752" t="s">
        <v>1259</v>
      </c>
      <c r="AC752" t="s">
        <v>226</v>
      </c>
      <c r="AL752" t="s">
        <v>218</v>
      </c>
      <c r="AM752" t="s">
        <v>3716</v>
      </c>
      <c r="AN752" t="s">
        <v>6</v>
      </c>
      <c r="AO752" s="57">
        <v>46089.413414351853</v>
      </c>
      <c r="AP752" s="57">
        <v>46240.333333333336</v>
      </c>
      <c r="AQ752" t="s">
        <v>570</v>
      </c>
      <c r="AR752" t="s">
        <v>14</v>
      </c>
      <c r="AS752" t="s">
        <v>220</v>
      </c>
      <c r="AT752" t="s">
        <v>231</v>
      </c>
      <c r="AV752" t="s">
        <v>3717</v>
      </c>
      <c r="AW752" t="s">
        <v>565</v>
      </c>
      <c r="AX752" t="s">
        <v>223</v>
      </c>
      <c r="BA752" s="57">
        <v>46240.333333333336</v>
      </c>
      <c r="BB752" t="s">
        <v>3716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:61">
      <c r="A753">
        <v>752</v>
      </c>
      <c r="B753">
        <v>1002510442</v>
      </c>
      <c r="C753">
        <v>3</v>
      </c>
      <c r="D753" t="s">
        <v>38</v>
      </c>
      <c r="E753">
        <v>5</v>
      </c>
      <c r="F753" t="s">
        <v>251</v>
      </c>
      <c r="G753" t="s">
        <v>87</v>
      </c>
      <c r="H753" t="s">
        <v>252</v>
      </c>
      <c r="I753" t="s">
        <v>213</v>
      </c>
      <c r="J753" t="s">
        <v>214</v>
      </c>
      <c r="K753" t="s">
        <v>149</v>
      </c>
      <c r="L753" t="s">
        <v>215</v>
      </c>
      <c r="M753" t="s">
        <v>76</v>
      </c>
      <c r="N753" t="s">
        <v>216</v>
      </c>
      <c r="O753" s="57">
        <v>46239.541620370372</v>
      </c>
      <c r="P753" s="57">
        <v>46240.602361111109</v>
      </c>
      <c r="Q753">
        <v>69359138</v>
      </c>
      <c r="S753">
        <v>152702232119</v>
      </c>
      <c r="T753" t="s">
        <v>3718</v>
      </c>
      <c r="U753" t="s">
        <v>3719</v>
      </c>
      <c r="V753" t="s">
        <v>3720</v>
      </c>
      <c r="Z753">
        <v>112.652389</v>
      </c>
      <c r="AA753">
        <v>-7.9574249999999997</v>
      </c>
      <c r="AB753" t="s">
        <v>3721</v>
      </c>
      <c r="AC753" t="s">
        <v>237</v>
      </c>
      <c r="AL753" t="s">
        <v>218</v>
      </c>
      <c r="AM753" t="s">
        <v>1369</v>
      </c>
      <c r="AN753" t="s">
        <v>6</v>
      </c>
      <c r="AO753" s="57">
        <v>46150.548807870371</v>
      </c>
      <c r="AP753" s="57">
        <v>46240.541666666664</v>
      </c>
      <c r="AR753" t="s">
        <v>219</v>
      </c>
      <c r="AS753" t="s">
        <v>557</v>
      </c>
      <c r="AT753" t="s">
        <v>231</v>
      </c>
      <c r="AU753">
        <v>20260806</v>
      </c>
      <c r="AV753" t="s">
        <v>222</v>
      </c>
      <c r="AW753" t="s">
        <v>1059</v>
      </c>
      <c r="AX753" t="s">
        <v>223</v>
      </c>
      <c r="BA753" s="57">
        <v>46240.541666666664</v>
      </c>
      <c r="BB753" t="s">
        <v>1369</v>
      </c>
      <c r="BC753">
        <v>2026</v>
      </c>
      <c r="BD753">
        <v>8</v>
      </c>
      <c r="BE753">
        <v>6</v>
      </c>
      <c r="BF753" s="6">
        <f t="shared" si="33"/>
        <v>46240</v>
      </c>
      <c r="BG753">
        <f t="shared" si="34"/>
        <v>-0.54166666666424135</v>
      </c>
      <c r="BH753" t="str">
        <f t="shared" si="35"/>
        <v>COMPLY</v>
      </c>
      <c r="BI753" t="str">
        <f>VLOOKUP(H753,Sheet2!$A$1:$B$270,2,FALSE)</f>
        <v>BATU</v>
      </c>
    </row>
    <row r="754" spans="1:61">
      <c r="A754">
        <v>753</v>
      </c>
      <c r="B754">
        <v>1002517464</v>
      </c>
      <c r="C754">
        <v>3</v>
      </c>
      <c r="D754" t="s">
        <v>55</v>
      </c>
      <c r="E754">
        <v>5</v>
      </c>
      <c r="F754" t="s">
        <v>267</v>
      </c>
      <c r="G754" t="s">
        <v>122</v>
      </c>
      <c r="H754" t="s">
        <v>350</v>
      </c>
      <c r="I754" t="s">
        <v>213</v>
      </c>
      <c r="J754" t="s">
        <v>214</v>
      </c>
      <c r="K754" t="s">
        <v>149</v>
      </c>
      <c r="L754" t="s">
        <v>215</v>
      </c>
      <c r="M754" t="s">
        <v>76</v>
      </c>
      <c r="N754" t="s">
        <v>216</v>
      </c>
      <c r="O754" s="57">
        <v>46244.481203703705</v>
      </c>
      <c r="P754" s="57">
        <v>46244.932488425926</v>
      </c>
      <c r="Q754">
        <v>69362307</v>
      </c>
      <c r="S754">
        <v>152443208730</v>
      </c>
      <c r="T754" t="s">
        <v>6817</v>
      </c>
      <c r="U754" t="s">
        <v>5769</v>
      </c>
      <c r="V754" t="s">
        <v>6818</v>
      </c>
      <c r="Z754">
        <v>112.425116</v>
      </c>
      <c r="AA754">
        <v>-7.3288089999999997</v>
      </c>
      <c r="AB754" t="s">
        <v>6819</v>
      </c>
      <c r="AC754" t="s">
        <v>217</v>
      </c>
      <c r="AL754" t="s">
        <v>218</v>
      </c>
      <c r="AM754" t="s">
        <v>6820</v>
      </c>
      <c r="AN754" t="s">
        <v>6</v>
      </c>
      <c r="AO754" s="57">
        <v>46303.486157407409</v>
      </c>
      <c r="AP754" s="57">
        <v>46245.333333333336</v>
      </c>
      <c r="AR754" t="s">
        <v>219</v>
      </c>
      <c r="AS754" t="s">
        <v>932</v>
      </c>
      <c r="AT754" t="s">
        <v>231</v>
      </c>
      <c r="AU754">
        <v>20260810</v>
      </c>
      <c r="AV754" t="s">
        <v>222</v>
      </c>
      <c r="AW754" t="s">
        <v>1057</v>
      </c>
      <c r="AX754" t="s">
        <v>223</v>
      </c>
      <c r="BA754" s="57">
        <v>46245.333333333336</v>
      </c>
      <c r="BB754" t="s">
        <v>6820</v>
      </c>
      <c r="BC754">
        <v>2026</v>
      </c>
      <c r="BD754">
        <v>8</v>
      </c>
      <c r="BE754">
        <v>10</v>
      </c>
      <c r="BF754" s="6">
        <f t="shared" si="33"/>
        <v>46244</v>
      </c>
      <c r="BG754">
        <f t="shared" si="34"/>
        <v>-1.3333333333357587</v>
      </c>
      <c r="BH754" t="str">
        <f t="shared" si="35"/>
        <v>COMPLY</v>
      </c>
      <c r="BI754" t="str">
        <f>VLOOKUP(H754,Sheet2!$A$1:$B$270,2,FALSE)</f>
        <v>GRESIK</v>
      </c>
    </row>
    <row r="755" spans="1:61">
      <c r="A755">
        <v>754</v>
      </c>
      <c r="B755">
        <v>1002508282</v>
      </c>
      <c r="C755">
        <v>3</v>
      </c>
      <c r="D755" t="s">
        <v>49</v>
      </c>
      <c r="E755">
        <v>4</v>
      </c>
      <c r="F755" t="s">
        <v>253</v>
      </c>
      <c r="G755" t="s">
        <v>965</v>
      </c>
      <c r="H755" t="s">
        <v>992</v>
      </c>
      <c r="I755" t="s">
        <v>213</v>
      </c>
      <c r="J755" t="s">
        <v>214</v>
      </c>
      <c r="K755" t="s">
        <v>149</v>
      </c>
      <c r="L755" t="s">
        <v>215</v>
      </c>
      <c r="M755" t="s">
        <v>76</v>
      </c>
      <c r="N755" t="s">
        <v>216</v>
      </c>
      <c r="O755" s="57">
        <v>46238.568009259259</v>
      </c>
      <c r="P755" s="57">
        <v>46239.545081018521</v>
      </c>
      <c r="Q755">
        <v>69358306</v>
      </c>
      <c r="S755">
        <v>146279105463</v>
      </c>
      <c r="T755" t="s">
        <v>1051</v>
      </c>
      <c r="U755" t="s">
        <v>3726</v>
      </c>
      <c r="V755" t="s">
        <v>3727</v>
      </c>
      <c r="Z755">
        <v>109.728281</v>
      </c>
      <c r="AA755">
        <v>-6.9001330000000003</v>
      </c>
      <c r="AB755" t="s">
        <v>3728</v>
      </c>
      <c r="AC755" t="s">
        <v>237</v>
      </c>
      <c r="AL755" t="s">
        <v>218</v>
      </c>
      <c r="AM755" t="s">
        <v>3729</v>
      </c>
      <c r="AN755" t="s">
        <v>6</v>
      </c>
      <c r="AO755" s="57">
        <v>46120.569340277776</v>
      </c>
      <c r="AP755" s="57">
        <v>46239.541666666664</v>
      </c>
      <c r="AR755" t="s">
        <v>219</v>
      </c>
      <c r="AS755" t="s">
        <v>220</v>
      </c>
      <c r="AT755" t="s">
        <v>231</v>
      </c>
      <c r="AU755">
        <v>20260805</v>
      </c>
      <c r="AV755" t="s">
        <v>222</v>
      </c>
      <c r="AW755" t="s">
        <v>1065</v>
      </c>
      <c r="AX755" t="s">
        <v>223</v>
      </c>
      <c r="BA755" s="57">
        <v>46239.541666666664</v>
      </c>
      <c r="BB755" t="s">
        <v>3729</v>
      </c>
      <c r="BC755">
        <v>2026</v>
      </c>
      <c r="BD755">
        <v>8</v>
      </c>
      <c r="BE755">
        <v>5</v>
      </c>
      <c r="BF755" s="6">
        <f t="shared" si="33"/>
        <v>46239</v>
      </c>
      <c r="BG755">
        <f t="shared" si="34"/>
        <v>-0.54166666666424135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1002516090</v>
      </c>
      <c r="C756">
        <v>3</v>
      </c>
      <c r="D756" t="s">
        <v>55</v>
      </c>
      <c r="E756">
        <v>5</v>
      </c>
      <c r="F756" t="s">
        <v>228</v>
      </c>
      <c r="G756" t="s">
        <v>121</v>
      </c>
      <c r="H756" t="s">
        <v>286</v>
      </c>
      <c r="I756" t="s">
        <v>213</v>
      </c>
      <c r="J756" t="s">
        <v>214</v>
      </c>
      <c r="K756" t="s">
        <v>149</v>
      </c>
      <c r="L756" t="s">
        <v>215</v>
      </c>
      <c r="M756" t="s">
        <v>76</v>
      </c>
      <c r="N756" t="s">
        <v>216</v>
      </c>
      <c r="O756" s="57">
        <v>46242.639537037037</v>
      </c>
      <c r="P756" s="57">
        <v>46244.420497685183</v>
      </c>
      <c r="Q756">
        <v>69361553</v>
      </c>
      <c r="S756">
        <v>152437905587</v>
      </c>
      <c r="T756" t="s">
        <v>5851</v>
      </c>
      <c r="U756" t="s">
        <v>5852</v>
      </c>
      <c r="V756" t="s">
        <v>5853</v>
      </c>
      <c r="Z756">
        <v>113.279474750161</v>
      </c>
      <c r="AA756">
        <v>-6.9499173479608602</v>
      </c>
      <c r="AB756" t="s">
        <v>5854</v>
      </c>
      <c r="AC756" t="s">
        <v>217</v>
      </c>
      <c r="AL756" t="s">
        <v>218</v>
      </c>
      <c r="AM756" t="s">
        <v>5855</v>
      </c>
      <c r="AN756" t="s">
        <v>6</v>
      </c>
      <c r="AO756" s="57">
        <v>46242.642789351848</v>
      </c>
      <c r="AP756" s="57">
        <v>46243.541666666664</v>
      </c>
      <c r="AR756" t="s">
        <v>219</v>
      </c>
      <c r="AS756" t="s">
        <v>220</v>
      </c>
      <c r="AT756" t="s">
        <v>221</v>
      </c>
      <c r="AU756">
        <v>20260810</v>
      </c>
      <c r="AV756" t="s">
        <v>222</v>
      </c>
      <c r="AW756" t="s">
        <v>1023</v>
      </c>
      <c r="AX756" t="s">
        <v>223</v>
      </c>
      <c r="BA756" s="57">
        <v>46243.541666666664</v>
      </c>
      <c r="BB756" t="s">
        <v>5855</v>
      </c>
      <c r="BC756">
        <v>2026</v>
      </c>
      <c r="BD756">
        <v>8</v>
      </c>
      <c r="BE756">
        <v>10</v>
      </c>
      <c r="BF756" s="6">
        <f t="shared" si="33"/>
        <v>46244</v>
      </c>
      <c r="BG756">
        <f t="shared" si="34"/>
        <v>0.45833333333575865</v>
      </c>
      <c r="BH756" t="str">
        <f t="shared" si="35"/>
        <v>COMPLY</v>
      </c>
      <c r="BI756" t="str">
        <f>VLOOKUP(H756,Sheet2!$A$1:$B$270,2,FALSE)</f>
        <v>MADURA</v>
      </c>
    </row>
    <row r="757" spans="1:61">
      <c r="A757">
        <v>756</v>
      </c>
      <c r="B757">
        <v>1002519285</v>
      </c>
      <c r="C757">
        <v>3</v>
      </c>
      <c r="D757" t="s">
        <v>55</v>
      </c>
      <c r="E757">
        <v>5</v>
      </c>
      <c r="F757" t="s">
        <v>267</v>
      </c>
      <c r="G757" t="s">
        <v>123</v>
      </c>
      <c r="H757" t="s">
        <v>295</v>
      </c>
      <c r="I757" t="s">
        <v>213</v>
      </c>
      <c r="J757" t="s">
        <v>214</v>
      </c>
      <c r="K757" t="s">
        <v>149</v>
      </c>
      <c r="L757" t="s">
        <v>215</v>
      </c>
      <c r="M757" t="s">
        <v>288</v>
      </c>
      <c r="N757" t="s">
        <v>216</v>
      </c>
      <c r="O757" s="57">
        <v>46245.438842592594</v>
      </c>
      <c r="P757" s="57">
        <v>46245.758333333331</v>
      </c>
      <c r="Q757">
        <v>69363034</v>
      </c>
      <c r="S757">
        <v>152401227387</v>
      </c>
      <c r="T757" t="s">
        <v>7432</v>
      </c>
      <c r="U757" t="s">
        <v>7433</v>
      </c>
      <c r="V757" t="s">
        <v>7434</v>
      </c>
      <c r="Z757">
        <v>112.7456186</v>
      </c>
      <c r="AA757">
        <v>-7.2261913</v>
      </c>
      <c r="AB757" t="s">
        <v>7435</v>
      </c>
      <c r="AC757" t="s">
        <v>237</v>
      </c>
      <c r="AL757" t="s">
        <v>218</v>
      </c>
      <c r="AM757" t="s">
        <v>7436</v>
      </c>
      <c r="AN757" t="s">
        <v>6</v>
      </c>
      <c r="AO757" s="57">
        <v>46334.444328703707</v>
      </c>
      <c r="AP757" s="57">
        <v>46246.375</v>
      </c>
      <c r="AR757" t="s">
        <v>241</v>
      </c>
      <c r="AS757" t="s">
        <v>277</v>
      </c>
      <c r="AT757" t="s">
        <v>231</v>
      </c>
      <c r="AV757" t="s">
        <v>931</v>
      </c>
      <c r="AW757" t="s">
        <v>1063</v>
      </c>
      <c r="AX757" t="s">
        <v>223</v>
      </c>
      <c r="BA757" s="57">
        <v>46246.375</v>
      </c>
      <c r="BB757" t="s">
        <v>7436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str">
        <f>VLOOKUP(H757,Sheet2!$A$1:$B$270,2,FALSE)</f>
        <v>SURABAYA UTARA</v>
      </c>
    </row>
    <row r="758" spans="1:61">
      <c r="A758">
        <v>757</v>
      </c>
      <c r="B758">
        <v>1002516534</v>
      </c>
      <c r="C758">
        <v>3</v>
      </c>
      <c r="D758" t="s">
        <v>49</v>
      </c>
      <c r="E758">
        <v>4</v>
      </c>
      <c r="F758" t="s">
        <v>253</v>
      </c>
      <c r="G758" t="s">
        <v>968</v>
      </c>
      <c r="H758" t="s">
        <v>969</v>
      </c>
      <c r="I758" t="s">
        <v>213</v>
      </c>
      <c r="J758" t="s">
        <v>214</v>
      </c>
      <c r="K758" t="s">
        <v>149</v>
      </c>
      <c r="L758" t="s">
        <v>215</v>
      </c>
      <c r="M758" t="s">
        <v>76</v>
      </c>
      <c r="N758" t="s">
        <v>216</v>
      </c>
      <c r="O758" s="57">
        <v>46243.606215277781</v>
      </c>
      <c r="P758" s="57">
        <v>46244.556539351855</v>
      </c>
      <c r="Q758">
        <v>69361882</v>
      </c>
      <c r="S758">
        <v>142212126690</v>
      </c>
      <c r="T758" t="s">
        <v>1208</v>
      </c>
      <c r="U758" t="s">
        <v>5856</v>
      </c>
      <c r="V758" t="s">
        <v>5857</v>
      </c>
      <c r="Z758">
        <v>109.1876377</v>
      </c>
      <c r="AA758">
        <v>-6.9037999000000001</v>
      </c>
      <c r="AB758" t="s">
        <v>5858</v>
      </c>
      <c r="AC758" t="s">
        <v>237</v>
      </c>
      <c r="AL758" t="s">
        <v>218</v>
      </c>
      <c r="AM758" t="s">
        <v>5859</v>
      </c>
      <c r="AN758" t="s">
        <v>6</v>
      </c>
      <c r="AO758" s="57">
        <v>46273.610949074071</v>
      </c>
      <c r="AP758" s="57">
        <v>46244.541666666664</v>
      </c>
      <c r="AR758" t="s">
        <v>219</v>
      </c>
      <c r="AS758" t="s">
        <v>220</v>
      </c>
      <c r="AT758" t="s">
        <v>231</v>
      </c>
      <c r="AU758">
        <v>20260810</v>
      </c>
      <c r="AV758" t="s">
        <v>222</v>
      </c>
      <c r="AW758" t="s">
        <v>1063</v>
      </c>
      <c r="AX758" t="s">
        <v>223</v>
      </c>
      <c r="BA758" s="57">
        <v>46244.541666666664</v>
      </c>
      <c r="BB758" t="s">
        <v>5859</v>
      </c>
      <c r="BC758">
        <v>2026</v>
      </c>
      <c r="BD758">
        <v>8</v>
      </c>
      <c r="BE758">
        <v>10</v>
      </c>
      <c r="BF758" s="6">
        <f t="shared" si="33"/>
        <v>46244</v>
      </c>
      <c r="BG758">
        <f t="shared" si="34"/>
        <v>-0.54166666666424135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1002512304</v>
      </c>
      <c r="C759">
        <v>3</v>
      </c>
      <c r="D759" t="s">
        <v>51</v>
      </c>
      <c r="E759">
        <v>4</v>
      </c>
      <c r="F759" t="s">
        <v>275</v>
      </c>
      <c r="G759" t="s">
        <v>575</v>
      </c>
      <c r="H759" t="s">
        <v>935</v>
      </c>
      <c r="I759" t="s">
        <v>213</v>
      </c>
      <c r="J759" t="s">
        <v>214</v>
      </c>
      <c r="K759" t="s">
        <v>149</v>
      </c>
      <c r="M759" t="s">
        <v>76</v>
      </c>
      <c r="N759" t="s">
        <v>216</v>
      </c>
      <c r="O759" s="57">
        <v>46240.541747685187</v>
      </c>
      <c r="P759" s="57">
        <v>46240.600046296298</v>
      </c>
      <c r="Q759">
        <v>69358471</v>
      </c>
      <c r="S759">
        <v>142509107218</v>
      </c>
      <c r="T759" t="s">
        <v>3735</v>
      </c>
      <c r="U759" t="s">
        <v>3736</v>
      </c>
      <c r="V759" t="s">
        <v>3737</v>
      </c>
      <c r="Z759">
        <v>111.20968689999999</v>
      </c>
      <c r="AA759">
        <v>-7.1747639000000003</v>
      </c>
      <c r="AB759" t="s">
        <v>3738</v>
      </c>
      <c r="AC759" t="s">
        <v>293</v>
      </c>
      <c r="AL759" t="s">
        <v>218</v>
      </c>
      <c r="AM759" t="s">
        <v>3739</v>
      </c>
      <c r="AN759" t="s">
        <v>6</v>
      </c>
      <c r="AO759" s="57">
        <v>46181.549212962964</v>
      </c>
      <c r="AR759" t="s">
        <v>219</v>
      </c>
      <c r="AS759" t="s">
        <v>936</v>
      </c>
      <c r="AT759" t="s">
        <v>231</v>
      </c>
      <c r="AU759">
        <v>20260806</v>
      </c>
      <c r="AV759" t="s">
        <v>222</v>
      </c>
      <c r="AW759" t="s">
        <v>566</v>
      </c>
      <c r="AX759" t="s">
        <v>223</v>
      </c>
      <c r="BA759" s="57">
        <v>46240.291666666664</v>
      </c>
      <c r="BB759" t="s">
        <v>3739</v>
      </c>
      <c r="BC759">
        <v>2026</v>
      </c>
      <c r="BD759">
        <v>8</v>
      </c>
      <c r="BE759">
        <v>6</v>
      </c>
      <c r="BF759" s="6">
        <f t="shared" si="33"/>
        <v>46240</v>
      </c>
      <c r="BG759">
        <f t="shared" si="34"/>
        <v>-0.29166666666424135</v>
      </c>
      <c r="BH759" t="str">
        <f t="shared" si="35"/>
        <v>COMPLY</v>
      </c>
      <c r="BI759" t="e">
        <f>VLOOKUP(H759,Sheet2!$A$1:$B$270,2,FALSE)</f>
        <v>#N/A</v>
      </c>
    </row>
    <row r="760" spans="1:61">
      <c r="A760">
        <v>759</v>
      </c>
      <c r="B760">
        <v>1002522336</v>
      </c>
      <c r="C760">
        <v>3</v>
      </c>
      <c r="D760" t="s">
        <v>49</v>
      </c>
      <c r="E760">
        <v>4</v>
      </c>
      <c r="F760" t="s">
        <v>247</v>
      </c>
      <c r="G760" t="s">
        <v>326</v>
      </c>
      <c r="H760" t="s">
        <v>1020</v>
      </c>
      <c r="I760" t="s">
        <v>213</v>
      </c>
      <c r="J760" t="s">
        <v>214</v>
      </c>
      <c r="K760" t="s">
        <v>149</v>
      </c>
      <c r="M760" t="s">
        <v>374</v>
      </c>
      <c r="N760" t="s">
        <v>216</v>
      </c>
      <c r="O760" s="57">
        <v>46246.596574074072</v>
      </c>
      <c r="P760" s="57">
        <v>46246.598680555559</v>
      </c>
      <c r="Q760">
        <v>69364299</v>
      </c>
      <c r="S760">
        <v>141459107807</v>
      </c>
      <c r="T760" t="s">
        <v>8328</v>
      </c>
      <c r="U760" t="s">
        <v>8329</v>
      </c>
      <c r="Z760">
        <v>110.43578144047601</v>
      </c>
      <c r="AA760">
        <v>-7.1741594135549702</v>
      </c>
      <c r="AB760" t="s">
        <v>8330</v>
      </c>
      <c r="AC760" t="s">
        <v>226</v>
      </c>
      <c r="AO760" s="57">
        <v>46364.61109953704</v>
      </c>
      <c r="AR760" t="s">
        <v>336</v>
      </c>
      <c r="AS760" t="s">
        <v>613</v>
      </c>
      <c r="AT760" t="s">
        <v>231</v>
      </c>
      <c r="AV760" t="s">
        <v>375</v>
      </c>
      <c r="AW760" t="s">
        <v>601</v>
      </c>
      <c r="AX760" t="s">
        <v>223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:61">
      <c r="A761">
        <v>760</v>
      </c>
      <c r="B761">
        <v>1002512846</v>
      </c>
      <c r="C761">
        <v>3</v>
      </c>
      <c r="D761" t="s">
        <v>59</v>
      </c>
      <c r="E761">
        <v>4</v>
      </c>
      <c r="F761" t="s">
        <v>573</v>
      </c>
      <c r="G761" t="s">
        <v>1045</v>
      </c>
      <c r="H761" t="s">
        <v>1046</v>
      </c>
      <c r="I761" t="s">
        <v>213</v>
      </c>
      <c r="J761" t="s">
        <v>214</v>
      </c>
      <c r="K761" t="s">
        <v>149</v>
      </c>
      <c r="M761" t="s">
        <v>559</v>
      </c>
      <c r="N761" t="s">
        <v>216</v>
      </c>
      <c r="O761" s="57">
        <v>46240.634780092594</v>
      </c>
      <c r="P761" s="57">
        <v>46240.729953703703</v>
      </c>
      <c r="Q761">
        <v>69360117</v>
      </c>
      <c r="S761">
        <v>143135115038</v>
      </c>
      <c r="T761" t="s">
        <v>1542</v>
      </c>
      <c r="Z761">
        <v>110.61519750958</v>
      </c>
      <c r="AA761">
        <v>-7.8643889584590099</v>
      </c>
      <c r="AB761" t="s">
        <v>1545</v>
      </c>
      <c r="AC761" t="s">
        <v>293</v>
      </c>
      <c r="AO761" s="57">
        <v>46181.642870370371</v>
      </c>
      <c r="AR761" t="s">
        <v>6</v>
      </c>
      <c r="AS761" t="s">
        <v>1047</v>
      </c>
      <c r="AT761" t="s">
        <v>231</v>
      </c>
      <c r="AV761" t="s">
        <v>2251</v>
      </c>
      <c r="AW761" t="s">
        <v>1015</v>
      </c>
      <c r="AX761" t="s">
        <v>223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:61">
      <c r="A762">
        <v>761</v>
      </c>
      <c r="B762">
        <v>1002521356</v>
      </c>
      <c r="C762">
        <v>3</v>
      </c>
      <c r="D762" t="s">
        <v>38</v>
      </c>
      <c r="E762">
        <v>5</v>
      </c>
      <c r="F762" t="s">
        <v>90</v>
      </c>
      <c r="G762" t="s">
        <v>93</v>
      </c>
      <c r="H762" t="s">
        <v>474</v>
      </c>
      <c r="I762" t="s">
        <v>213</v>
      </c>
      <c r="J762" t="s">
        <v>214</v>
      </c>
      <c r="K762" t="s">
        <v>149</v>
      </c>
      <c r="L762" t="s">
        <v>215</v>
      </c>
      <c r="M762" t="s">
        <v>76</v>
      </c>
      <c r="N762" t="s">
        <v>216</v>
      </c>
      <c r="O762" s="57">
        <v>46246.386759259258</v>
      </c>
      <c r="P762" s="57">
        <v>46246.524050925924</v>
      </c>
      <c r="Q762">
        <v>69363887</v>
      </c>
      <c r="S762">
        <v>152627203803</v>
      </c>
      <c r="T762" t="s">
        <v>8331</v>
      </c>
      <c r="U762" t="s">
        <v>8332</v>
      </c>
      <c r="V762" t="s">
        <v>8333</v>
      </c>
      <c r="Z762">
        <v>112.01900550000001</v>
      </c>
      <c r="AA762">
        <v>-7.7518209000000002</v>
      </c>
      <c r="AB762" t="s">
        <v>8334</v>
      </c>
      <c r="AC762" t="s">
        <v>237</v>
      </c>
      <c r="AL762" t="s">
        <v>218</v>
      </c>
      <c r="AM762" t="s">
        <v>8335</v>
      </c>
      <c r="AN762" t="s">
        <v>6</v>
      </c>
      <c r="AO762" s="57">
        <v>46364.403136574074</v>
      </c>
      <c r="AP762" s="57">
        <v>46247.333333333336</v>
      </c>
      <c r="AR762" t="s">
        <v>219</v>
      </c>
      <c r="AS762" t="s">
        <v>637</v>
      </c>
      <c r="AT762" t="s">
        <v>231</v>
      </c>
      <c r="AU762">
        <v>20260812</v>
      </c>
      <c r="AV762" t="s">
        <v>222</v>
      </c>
      <c r="AW762" t="s">
        <v>1059</v>
      </c>
      <c r="AX762" t="s">
        <v>223</v>
      </c>
      <c r="BA762" s="57">
        <v>46247.333333333336</v>
      </c>
      <c r="BB762" t="s">
        <v>8335</v>
      </c>
      <c r="BC762">
        <v>2026</v>
      </c>
      <c r="BD762">
        <v>8</v>
      </c>
      <c r="BE762">
        <v>12</v>
      </c>
      <c r="BF762" s="6">
        <f t="shared" si="33"/>
        <v>46246</v>
      </c>
      <c r="BG762">
        <f t="shared" si="34"/>
        <v>-1.3333333333357587</v>
      </c>
      <c r="BH762" t="str">
        <f t="shared" si="35"/>
        <v>COMPLY</v>
      </c>
      <c r="BI762" t="str">
        <f>VLOOKUP(H762,Sheet2!$A$1:$B$270,2,FALSE)</f>
        <v>NGANJUK</v>
      </c>
    </row>
    <row r="763" spans="1:61">
      <c r="A763">
        <v>762</v>
      </c>
      <c r="B763">
        <v>1002524963</v>
      </c>
      <c r="C763">
        <v>3</v>
      </c>
      <c r="D763" t="s">
        <v>55</v>
      </c>
      <c r="E763">
        <v>5</v>
      </c>
      <c r="F763" t="s">
        <v>267</v>
      </c>
      <c r="G763" t="s">
        <v>122</v>
      </c>
      <c r="H763" t="s">
        <v>357</v>
      </c>
      <c r="I763" t="s">
        <v>213</v>
      </c>
      <c r="J763" t="s">
        <v>214</v>
      </c>
      <c r="K763" t="s">
        <v>149</v>
      </c>
      <c r="L763" t="s">
        <v>215</v>
      </c>
      <c r="M763" t="s">
        <v>240</v>
      </c>
      <c r="N763" t="s">
        <v>216</v>
      </c>
      <c r="O763" s="57">
        <v>46247.68953703704</v>
      </c>
      <c r="P763" s="57">
        <v>46247.690300925926</v>
      </c>
      <c r="Q763">
        <v>69365451</v>
      </c>
      <c r="S763">
        <v>152421262314</v>
      </c>
      <c r="T763" t="s">
        <v>9286</v>
      </c>
      <c r="U763" t="s">
        <v>9287</v>
      </c>
      <c r="V763" t="s">
        <v>9288</v>
      </c>
      <c r="Z763">
        <v>112.629924193024</v>
      </c>
      <c r="AA763">
        <v>-7.1638932692590602</v>
      </c>
      <c r="AB763" t="s">
        <v>9289</v>
      </c>
      <c r="AC763" t="s">
        <v>217</v>
      </c>
      <c r="AL763" t="s">
        <v>218</v>
      </c>
      <c r="AM763" t="s">
        <v>9290</v>
      </c>
      <c r="AN763" t="s">
        <v>6</v>
      </c>
      <c r="AO763" t="s">
        <v>8954</v>
      </c>
      <c r="AP763" s="57">
        <v>46248.541666666664</v>
      </c>
      <c r="AR763" t="s">
        <v>241</v>
      </c>
      <c r="AS763" t="s">
        <v>122</v>
      </c>
      <c r="AT763" t="s">
        <v>231</v>
      </c>
      <c r="AV763" t="s">
        <v>240</v>
      </c>
      <c r="AW763" t="s">
        <v>1066</v>
      </c>
      <c r="AX763" t="s">
        <v>223</v>
      </c>
      <c r="BA763" s="57">
        <v>46248.541666666664</v>
      </c>
      <c r="BB763" t="s">
        <v>9290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GRESIK</v>
      </c>
    </row>
    <row r="764" spans="1:61">
      <c r="A764">
        <v>763</v>
      </c>
      <c r="B764">
        <v>1002523368</v>
      </c>
      <c r="C764">
        <v>3</v>
      </c>
      <c r="D764" t="s">
        <v>55</v>
      </c>
      <c r="E764">
        <v>5</v>
      </c>
      <c r="F764" t="s">
        <v>228</v>
      </c>
      <c r="G764" t="s">
        <v>127</v>
      </c>
      <c r="H764" t="s">
        <v>332</v>
      </c>
      <c r="I764" t="s">
        <v>213</v>
      </c>
      <c r="J764" t="s">
        <v>214</v>
      </c>
      <c r="K764" t="s">
        <v>149</v>
      </c>
      <c r="M764" t="s">
        <v>76</v>
      </c>
      <c r="N764" t="s">
        <v>216</v>
      </c>
      <c r="O764" s="57">
        <v>46247.375393518516</v>
      </c>
      <c r="P764" s="57">
        <v>46247.775173611109</v>
      </c>
      <c r="Q764">
        <v>69364735</v>
      </c>
      <c r="S764">
        <v>152431232368</v>
      </c>
      <c r="T764" t="s">
        <v>9291</v>
      </c>
      <c r="U764" t="s">
        <v>9292</v>
      </c>
      <c r="V764" t="s">
        <v>9293</v>
      </c>
      <c r="Z764">
        <v>113.8514247</v>
      </c>
      <c r="AA764">
        <v>-7.0055193999999998</v>
      </c>
      <c r="AB764" t="s">
        <v>9294</v>
      </c>
      <c r="AC764" t="s">
        <v>230</v>
      </c>
      <c r="AL764" t="s">
        <v>218</v>
      </c>
      <c r="AM764" t="s">
        <v>9295</v>
      </c>
      <c r="AN764" t="s">
        <v>6</v>
      </c>
      <c r="AO764" t="s">
        <v>8997</v>
      </c>
      <c r="AP764" s="57">
        <v>46248.333333333336</v>
      </c>
      <c r="AR764" t="s">
        <v>219</v>
      </c>
      <c r="AS764" t="s">
        <v>220</v>
      </c>
      <c r="AT764" t="s">
        <v>231</v>
      </c>
      <c r="AU764">
        <v>20260813</v>
      </c>
      <c r="AV764" t="s">
        <v>222</v>
      </c>
      <c r="AW764" t="s">
        <v>566</v>
      </c>
      <c r="AX764" t="s">
        <v>223</v>
      </c>
      <c r="BA764" s="57">
        <v>46248.333333333336</v>
      </c>
      <c r="BB764" t="s">
        <v>9295</v>
      </c>
      <c r="BC764">
        <v>2026</v>
      </c>
      <c r="BD764">
        <v>8</v>
      </c>
      <c r="BE764">
        <v>13</v>
      </c>
      <c r="BF764" s="6">
        <f t="shared" si="33"/>
        <v>46247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MADURA</v>
      </c>
    </row>
    <row r="765" spans="1:61">
      <c r="A765">
        <v>764</v>
      </c>
      <c r="B765">
        <v>1002523085</v>
      </c>
      <c r="C765">
        <v>3</v>
      </c>
      <c r="D765" t="s">
        <v>38</v>
      </c>
      <c r="E765">
        <v>5</v>
      </c>
      <c r="F765" t="s">
        <v>92</v>
      </c>
      <c r="G765" t="s">
        <v>95</v>
      </c>
      <c r="H765" t="s">
        <v>534</v>
      </c>
      <c r="I765" t="s">
        <v>213</v>
      </c>
      <c r="J765" t="s">
        <v>214</v>
      </c>
      <c r="K765" t="s">
        <v>149</v>
      </c>
      <c r="L765" t="s">
        <v>215</v>
      </c>
      <c r="M765" t="s">
        <v>76</v>
      </c>
      <c r="N765" t="s">
        <v>216</v>
      </c>
      <c r="O765" s="57">
        <v>46246.755509259259</v>
      </c>
      <c r="P765" s="57">
        <v>46247.579270833332</v>
      </c>
      <c r="Q765">
        <v>69364621</v>
      </c>
      <c r="S765">
        <v>152618204334</v>
      </c>
      <c r="T765" t="s">
        <v>8336</v>
      </c>
      <c r="U765" t="s">
        <v>9296</v>
      </c>
      <c r="V765" t="s">
        <v>8338</v>
      </c>
      <c r="Z765">
        <v>111.51667805339299</v>
      </c>
      <c r="AA765">
        <v>-7.9208702114165197</v>
      </c>
      <c r="AB765" t="s">
        <v>8339</v>
      </c>
      <c r="AC765" t="s">
        <v>217</v>
      </c>
      <c r="AL765" t="s">
        <v>218</v>
      </c>
      <c r="AM765" t="s">
        <v>8340</v>
      </c>
      <c r="AN765" t="s">
        <v>6</v>
      </c>
      <c r="AO765" s="57">
        <v>46364.757280092592</v>
      </c>
      <c r="AP765" s="57">
        <v>46247.625</v>
      </c>
      <c r="AR765" t="s">
        <v>219</v>
      </c>
      <c r="AS765" t="s">
        <v>246</v>
      </c>
      <c r="AT765" t="s">
        <v>231</v>
      </c>
      <c r="AU765">
        <v>20260813</v>
      </c>
      <c r="AV765" t="s">
        <v>222</v>
      </c>
      <c r="AW765" t="s">
        <v>1055</v>
      </c>
      <c r="AX765" t="s">
        <v>223</v>
      </c>
      <c r="BA765" s="57">
        <v>46247.625</v>
      </c>
      <c r="BB765" t="s">
        <v>8340</v>
      </c>
      <c r="BC765">
        <v>2026</v>
      </c>
      <c r="BD765">
        <v>8</v>
      </c>
      <c r="BE765">
        <v>13</v>
      </c>
      <c r="BF765" s="6">
        <f t="shared" si="33"/>
        <v>46247</v>
      </c>
      <c r="BG765">
        <f t="shared" si="34"/>
        <v>-0.625</v>
      </c>
      <c r="BH765" t="str">
        <f t="shared" si="35"/>
        <v>COMPLY</v>
      </c>
      <c r="BI765" t="str">
        <f>VLOOKUP(H765,Sheet2!$A$1:$B$270,2,FALSE)</f>
        <v>PONOROGO</v>
      </c>
    </row>
    <row r="766" spans="1:61">
      <c r="A766">
        <v>765</v>
      </c>
      <c r="B766">
        <v>1002505027</v>
      </c>
      <c r="C766">
        <v>3</v>
      </c>
      <c r="D766" t="s">
        <v>42</v>
      </c>
      <c r="E766">
        <v>5</v>
      </c>
      <c r="F766" t="s">
        <v>106</v>
      </c>
      <c r="G766" t="s">
        <v>106</v>
      </c>
      <c r="H766" t="s">
        <v>347</v>
      </c>
      <c r="I766" t="s">
        <v>213</v>
      </c>
      <c r="J766" t="s">
        <v>214</v>
      </c>
      <c r="K766" t="s">
        <v>149</v>
      </c>
      <c r="M766" t="s">
        <v>76</v>
      </c>
      <c r="N766" t="s">
        <v>216</v>
      </c>
      <c r="O766" s="57">
        <v>46236.359976851854</v>
      </c>
      <c r="P766" s="57">
        <v>46236.517962962964</v>
      </c>
      <c r="Q766">
        <v>69356936</v>
      </c>
      <c r="S766">
        <v>152729256671</v>
      </c>
      <c r="T766" t="s">
        <v>3751</v>
      </c>
      <c r="U766" t="s">
        <v>3752</v>
      </c>
      <c r="V766" t="s">
        <v>3753</v>
      </c>
      <c r="Z766">
        <v>112.9070632</v>
      </c>
      <c r="AA766">
        <v>-7.6399593000000001</v>
      </c>
      <c r="AB766" t="s">
        <v>3754</v>
      </c>
      <c r="AC766" t="s">
        <v>230</v>
      </c>
      <c r="AL766" t="s">
        <v>218</v>
      </c>
      <c r="AM766" t="s">
        <v>3755</v>
      </c>
      <c r="AN766" t="s">
        <v>6</v>
      </c>
      <c r="AO766" s="57">
        <v>46061.360995370371</v>
      </c>
      <c r="AP766" s="57">
        <v>46237.333333333336</v>
      </c>
      <c r="AR766" t="s">
        <v>219</v>
      </c>
      <c r="AS766" t="s">
        <v>106</v>
      </c>
      <c r="AT766" t="s">
        <v>231</v>
      </c>
      <c r="AU766">
        <v>20260802</v>
      </c>
      <c r="AV766" t="s">
        <v>222</v>
      </c>
      <c r="AW766" t="s">
        <v>566</v>
      </c>
      <c r="AX766" t="s">
        <v>223</v>
      </c>
      <c r="BA766" s="57">
        <v>46237.333333333336</v>
      </c>
      <c r="BB766" t="s">
        <v>3755</v>
      </c>
      <c r="BC766">
        <v>2026</v>
      </c>
      <c r="BD766">
        <v>8</v>
      </c>
      <c r="BE766">
        <v>2</v>
      </c>
      <c r="BF766" s="6">
        <f t="shared" si="33"/>
        <v>46236</v>
      </c>
      <c r="BG766">
        <f t="shared" si="34"/>
        <v>-1.3333333333357587</v>
      </c>
      <c r="BH766" t="str">
        <f t="shared" si="35"/>
        <v>COMPLY</v>
      </c>
      <c r="BI766" t="str">
        <f>VLOOKUP(H766,Sheet2!$A$1:$B$270,2,FALSE)</f>
        <v>PASURUAN</v>
      </c>
    </row>
    <row r="767" spans="1:61">
      <c r="A767">
        <v>766</v>
      </c>
      <c r="B767">
        <v>1002512635</v>
      </c>
      <c r="C767">
        <v>3</v>
      </c>
      <c r="D767" t="s">
        <v>49</v>
      </c>
      <c r="E767">
        <v>4</v>
      </c>
      <c r="F767" t="s">
        <v>247</v>
      </c>
      <c r="G767" t="s">
        <v>248</v>
      </c>
      <c r="H767" t="s">
        <v>651</v>
      </c>
      <c r="I767" t="s">
        <v>213</v>
      </c>
      <c r="J767" t="s">
        <v>214</v>
      </c>
      <c r="K767" t="s">
        <v>149</v>
      </c>
      <c r="L767" t="s">
        <v>215</v>
      </c>
      <c r="M767" t="s">
        <v>76</v>
      </c>
      <c r="N767" t="s">
        <v>216</v>
      </c>
      <c r="O767" s="57">
        <v>46240.595185185186</v>
      </c>
      <c r="P767" s="57">
        <v>46241.679027777776</v>
      </c>
      <c r="Q767">
        <v>69360034</v>
      </c>
      <c r="S767">
        <v>141423136604</v>
      </c>
      <c r="T767" t="s">
        <v>3756</v>
      </c>
      <c r="U767" t="s">
        <v>3757</v>
      </c>
      <c r="V767" t="s">
        <v>3758</v>
      </c>
      <c r="Z767">
        <v>110.422380343079</v>
      </c>
      <c r="AA767">
        <v>-7.0432277032644404</v>
      </c>
      <c r="AB767" t="s">
        <v>3759</v>
      </c>
      <c r="AC767" t="s">
        <v>217</v>
      </c>
      <c r="AL767" t="s">
        <v>218</v>
      </c>
      <c r="AM767" t="s">
        <v>3760</v>
      </c>
      <c r="AN767" t="s">
        <v>6</v>
      </c>
      <c r="AO767" s="57">
        <v>46181.601423611108</v>
      </c>
      <c r="AP767" s="57">
        <v>46241.541666666664</v>
      </c>
      <c r="AR767" t="s">
        <v>219</v>
      </c>
      <c r="AS767" t="s">
        <v>220</v>
      </c>
      <c r="AT767" t="s">
        <v>231</v>
      </c>
      <c r="AU767">
        <v>20260807</v>
      </c>
      <c r="AV767" t="s">
        <v>222</v>
      </c>
      <c r="AW767" t="s">
        <v>1065</v>
      </c>
      <c r="AX767" t="s">
        <v>223</v>
      </c>
      <c r="BA767" s="57">
        <v>46241.541666666664</v>
      </c>
      <c r="BB767" t="s">
        <v>3760</v>
      </c>
      <c r="BC767">
        <v>2026</v>
      </c>
      <c r="BD767">
        <v>8</v>
      </c>
      <c r="BE767">
        <v>7</v>
      </c>
      <c r="BF767" s="6">
        <f t="shared" si="33"/>
        <v>46241</v>
      </c>
      <c r="BG767">
        <f t="shared" si="34"/>
        <v>-0.54166666666424135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1002523598</v>
      </c>
      <c r="C768">
        <v>3</v>
      </c>
      <c r="D768" t="s">
        <v>59</v>
      </c>
      <c r="E768">
        <v>4</v>
      </c>
      <c r="F768" t="s">
        <v>224</v>
      </c>
      <c r="G768" t="s">
        <v>621</v>
      </c>
      <c r="H768" t="s">
        <v>1004</v>
      </c>
      <c r="I768" t="s">
        <v>213</v>
      </c>
      <c r="J768" t="s">
        <v>214</v>
      </c>
      <c r="K768" t="s">
        <v>149</v>
      </c>
      <c r="L768" t="s">
        <v>215</v>
      </c>
      <c r="M768" t="s">
        <v>76</v>
      </c>
      <c r="N768" t="s">
        <v>216</v>
      </c>
      <c r="O768" s="57">
        <v>46247.418020833335</v>
      </c>
      <c r="P768" s="57">
        <v>46247.885949074072</v>
      </c>
      <c r="Q768">
        <v>69364823</v>
      </c>
      <c r="S768">
        <v>146391109364</v>
      </c>
      <c r="T768" t="s">
        <v>9297</v>
      </c>
      <c r="U768" t="s">
        <v>9298</v>
      </c>
      <c r="V768" t="s">
        <v>9299</v>
      </c>
      <c r="Z768">
        <v>108.75435520000001</v>
      </c>
      <c r="AA768">
        <v>-7.3012383999999999</v>
      </c>
      <c r="AB768" t="s">
        <v>9300</v>
      </c>
      <c r="AC768" t="s">
        <v>237</v>
      </c>
      <c r="AL768" t="s">
        <v>218</v>
      </c>
      <c r="AM768" t="s">
        <v>9301</v>
      </c>
      <c r="AN768" t="s">
        <v>6</v>
      </c>
      <c r="AO768" t="s">
        <v>8974</v>
      </c>
      <c r="AP768" s="57">
        <v>46249.333333333336</v>
      </c>
      <c r="AR768" t="s">
        <v>219</v>
      </c>
      <c r="AS768" t="s">
        <v>1000</v>
      </c>
      <c r="AT768" t="s">
        <v>231</v>
      </c>
      <c r="AU768">
        <v>20260813</v>
      </c>
      <c r="AV768" t="s">
        <v>222</v>
      </c>
      <c r="AW768" t="s">
        <v>1063</v>
      </c>
      <c r="AX768" t="s">
        <v>223</v>
      </c>
      <c r="BA768" s="57">
        <v>46249.333333333336</v>
      </c>
      <c r="BB768" t="s">
        <v>9301</v>
      </c>
      <c r="BC768">
        <v>2026</v>
      </c>
      <c r="BD768">
        <v>8</v>
      </c>
      <c r="BE768">
        <v>13</v>
      </c>
      <c r="BF768" s="6">
        <f t="shared" si="33"/>
        <v>46247</v>
      </c>
      <c r="BG768">
        <f t="shared" si="34"/>
        <v>-2.3333333333357587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1002505177</v>
      </c>
      <c r="C769">
        <v>3</v>
      </c>
      <c r="D769" t="s">
        <v>55</v>
      </c>
      <c r="E769">
        <v>5</v>
      </c>
      <c r="F769" t="s">
        <v>267</v>
      </c>
      <c r="G769" t="s">
        <v>128</v>
      </c>
      <c r="H769" t="s">
        <v>414</v>
      </c>
      <c r="I769" t="s">
        <v>213</v>
      </c>
      <c r="J769" t="s">
        <v>214</v>
      </c>
      <c r="K769" t="s">
        <v>149</v>
      </c>
      <c r="L769" t="s">
        <v>215</v>
      </c>
      <c r="M769" t="s">
        <v>76</v>
      </c>
      <c r="N769" t="s">
        <v>216</v>
      </c>
      <c r="O769" s="57">
        <v>46236.488842592589</v>
      </c>
      <c r="P769" s="57">
        <v>46236.848541666666</v>
      </c>
      <c r="Q769">
        <v>69356975</v>
      </c>
      <c r="S769">
        <v>152424213146</v>
      </c>
      <c r="T769" t="s">
        <v>2720</v>
      </c>
      <c r="U769" t="s">
        <v>2721</v>
      </c>
      <c r="V769" t="s">
        <v>3761</v>
      </c>
      <c r="Z769">
        <v>112.6418224</v>
      </c>
      <c r="AA769">
        <v>-7.3048986999999999</v>
      </c>
      <c r="AB769" t="s">
        <v>3762</v>
      </c>
      <c r="AC769" t="s">
        <v>237</v>
      </c>
      <c r="AL769" t="s">
        <v>218</v>
      </c>
      <c r="AM769" t="s">
        <v>2724</v>
      </c>
      <c r="AN769" t="s">
        <v>6</v>
      </c>
      <c r="AO769" s="57">
        <v>46061.496400462966</v>
      </c>
      <c r="AP769" s="57">
        <v>46237.333333333336</v>
      </c>
      <c r="AR769" t="s">
        <v>219</v>
      </c>
      <c r="AS769" t="s">
        <v>128</v>
      </c>
      <c r="AT769" t="s">
        <v>231</v>
      </c>
      <c r="AU769">
        <v>20260802</v>
      </c>
      <c r="AV769" t="s">
        <v>222</v>
      </c>
      <c r="AW769" t="s">
        <v>1065</v>
      </c>
      <c r="AX769" t="s">
        <v>223</v>
      </c>
      <c r="BA769" s="57">
        <v>46237.333333333336</v>
      </c>
      <c r="BB769" t="s">
        <v>2724</v>
      </c>
      <c r="BC769">
        <v>2026</v>
      </c>
      <c r="BD769">
        <v>8</v>
      </c>
      <c r="BE769">
        <v>2</v>
      </c>
      <c r="BF769" s="6">
        <f t="shared" si="33"/>
        <v>46236</v>
      </c>
      <c r="BG769">
        <f t="shared" si="34"/>
        <v>-1.3333333333357587</v>
      </c>
      <c r="BH769" t="str">
        <f t="shared" si="35"/>
        <v>COMPLY</v>
      </c>
      <c r="BI769" t="str">
        <f>VLOOKUP(H769,Sheet2!$A$1:$B$270,2,FALSE)</f>
        <v>SURABAYA UTARA</v>
      </c>
    </row>
    <row r="770" spans="1:61">
      <c r="A770">
        <v>769</v>
      </c>
      <c r="B770">
        <v>1002506365</v>
      </c>
      <c r="C770">
        <v>3</v>
      </c>
      <c r="D770" t="s">
        <v>59</v>
      </c>
      <c r="E770">
        <v>4</v>
      </c>
      <c r="F770" t="s">
        <v>224</v>
      </c>
      <c r="G770" t="s">
        <v>591</v>
      </c>
      <c r="H770" t="s">
        <v>671</v>
      </c>
      <c r="I770" t="s">
        <v>213</v>
      </c>
      <c r="J770" t="s">
        <v>214</v>
      </c>
      <c r="K770" t="s">
        <v>149</v>
      </c>
      <c r="M770" t="s">
        <v>76</v>
      </c>
      <c r="N770" t="s">
        <v>216</v>
      </c>
      <c r="O770" s="57">
        <v>46237.635185185187</v>
      </c>
      <c r="P770" s="57">
        <v>46238.474930555552</v>
      </c>
      <c r="Q770">
        <v>69357690</v>
      </c>
      <c r="R770">
        <v>2812951033</v>
      </c>
      <c r="S770">
        <v>143363111823</v>
      </c>
      <c r="T770" t="s">
        <v>1166</v>
      </c>
      <c r="U770" t="s">
        <v>3768</v>
      </c>
      <c r="V770" t="s">
        <v>3769</v>
      </c>
      <c r="Z770">
        <v>109.35185060000001</v>
      </c>
      <c r="AA770">
        <v>-7.4033109000000001</v>
      </c>
      <c r="AB770" t="s">
        <v>1167</v>
      </c>
      <c r="AC770" t="s">
        <v>292</v>
      </c>
      <c r="AL770" t="s">
        <v>218</v>
      </c>
      <c r="AM770" t="s">
        <v>3770</v>
      </c>
      <c r="AN770" t="s">
        <v>6</v>
      </c>
      <c r="AO770" s="57">
        <v>46089.642777777779</v>
      </c>
      <c r="AP770" s="57">
        <v>46239.333333333336</v>
      </c>
      <c r="AR770" t="s">
        <v>219</v>
      </c>
      <c r="AS770" t="s">
        <v>220</v>
      </c>
      <c r="AT770" t="s">
        <v>231</v>
      </c>
      <c r="AU770">
        <v>20260804</v>
      </c>
      <c r="AV770" t="s">
        <v>222</v>
      </c>
      <c r="AW770" t="s">
        <v>630</v>
      </c>
      <c r="AX770" t="s">
        <v>223</v>
      </c>
      <c r="BA770" s="57">
        <v>46239.333333333336</v>
      </c>
      <c r="BB770" t="s">
        <v>3770</v>
      </c>
      <c r="BC770">
        <v>2026</v>
      </c>
      <c r="BD770">
        <v>8</v>
      </c>
      <c r="BE770">
        <v>4</v>
      </c>
      <c r="BF770" s="6">
        <f t="shared" si="33"/>
        <v>46238</v>
      </c>
      <c r="BG770">
        <f t="shared" si="34"/>
        <v>-1.3333333333357587</v>
      </c>
      <c r="BH770" t="str">
        <f t="shared" si="35"/>
        <v>COMPLY</v>
      </c>
      <c r="BI770" t="e">
        <f>VLOOKUP(H770,Sheet2!$A$1:$B$270,2,FALSE)</f>
        <v>#N/A</v>
      </c>
    </row>
    <row r="771" spans="1:61">
      <c r="A771">
        <v>770</v>
      </c>
      <c r="B771">
        <v>1002505014</v>
      </c>
      <c r="C771">
        <v>3</v>
      </c>
      <c r="D771" t="s">
        <v>45</v>
      </c>
      <c r="E771">
        <v>5</v>
      </c>
      <c r="F771" t="s">
        <v>211</v>
      </c>
      <c r="G771" t="s">
        <v>118</v>
      </c>
      <c r="H771" t="s">
        <v>466</v>
      </c>
      <c r="I771" t="s">
        <v>213</v>
      </c>
      <c r="J771" t="s">
        <v>214</v>
      </c>
      <c r="K771" t="s">
        <v>149</v>
      </c>
      <c r="L771" t="s">
        <v>215</v>
      </c>
      <c r="M771" t="s">
        <v>582</v>
      </c>
      <c r="N771" t="s">
        <v>216</v>
      </c>
      <c r="O771" s="57">
        <v>46236.315937500003</v>
      </c>
      <c r="P771" s="57">
        <v>46237.671296296299</v>
      </c>
      <c r="Q771">
        <v>69356929</v>
      </c>
      <c r="S771">
        <v>172608206115</v>
      </c>
      <c r="T771" t="s">
        <v>1479</v>
      </c>
      <c r="U771" t="s">
        <v>1159</v>
      </c>
      <c r="V771" t="s">
        <v>3771</v>
      </c>
      <c r="Z771">
        <v>116.753827743551</v>
      </c>
      <c r="AA771">
        <v>-8.9120264494263406</v>
      </c>
      <c r="AB771" t="s">
        <v>1482</v>
      </c>
      <c r="AC771" t="s">
        <v>237</v>
      </c>
      <c r="AL771" t="s">
        <v>218</v>
      </c>
      <c r="AM771" t="s">
        <v>1637</v>
      </c>
      <c r="AN771" t="s">
        <v>6</v>
      </c>
      <c r="AO771" s="57">
        <v>46061.319351851853</v>
      </c>
      <c r="AP771" s="57">
        <v>46237.333333333336</v>
      </c>
      <c r="AR771" t="s">
        <v>14</v>
      </c>
      <c r="AS771" t="s">
        <v>587</v>
      </c>
      <c r="AT771" t="s">
        <v>231</v>
      </c>
      <c r="AV771" t="s">
        <v>3772</v>
      </c>
      <c r="AW771" t="s">
        <v>1055</v>
      </c>
      <c r="AX771" t="s">
        <v>223</v>
      </c>
      <c r="BA771" s="57">
        <v>46237.333333333336</v>
      </c>
      <c r="BB771" t="s">
        <v>1637</v>
      </c>
      <c r="BF771" s="6" t="e">
        <f t="shared" ref="BF771:BF834" si="36">DATE(BC771,BD771,BE771)</f>
        <v>#NUM!</v>
      </c>
      <c r="BG771" t="e">
        <f t="shared" ref="BG771:BG834" si="37">BF771-BA771</f>
        <v>#NUM!</v>
      </c>
      <c r="BH771" t="e">
        <f t="shared" ref="BH771:BH834" si="38">IF(BG771=1,"COMPLY",IF(BG771&lt;1,"COMPLY","NOT COMPLY"))</f>
        <v>#NUM!</v>
      </c>
      <c r="BI771" t="str">
        <f>VLOOKUP(H771,Sheet2!$A$1:$B$270,2,FALSE)</f>
        <v>SUMBAWA</v>
      </c>
    </row>
    <row r="772" spans="1:61">
      <c r="A772">
        <v>771</v>
      </c>
      <c r="B772">
        <v>1002518163</v>
      </c>
      <c r="C772">
        <v>3</v>
      </c>
      <c r="D772" t="s">
        <v>49</v>
      </c>
      <c r="E772">
        <v>4</v>
      </c>
      <c r="F772" t="s">
        <v>253</v>
      </c>
      <c r="G772" t="s">
        <v>256</v>
      </c>
      <c r="H772" t="s">
        <v>910</v>
      </c>
      <c r="I772" t="s">
        <v>213</v>
      </c>
      <c r="J772" t="s">
        <v>214</v>
      </c>
      <c r="K772" t="s">
        <v>149</v>
      </c>
      <c r="M772" t="s">
        <v>76</v>
      </c>
      <c r="N772" t="s">
        <v>216</v>
      </c>
      <c r="O772" s="57">
        <v>46244.625034722223</v>
      </c>
      <c r="P772" s="57">
        <v>46244.820752314816</v>
      </c>
      <c r="Q772">
        <v>69361814</v>
      </c>
      <c r="S772">
        <v>142206131316</v>
      </c>
      <c r="T772" t="s">
        <v>5939</v>
      </c>
      <c r="U772" t="s">
        <v>6827</v>
      </c>
      <c r="V772" t="s">
        <v>6828</v>
      </c>
      <c r="Z772">
        <v>109.110934</v>
      </c>
      <c r="AA772">
        <v>-7.0348889999999997</v>
      </c>
      <c r="AB772" t="s">
        <v>5942</v>
      </c>
      <c r="AC772" t="s">
        <v>217</v>
      </c>
      <c r="AL772" t="s">
        <v>218</v>
      </c>
      <c r="AM772" t="s">
        <v>6829</v>
      </c>
      <c r="AN772" t="s">
        <v>6</v>
      </c>
      <c r="AO772" s="57">
        <v>46303.631851851853</v>
      </c>
      <c r="AR772" t="s">
        <v>219</v>
      </c>
      <c r="AS772" t="s">
        <v>220</v>
      </c>
      <c r="AT772" t="s">
        <v>231</v>
      </c>
      <c r="AU772">
        <v>20260810</v>
      </c>
      <c r="AV772" t="s">
        <v>222</v>
      </c>
      <c r="AW772" t="s">
        <v>566</v>
      </c>
      <c r="AX772" t="s">
        <v>223</v>
      </c>
      <c r="BA772" s="57">
        <v>46244.291666666664</v>
      </c>
      <c r="BB772" t="s">
        <v>6829</v>
      </c>
      <c r="BC772">
        <v>2026</v>
      </c>
      <c r="BD772">
        <v>8</v>
      </c>
      <c r="BE772">
        <v>10</v>
      </c>
      <c r="BF772" s="6">
        <f t="shared" si="36"/>
        <v>46244</v>
      </c>
      <c r="BG772">
        <f t="shared" si="37"/>
        <v>-0.29166666666424135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1002519465</v>
      </c>
      <c r="C773">
        <v>3</v>
      </c>
      <c r="D773" t="s">
        <v>49</v>
      </c>
      <c r="E773">
        <v>4</v>
      </c>
      <c r="F773" t="s">
        <v>253</v>
      </c>
      <c r="G773" t="s">
        <v>556</v>
      </c>
      <c r="H773" t="s">
        <v>1011</v>
      </c>
      <c r="I773" t="s">
        <v>213</v>
      </c>
      <c r="J773" t="s">
        <v>214</v>
      </c>
      <c r="K773" t="s">
        <v>149</v>
      </c>
      <c r="M773" t="s">
        <v>76</v>
      </c>
      <c r="N773" t="s">
        <v>216</v>
      </c>
      <c r="O773" s="57">
        <v>46245.469363425924</v>
      </c>
      <c r="P773" s="57">
        <v>46245.552893518521</v>
      </c>
      <c r="Q773">
        <v>69357430</v>
      </c>
      <c r="S773">
        <v>146284106533</v>
      </c>
      <c r="T773" t="s">
        <v>3486</v>
      </c>
      <c r="U773" t="s">
        <v>1257</v>
      </c>
      <c r="V773" t="s">
        <v>7437</v>
      </c>
      <c r="Z773">
        <v>109.04882600000001</v>
      </c>
      <c r="AA773">
        <v>-6.857437</v>
      </c>
      <c r="AB773" t="s">
        <v>3487</v>
      </c>
      <c r="AC773" t="s">
        <v>226</v>
      </c>
      <c r="AL773" t="s">
        <v>218</v>
      </c>
      <c r="AM773" t="s">
        <v>7438</v>
      </c>
      <c r="AN773" t="s">
        <v>6</v>
      </c>
      <c r="AO773" s="57">
        <v>46334.486145833333</v>
      </c>
      <c r="AR773" t="s">
        <v>219</v>
      </c>
      <c r="AS773" t="s">
        <v>220</v>
      </c>
      <c r="AT773" t="s">
        <v>231</v>
      </c>
      <c r="AU773">
        <v>20260811</v>
      </c>
      <c r="AV773" t="s">
        <v>222</v>
      </c>
      <c r="AW773" t="s">
        <v>565</v>
      </c>
      <c r="AX773" t="s">
        <v>223</v>
      </c>
      <c r="BA773" s="57">
        <v>46245.291666666664</v>
      </c>
      <c r="BB773" t="s">
        <v>7438</v>
      </c>
      <c r="BC773">
        <v>2026</v>
      </c>
      <c r="BD773">
        <v>8</v>
      </c>
      <c r="BE773">
        <v>11</v>
      </c>
      <c r="BF773" s="6">
        <f t="shared" si="36"/>
        <v>46245</v>
      </c>
      <c r="BG773">
        <f t="shared" si="37"/>
        <v>-0.29166666666424135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1002513762</v>
      </c>
      <c r="C774">
        <v>3</v>
      </c>
      <c r="D774" t="s">
        <v>45</v>
      </c>
      <c r="E774">
        <v>5</v>
      </c>
      <c r="F774" t="s">
        <v>113</v>
      </c>
      <c r="G774" t="s">
        <v>111</v>
      </c>
      <c r="H774" t="s">
        <v>349</v>
      </c>
      <c r="I774" t="s">
        <v>213</v>
      </c>
      <c r="J774" t="s">
        <v>214</v>
      </c>
      <c r="K774" t="s">
        <v>149</v>
      </c>
      <c r="L774" t="s">
        <v>215</v>
      </c>
      <c r="M774" t="s">
        <v>259</v>
      </c>
      <c r="N774" t="s">
        <v>216</v>
      </c>
      <c r="O774" s="57">
        <v>46241.37703703704</v>
      </c>
      <c r="P774" s="57">
        <v>46246.505868055552</v>
      </c>
      <c r="Q774">
        <v>69360434</v>
      </c>
      <c r="S774">
        <v>172511797093</v>
      </c>
      <c r="T774" t="s">
        <v>5880</v>
      </c>
      <c r="U774" t="s">
        <v>5881</v>
      </c>
      <c r="V774" t="s">
        <v>5882</v>
      </c>
      <c r="Z774">
        <v>120.9719446</v>
      </c>
      <c r="AA774">
        <v>-8.7816536000000003</v>
      </c>
      <c r="AB774" t="s">
        <v>5883</v>
      </c>
      <c r="AC774" t="s">
        <v>237</v>
      </c>
      <c r="AL774" t="s">
        <v>218</v>
      </c>
      <c r="AM774" t="s">
        <v>5884</v>
      </c>
      <c r="AN774" t="s">
        <v>6</v>
      </c>
      <c r="AO774" s="57">
        <v>46211.382592592592</v>
      </c>
      <c r="AP774" s="57">
        <v>46242.333333333336</v>
      </c>
      <c r="AR774" t="s">
        <v>260</v>
      </c>
      <c r="AS774" t="s">
        <v>644</v>
      </c>
      <c r="AT774" t="s">
        <v>231</v>
      </c>
      <c r="AV774" t="s">
        <v>261</v>
      </c>
      <c r="AW774" t="s">
        <v>1059</v>
      </c>
      <c r="AX774" t="s">
        <v>223</v>
      </c>
      <c r="BA774" s="57">
        <v>46242.333333333336</v>
      </c>
      <c r="BB774" t="s">
        <v>5884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str">
        <f>VLOOKUP(H774,Sheet2!$A$1:$B$270,2,FALSE)</f>
        <v>ENDE</v>
      </c>
    </row>
    <row r="775" spans="1:61">
      <c r="A775">
        <v>774</v>
      </c>
      <c r="B775">
        <v>1002523288</v>
      </c>
      <c r="C775">
        <v>3</v>
      </c>
      <c r="D775" t="s">
        <v>55</v>
      </c>
      <c r="E775">
        <v>5</v>
      </c>
      <c r="F775" t="s">
        <v>267</v>
      </c>
      <c r="G775" t="s">
        <v>128</v>
      </c>
      <c r="H775" t="s">
        <v>313</v>
      </c>
      <c r="I775" t="s">
        <v>213</v>
      </c>
      <c r="J775" t="s">
        <v>214</v>
      </c>
      <c r="K775" t="s">
        <v>149</v>
      </c>
      <c r="M775" t="s">
        <v>288</v>
      </c>
      <c r="N775" t="s">
        <v>216</v>
      </c>
      <c r="O775" s="57">
        <v>46247.351898148147</v>
      </c>
      <c r="P775" s="57">
        <v>46247.764652777776</v>
      </c>
      <c r="Q775">
        <v>69364689</v>
      </c>
      <c r="S775">
        <v>152417233953</v>
      </c>
      <c r="T775" t="s">
        <v>9302</v>
      </c>
      <c r="U775" t="s">
        <v>9303</v>
      </c>
      <c r="V775" t="s">
        <v>9304</v>
      </c>
      <c r="Z775">
        <v>112.6467571</v>
      </c>
      <c r="AA775">
        <v>-7.3506213000000002</v>
      </c>
      <c r="AB775" t="s">
        <v>9305</v>
      </c>
      <c r="AC775" t="s">
        <v>230</v>
      </c>
      <c r="AL775" t="s">
        <v>218</v>
      </c>
      <c r="AM775" t="s">
        <v>9306</v>
      </c>
      <c r="AN775" t="s">
        <v>6</v>
      </c>
      <c r="AO775" t="s">
        <v>8940</v>
      </c>
      <c r="AP775" s="57">
        <v>46248.333333333336</v>
      </c>
      <c r="AR775" t="s">
        <v>241</v>
      </c>
      <c r="AS775" t="s">
        <v>661</v>
      </c>
      <c r="AT775" t="s">
        <v>231</v>
      </c>
      <c r="AV775" t="s">
        <v>931</v>
      </c>
      <c r="AW775" t="s">
        <v>592</v>
      </c>
      <c r="AX775" t="s">
        <v>223</v>
      </c>
      <c r="BA775" s="57">
        <v>46248.333333333336</v>
      </c>
      <c r="BB775" t="s">
        <v>9306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str">
        <f>VLOOKUP(H775,Sheet2!$A$1:$B$270,2,FALSE)</f>
        <v>SURABAYA UTARA</v>
      </c>
    </row>
    <row r="776" spans="1:61">
      <c r="A776">
        <v>775</v>
      </c>
      <c r="B776">
        <v>1002504591</v>
      </c>
      <c r="C776">
        <v>3</v>
      </c>
      <c r="D776" t="s">
        <v>42</v>
      </c>
      <c r="E776">
        <v>5</v>
      </c>
      <c r="F776" t="s">
        <v>102</v>
      </c>
      <c r="G776" t="s">
        <v>99</v>
      </c>
      <c r="H776" t="s">
        <v>462</v>
      </c>
      <c r="I776" t="s">
        <v>213</v>
      </c>
      <c r="J776" t="s">
        <v>214</v>
      </c>
      <c r="K776" t="s">
        <v>149</v>
      </c>
      <c r="L776" t="s">
        <v>215</v>
      </c>
      <c r="M776" t="s">
        <v>76</v>
      </c>
      <c r="N776" t="s">
        <v>216</v>
      </c>
      <c r="O776" s="57">
        <v>46235.572870370372</v>
      </c>
      <c r="P776" s="57">
        <v>46237.833993055552</v>
      </c>
      <c r="Q776">
        <v>69356761</v>
      </c>
      <c r="S776">
        <v>152518202019</v>
      </c>
      <c r="T776" t="s">
        <v>3773</v>
      </c>
      <c r="U776" t="s">
        <v>3774</v>
      </c>
      <c r="V776" t="s">
        <v>3775</v>
      </c>
      <c r="Z776">
        <v>114.41590894013601</v>
      </c>
      <c r="AA776">
        <v>-7.9384478689593303</v>
      </c>
      <c r="AB776" t="s">
        <v>3776</v>
      </c>
      <c r="AC776" t="s">
        <v>217</v>
      </c>
      <c r="AL776" t="s">
        <v>218</v>
      </c>
      <c r="AM776" t="s">
        <v>3777</v>
      </c>
      <c r="AN776" t="s">
        <v>6</v>
      </c>
      <c r="AO776" s="57">
        <v>46030.579733796294</v>
      </c>
      <c r="AP776" s="57">
        <v>46236.541666666664</v>
      </c>
      <c r="AR776" t="s">
        <v>219</v>
      </c>
      <c r="AS776" t="s">
        <v>99</v>
      </c>
      <c r="AT776" t="s">
        <v>231</v>
      </c>
      <c r="AU776">
        <v>20260803</v>
      </c>
      <c r="AV776" t="s">
        <v>222</v>
      </c>
      <c r="AW776" t="s">
        <v>1063</v>
      </c>
      <c r="AX776" t="s">
        <v>223</v>
      </c>
      <c r="BA776" s="57">
        <v>46236.541666666664</v>
      </c>
      <c r="BB776" t="s">
        <v>3777</v>
      </c>
      <c r="BC776">
        <v>2026</v>
      </c>
      <c r="BD776">
        <v>8</v>
      </c>
      <c r="BE776">
        <v>3</v>
      </c>
      <c r="BF776" s="6">
        <f t="shared" si="36"/>
        <v>46237</v>
      </c>
      <c r="BG776">
        <f t="shared" si="37"/>
        <v>0.45833333333575865</v>
      </c>
      <c r="BH776" t="str">
        <f t="shared" si="38"/>
        <v>COMPLY</v>
      </c>
      <c r="BI776" t="str">
        <f>VLOOKUP(H776,Sheet2!$A$1:$B$270,2,FALSE)</f>
        <v>BANYUWANGI</v>
      </c>
    </row>
    <row r="777" spans="1:61">
      <c r="A777">
        <v>776</v>
      </c>
      <c r="B777">
        <v>1002511888</v>
      </c>
      <c r="C777">
        <v>3</v>
      </c>
      <c r="D777" t="s">
        <v>59</v>
      </c>
      <c r="E777">
        <v>4</v>
      </c>
      <c r="F777" t="s">
        <v>573</v>
      </c>
      <c r="G777" t="s">
        <v>623</v>
      </c>
      <c r="H777" t="s">
        <v>973</v>
      </c>
      <c r="I777" t="s">
        <v>213</v>
      </c>
      <c r="J777" t="s">
        <v>214</v>
      </c>
      <c r="K777" t="s">
        <v>149</v>
      </c>
      <c r="M777" t="s">
        <v>76</v>
      </c>
      <c r="N777" t="s">
        <v>216</v>
      </c>
      <c r="O777" s="57">
        <v>46240.453032407408</v>
      </c>
      <c r="P777" s="57">
        <v>46240.524641203701</v>
      </c>
      <c r="Q777">
        <v>69357038</v>
      </c>
      <c r="S777">
        <v>146113146949</v>
      </c>
      <c r="T777" t="s">
        <v>3778</v>
      </c>
      <c r="U777" t="s">
        <v>3779</v>
      </c>
      <c r="V777" t="s">
        <v>3780</v>
      </c>
      <c r="Z777">
        <v>110.367462105399</v>
      </c>
      <c r="AA777">
        <v>-7.7850393554297801</v>
      </c>
      <c r="AB777" t="s">
        <v>3781</v>
      </c>
      <c r="AC777" t="s">
        <v>292</v>
      </c>
      <c r="AL777" t="s">
        <v>218</v>
      </c>
      <c r="AM777" t="s">
        <v>3782</v>
      </c>
      <c r="AN777" t="s">
        <v>6</v>
      </c>
      <c r="AO777" s="57">
        <v>46181.455231481479</v>
      </c>
      <c r="AR777" t="s">
        <v>219</v>
      </c>
      <c r="AS777" t="s">
        <v>220</v>
      </c>
      <c r="AT777" t="s">
        <v>231</v>
      </c>
      <c r="AU777">
        <v>20260806</v>
      </c>
      <c r="AV777" t="s">
        <v>222</v>
      </c>
      <c r="AW777" t="s">
        <v>566</v>
      </c>
      <c r="AX777" t="s">
        <v>223</v>
      </c>
      <c r="BA777" s="57">
        <v>46240.291666666664</v>
      </c>
      <c r="BB777" t="s">
        <v>3782</v>
      </c>
      <c r="BC777">
        <v>2026</v>
      </c>
      <c r="BD777">
        <v>8</v>
      </c>
      <c r="BE777">
        <v>6</v>
      </c>
      <c r="BF777" s="6">
        <f t="shared" si="36"/>
        <v>46240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1002514993</v>
      </c>
      <c r="C778">
        <v>3</v>
      </c>
      <c r="D778" t="s">
        <v>59</v>
      </c>
      <c r="E778">
        <v>4</v>
      </c>
      <c r="F778" t="s">
        <v>573</v>
      </c>
      <c r="G778" t="s">
        <v>928</v>
      </c>
      <c r="H778" t="s">
        <v>957</v>
      </c>
      <c r="I778" t="s">
        <v>213</v>
      </c>
      <c r="J778" t="s">
        <v>214</v>
      </c>
      <c r="K778" t="s">
        <v>149</v>
      </c>
      <c r="L778" t="s">
        <v>215</v>
      </c>
      <c r="M778" t="s">
        <v>970</v>
      </c>
      <c r="N778" t="s">
        <v>216</v>
      </c>
      <c r="O778" s="57">
        <v>46241.632604166669</v>
      </c>
      <c r="P778" s="57">
        <v>46245.441087962965</v>
      </c>
      <c r="Q778">
        <v>69360955</v>
      </c>
      <c r="S778">
        <v>146129128528</v>
      </c>
      <c r="T778" t="s">
        <v>4809</v>
      </c>
      <c r="U778" t="s">
        <v>5885</v>
      </c>
      <c r="V778" t="s">
        <v>5886</v>
      </c>
      <c r="Z778">
        <v>110.40861099999999</v>
      </c>
      <c r="AA778">
        <v>-7.8619719999999997</v>
      </c>
      <c r="AB778" t="s">
        <v>5887</v>
      </c>
      <c r="AC778" t="s">
        <v>237</v>
      </c>
      <c r="AL778" t="s">
        <v>218</v>
      </c>
      <c r="AM778" t="s">
        <v>5888</v>
      </c>
      <c r="AN778" t="s">
        <v>6</v>
      </c>
      <c r="AO778" s="57">
        <v>46211.642800925925</v>
      </c>
      <c r="AP778" s="57">
        <v>46244.333333333336</v>
      </c>
      <c r="AQ778" t="s">
        <v>249</v>
      </c>
      <c r="AR778" t="s">
        <v>12</v>
      </c>
      <c r="AS778" t="s">
        <v>220</v>
      </c>
      <c r="AT778" t="s">
        <v>231</v>
      </c>
      <c r="AV778" t="s">
        <v>949</v>
      </c>
      <c r="AW778" t="s">
        <v>1059</v>
      </c>
      <c r="AX778" t="s">
        <v>223</v>
      </c>
      <c r="BA778" s="57">
        <v>46244.333333333336</v>
      </c>
      <c r="BB778" t="s">
        <v>5888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:61">
      <c r="A779">
        <v>778</v>
      </c>
      <c r="B779">
        <v>1002505218</v>
      </c>
      <c r="C779">
        <v>3</v>
      </c>
      <c r="D779" t="s">
        <v>45</v>
      </c>
      <c r="E779">
        <v>5</v>
      </c>
      <c r="F779" t="s">
        <v>211</v>
      </c>
      <c r="G779" t="s">
        <v>110</v>
      </c>
      <c r="H779" t="s">
        <v>250</v>
      </c>
      <c r="I779" t="s">
        <v>213</v>
      </c>
      <c r="J779" t="s">
        <v>214</v>
      </c>
      <c r="K779" t="s">
        <v>149</v>
      </c>
      <c r="L779" t="s">
        <v>215</v>
      </c>
      <c r="M779" t="s">
        <v>582</v>
      </c>
      <c r="N779" t="s">
        <v>216</v>
      </c>
      <c r="O779" s="57">
        <v>46236.527037037034</v>
      </c>
      <c r="P779" s="57">
        <v>46246.402442129627</v>
      </c>
      <c r="Q779">
        <v>69356981</v>
      </c>
      <c r="S779">
        <v>172616801723</v>
      </c>
      <c r="T779" t="s">
        <v>1300</v>
      </c>
      <c r="U779" t="s">
        <v>3793</v>
      </c>
      <c r="V779" t="s">
        <v>3794</v>
      </c>
      <c r="Z779">
        <v>118.7327141</v>
      </c>
      <c r="AA779">
        <v>-8.4568989999999999</v>
      </c>
      <c r="AB779" t="s">
        <v>1303</v>
      </c>
      <c r="AC779" t="s">
        <v>237</v>
      </c>
      <c r="AL779" t="s">
        <v>218</v>
      </c>
      <c r="AM779" t="s">
        <v>3795</v>
      </c>
      <c r="AN779" t="s">
        <v>6</v>
      </c>
      <c r="AO779" s="57">
        <v>46061.527673611112</v>
      </c>
      <c r="AP779" s="57">
        <v>46237.541666666664</v>
      </c>
      <c r="AQ779" t="s">
        <v>929</v>
      </c>
      <c r="AR779" t="s">
        <v>14</v>
      </c>
      <c r="AS779" t="s">
        <v>220</v>
      </c>
      <c r="AT779" t="s">
        <v>231</v>
      </c>
      <c r="AV779" t="s">
        <v>8341</v>
      </c>
      <c r="AW779" t="s">
        <v>1055</v>
      </c>
      <c r="AX779" t="s">
        <v>223</v>
      </c>
      <c r="BA779" s="57">
        <v>46237.541666666664</v>
      </c>
      <c r="BB779" t="s">
        <v>3795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str">
        <f>VLOOKUP(H779,Sheet2!$A$1:$B$270,2,FALSE)</f>
        <v>BIMA</v>
      </c>
    </row>
    <row r="780" spans="1:61">
      <c r="A780">
        <v>779</v>
      </c>
      <c r="B780">
        <v>1002513420</v>
      </c>
      <c r="C780">
        <v>3</v>
      </c>
      <c r="D780" t="s">
        <v>38</v>
      </c>
      <c r="E780">
        <v>5</v>
      </c>
      <c r="F780" t="s">
        <v>90</v>
      </c>
      <c r="G780" t="s">
        <v>90</v>
      </c>
      <c r="H780" t="s">
        <v>518</v>
      </c>
      <c r="I780" t="s">
        <v>213</v>
      </c>
      <c r="J780" t="s">
        <v>214</v>
      </c>
      <c r="K780" t="s">
        <v>149</v>
      </c>
      <c r="L780" t="s">
        <v>215</v>
      </c>
      <c r="M780" t="s">
        <v>76</v>
      </c>
      <c r="N780" t="s">
        <v>216</v>
      </c>
      <c r="O780" s="57">
        <v>46240.755509259259</v>
      </c>
      <c r="P780" s="57">
        <v>46241.515706018516</v>
      </c>
      <c r="Q780">
        <v>69360328</v>
      </c>
      <c r="S780">
        <v>152653205946</v>
      </c>
      <c r="T780" t="s">
        <v>3796</v>
      </c>
      <c r="U780" t="s">
        <v>3797</v>
      </c>
      <c r="V780" t="s">
        <v>3798</v>
      </c>
      <c r="Z780">
        <v>112.288122922182</v>
      </c>
      <c r="AA780">
        <v>-7.7630358594273901</v>
      </c>
      <c r="AB780" t="s">
        <v>3799</v>
      </c>
      <c r="AC780" t="s">
        <v>217</v>
      </c>
      <c r="AL780" t="s">
        <v>218</v>
      </c>
      <c r="AM780" t="s">
        <v>3800</v>
      </c>
      <c r="AN780" t="s">
        <v>6</v>
      </c>
      <c r="AO780" s="57">
        <v>46181.756782407407</v>
      </c>
      <c r="AP780" s="57">
        <v>46241.625</v>
      </c>
      <c r="AR780" t="s">
        <v>219</v>
      </c>
      <c r="AS780" t="s">
        <v>312</v>
      </c>
      <c r="AT780" t="s">
        <v>231</v>
      </c>
      <c r="AU780">
        <v>20260807</v>
      </c>
      <c r="AV780" t="s">
        <v>222</v>
      </c>
      <c r="AW780" t="s">
        <v>1055</v>
      </c>
      <c r="AX780" t="s">
        <v>223</v>
      </c>
      <c r="BA780" s="57">
        <v>46241.625</v>
      </c>
      <c r="BB780" t="s">
        <v>3800</v>
      </c>
      <c r="BC780">
        <v>2026</v>
      </c>
      <c r="BD780">
        <v>8</v>
      </c>
      <c r="BE780">
        <v>7</v>
      </c>
      <c r="BF780" s="6">
        <f t="shared" si="36"/>
        <v>46241</v>
      </c>
      <c r="BG780">
        <f t="shared" si="37"/>
        <v>-0.625</v>
      </c>
      <c r="BH780" t="str">
        <f t="shared" si="38"/>
        <v>COMPLY</v>
      </c>
      <c r="BI780" t="str">
        <f>VLOOKUP(H780,Sheet2!$A$1:$B$270,2,FALSE)</f>
        <v>KEDIRI</v>
      </c>
    </row>
    <row r="781" spans="1:61">
      <c r="A781">
        <v>780</v>
      </c>
      <c r="B781">
        <v>1002516332</v>
      </c>
      <c r="C781">
        <v>3</v>
      </c>
      <c r="D781" t="s">
        <v>45</v>
      </c>
      <c r="E781">
        <v>5</v>
      </c>
      <c r="F781" t="s">
        <v>211</v>
      </c>
      <c r="G781" t="s">
        <v>116</v>
      </c>
      <c r="H781" t="s">
        <v>274</v>
      </c>
      <c r="I781" t="s">
        <v>213</v>
      </c>
      <c r="J781" t="s">
        <v>214</v>
      </c>
      <c r="K781" t="s">
        <v>149</v>
      </c>
      <c r="L781" t="s">
        <v>215</v>
      </c>
      <c r="M781" t="s">
        <v>582</v>
      </c>
      <c r="N781" t="s">
        <v>216</v>
      </c>
      <c r="O781" s="57">
        <v>46243.403425925928</v>
      </c>
      <c r="P781" s="57">
        <v>46244.753969907404</v>
      </c>
      <c r="Q781">
        <v>69361748</v>
      </c>
      <c r="S781">
        <v>172604213943</v>
      </c>
      <c r="T781" t="s">
        <v>5889</v>
      </c>
      <c r="U781" t="s">
        <v>5890</v>
      </c>
      <c r="V781" t="s">
        <v>5891</v>
      </c>
      <c r="Z781">
        <v>116.03900883346699</v>
      </c>
      <c r="AA781">
        <v>-8.4576210010101605</v>
      </c>
      <c r="AB781" t="s">
        <v>5892</v>
      </c>
      <c r="AC781" t="s">
        <v>217</v>
      </c>
      <c r="AL781" t="s">
        <v>218</v>
      </c>
      <c r="AM781" t="s">
        <v>5893</v>
      </c>
      <c r="AN781" t="s">
        <v>6</v>
      </c>
      <c r="AO781" s="57">
        <v>46273.413229166668</v>
      </c>
      <c r="AP781" s="57">
        <v>46244.333333333336</v>
      </c>
      <c r="AQ781" t="s">
        <v>929</v>
      </c>
      <c r="AR781" t="s">
        <v>14</v>
      </c>
      <c r="AS781" t="s">
        <v>956</v>
      </c>
      <c r="AT781" t="s">
        <v>231</v>
      </c>
      <c r="AV781" t="s">
        <v>6835</v>
      </c>
      <c r="AW781" t="s">
        <v>1063</v>
      </c>
      <c r="AX781" t="s">
        <v>223</v>
      </c>
      <c r="BA781" s="57">
        <v>46244.333333333336</v>
      </c>
      <c r="BB781" t="s">
        <v>5893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SELONG</v>
      </c>
    </row>
    <row r="782" spans="1:61">
      <c r="A782">
        <v>781</v>
      </c>
      <c r="B782">
        <v>1002511439</v>
      </c>
      <c r="C782">
        <v>3</v>
      </c>
      <c r="D782" t="s">
        <v>34</v>
      </c>
      <c r="E782">
        <v>5</v>
      </c>
      <c r="F782" t="s">
        <v>580</v>
      </c>
      <c r="G782" t="s">
        <v>79</v>
      </c>
      <c r="H782" t="s">
        <v>473</v>
      </c>
      <c r="I782" t="s">
        <v>213</v>
      </c>
      <c r="J782" t="s">
        <v>214</v>
      </c>
      <c r="K782" t="s">
        <v>149</v>
      </c>
      <c r="M782" t="s">
        <v>582</v>
      </c>
      <c r="N782" t="s">
        <v>216</v>
      </c>
      <c r="O782" s="57">
        <v>46240.347372685188</v>
      </c>
      <c r="P782" s="57">
        <v>46242.411863425928</v>
      </c>
      <c r="Q782">
        <v>69359555</v>
      </c>
      <c r="S782">
        <v>172407215184</v>
      </c>
      <c r="T782" t="s">
        <v>3804</v>
      </c>
      <c r="U782" t="s">
        <v>3805</v>
      </c>
      <c r="V782" t="s">
        <v>3806</v>
      </c>
      <c r="Z782">
        <v>115.2967089</v>
      </c>
      <c r="AA782">
        <v>-8.5916589999999999</v>
      </c>
      <c r="AB782" t="s">
        <v>3807</v>
      </c>
      <c r="AC782" t="s">
        <v>230</v>
      </c>
      <c r="AL782" t="s">
        <v>218</v>
      </c>
      <c r="AM782" t="s">
        <v>3808</v>
      </c>
      <c r="AN782" t="s">
        <v>6</v>
      </c>
      <c r="AO782" s="57">
        <v>46181.350717592592</v>
      </c>
      <c r="AP782" s="57">
        <v>46241.333333333336</v>
      </c>
      <c r="AQ782" t="s">
        <v>929</v>
      </c>
      <c r="AR782" t="s">
        <v>14</v>
      </c>
      <c r="AS782" t="s">
        <v>79</v>
      </c>
      <c r="AT782" t="s">
        <v>231</v>
      </c>
      <c r="AV782" t="s">
        <v>5894</v>
      </c>
      <c r="AW782" t="s">
        <v>566</v>
      </c>
      <c r="AX782" t="s">
        <v>223</v>
      </c>
      <c r="BA782" s="57">
        <v>46241.333333333336</v>
      </c>
      <c r="BB782" t="s">
        <v>3808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GIANYAR</v>
      </c>
    </row>
    <row r="783" spans="1:61">
      <c r="A783">
        <v>782</v>
      </c>
      <c r="B783">
        <v>1002514325</v>
      </c>
      <c r="C783">
        <v>3</v>
      </c>
      <c r="D783" t="s">
        <v>38</v>
      </c>
      <c r="E783">
        <v>5</v>
      </c>
      <c r="F783" t="s">
        <v>92</v>
      </c>
      <c r="G783" t="s">
        <v>89</v>
      </c>
      <c r="H783" t="s">
        <v>411</v>
      </c>
      <c r="I783" t="s">
        <v>213</v>
      </c>
      <c r="J783" t="s">
        <v>214</v>
      </c>
      <c r="K783" t="s">
        <v>149</v>
      </c>
      <c r="L783" t="s">
        <v>215</v>
      </c>
      <c r="M783" t="s">
        <v>76</v>
      </c>
      <c r="N783" t="s">
        <v>216</v>
      </c>
      <c r="O783" s="57">
        <v>46241.474270833336</v>
      </c>
      <c r="P783" s="57">
        <v>46242.756504629629</v>
      </c>
      <c r="Q783">
        <v>69360630</v>
      </c>
      <c r="S783">
        <v>152609258538</v>
      </c>
      <c r="T783" t="s">
        <v>5900</v>
      </c>
      <c r="U783" t="s">
        <v>5901</v>
      </c>
      <c r="V783" t="s">
        <v>5902</v>
      </c>
      <c r="Z783">
        <v>111.879258903476</v>
      </c>
      <c r="AA783">
        <v>-7.14906695405538</v>
      </c>
      <c r="AB783" t="s">
        <v>5903</v>
      </c>
      <c r="AC783" t="s">
        <v>237</v>
      </c>
      <c r="AL783" t="s">
        <v>218</v>
      </c>
      <c r="AM783" t="s">
        <v>5904</v>
      </c>
      <c r="AN783" t="s">
        <v>6</v>
      </c>
      <c r="AO783" s="57">
        <v>46211.476226851853</v>
      </c>
      <c r="AP783" s="57">
        <v>46243.541666666664</v>
      </c>
      <c r="AR783" t="s">
        <v>219</v>
      </c>
      <c r="AS783" t="s">
        <v>220</v>
      </c>
      <c r="AT783" t="s">
        <v>231</v>
      </c>
      <c r="AU783">
        <v>20260808</v>
      </c>
      <c r="AV783" t="s">
        <v>222</v>
      </c>
      <c r="AW783" t="s">
        <v>1067</v>
      </c>
      <c r="AX783" t="s">
        <v>223</v>
      </c>
      <c r="BA783" s="57">
        <v>46243.541666666664</v>
      </c>
      <c r="BB783" t="s">
        <v>5904</v>
      </c>
      <c r="BC783">
        <v>2026</v>
      </c>
      <c r="BD783">
        <v>8</v>
      </c>
      <c r="BE783">
        <v>8</v>
      </c>
      <c r="BF783" s="6">
        <f t="shared" si="36"/>
        <v>46242</v>
      </c>
      <c r="BG783">
        <f t="shared" si="37"/>
        <v>-1.5416666666642413</v>
      </c>
      <c r="BH783" t="str">
        <f t="shared" si="38"/>
        <v>COMPLY</v>
      </c>
      <c r="BI783" t="str">
        <f>VLOOKUP(H783,Sheet2!$A$1:$B$270,2,FALSE)</f>
        <v>BOJONEGORO</v>
      </c>
    </row>
    <row r="784" spans="1:61">
      <c r="A784">
        <v>783</v>
      </c>
      <c r="B784">
        <v>1002516210</v>
      </c>
      <c r="C784">
        <v>3</v>
      </c>
      <c r="D784" t="s">
        <v>49</v>
      </c>
      <c r="E784">
        <v>4</v>
      </c>
      <c r="F784" t="s">
        <v>247</v>
      </c>
      <c r="G784" t="s">
        <v>326</v>
      </c>
      <c r="H784" t="s">
        <v>971</v>
      </c>
      <c r="I784" t="s">
        <v>213</v>
      </c>
      <c r="J784" t="s">
        <v>214</v>
      </c>
      <c r="K784" t="s">
        <v>149</v>
      </c>
      <c r="L784" t="s">
        <v>215</v>
      </c>
      <c r="M784" t="s">
        <v>76</v>
      </c>
      <c r="N784" t="s">
        <v>216</v>
      </c>
      <c r="O784" s="57">
        <v>46242.761759259258</v>
      </c>
      <c r="P784" s="57">
        <v>46243.746111111112</v>
      </c>
      <c r="Q784">
        <v>69361647</v>
      </c>
      <c r="S784">
        <v>141411106515</v>
      </c>
      <c r="T784" t="s">
        <v>5905</v>
      </c>
      <c r="U784" t="s">
        <v>5906</v>
      </c>
      <c r="V784" t="s">
        <v>5907</v>
      </c>
      <c r="Z784">
        <v>110.37271220237</v>
      </c>
      <c r="AA784">
        <v>-7.2240532914560696</v>
      </c>
      <c r="AB784" t="s">
        <v>5908</v>
      </c>
      <c r="AC784" t="s">
        <v>217</v>
      </c>
      <c r="AL784" t="s">
        <v>218</v>
      </c>
      <c r="AM784" t="s">
        <v>5909</v>
      </c>
      <c r="AN784" t="s">
        <v>6</v>
      </c>
      <c r="AO784" s="57">
        <v>46242.767465277779</v>
      </c>
      <c r="AP784" s="57">
        <v>46243.625</v>
      </c>
      <c r="AR784" t="s">
        <v>219</v>
      </c>
      <c r="AS784" t="s">
        <v>613</v>
      </c>
      <c r="AT784" t="s">
        <v>231</v>
      </c>
      <c r="AU784">
        <v>20260809</v>
      </c>
      <c r="AV784" t="s">
        <v>222</v>
      </c>
      <c r="AW784" t="s">
        <v>1055</v>
      </c>
      <c r="AX784" t="s">
        <v>223</v>
      </c>
      <c r="BA784" s="57">
        <v>46243.625</v>
      </c>
      <c r="BB784" t="s">
        <v>5909</v>
      </c>
      <c r="BC784">
        <v>2026</v>
      </c>
      <c r="BD784">
        <v>8</v>
      </c>
      <c r="BE784">
        <v>9</v>
      </c>
      <c r="BF784" s="6">
        <f t="shared" si="36"/>
        <v>46243</v>
      </c>
      <c r="BG784">
        <f t="shared" si="37"/>
        <v>-0.625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1002516275</v>
      </c>
      <c r="C785">
        <v>3</v>
      </c>
      <c r="D785" t="s">
        <v>59</v>
      </c>
      <c r="E785">
        <v>4</v>
      </c>
      <c r="F785" t="s">
        <v>224</v>
      </c>
      <c r="G785" t="s">
        <v>322</v>
      </c>
      <c r="H785" t="s">
        <v>323</v>
      </c>
      <c r="I785" t="s">
        <v>213</v>
      </c>
      <c r="J785" t="s">
        <v>214</v>
      </c>
      <c r="K785" t="s">
        <v>149</v>
      </c>
      <c r="L785" t="s">
        <v>215</v>
      </c>
      <c r="M785" t="s">
        <v>76</v>
      </c>
      <c r="N785" t="s">
        <v>216</v>
      </c>
      <c r="O785" s="57">
        <v>46243.336759259262</v>
      </c>
      <c r="P785" s="57">
        <v>46244.673472222225</v>
      </c>
      <c r="Q785">
        <v>69361680</v>
      </c>
      <c r="S785">
        <v>146372102125</v>
      </c>
      <c r="T785" t="s">
        <v>5910</v>
      </c>
      <c r="U785" t="s">
        <v>5911</v>
      </c>
      <c r="V785" t="s">
        <v>5912</v>
      </c>
      <c r="Z785">
        <v>109.65766000000001</v>
      </c>
      <c r="AA785">
        <v>-7.3215079999999997</v>
      </c>
      <c r="AB785" t="s">
        <v>5913</v>
      </c>
      <c r="AC785" t="s">
        <v>237</v>
      </c>
      <c r="AL785" t="s">
        <v>218</v>
      </c>
      <c r="AM785" t="s">
        <v>5914</v>
      </c>
      <c r="AN785" t="s">
        <v>6</v>
      </c>
      <c r="AO785" s="57">
        <v>46273.340208333335</v>
      </c>
      <c r="AP785" s="57">
        <v>46245.333333333336</v>
      </c>
      <c r="AR785" t="s">
        <v>219</v>
      </c>
      <c r="AS785" t="s">
        <v>220</v>
      </c>
      <c r="AT785" t="s">
        <v>231</v>
      </c>
      <c r="AU785">
        <v>20260810</v>
      </c>
      <c r="AV785" t="s">
        <v>222</v>
      </c>
      <c r="AW785" t="s">
        <v>1060</v>
      </c>
      <c r="AX785" t="s">
        <v>223</v>
      </c>
      <c r="BA785" s="57">
        <v>46245.333333333336</v>
      </c>
      <c r="BB785" t="s">
        <v>5914</v>
      </c>
      <c r="BC785">
        <v>2026</v>
      </c>
      <c r="BD785">
        <v>8</v>
      </c>
      <c r="BE785">
        <v>10</v>
      </c>
      <c r="BF785" s="6">
        <f t="shared" si="36"/>
        <v>46244</v>
      </c>
      <c r="BG785">
        <f t="shared" si="37"/>
        <v>-1.3333333333357587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1002513852</v>
      </c>
      <c r="C786">
        <v>3</v>
      </c>
      <c r="D786" t="s">
        <v>55</v>
      </c>
      <c r="E786">
        <v>5</v>
      </c>
      <c r="F786" t="s">
        <v>267</v>
      </c>
      <c r="G786" t="s">
        <v>122</v>
      </c>
      <c r="H786" t="s">
        <v>299</v>
      </c>
      <c r="I786" t="s">
        <v>213</v>
      </c>
      <c r="J786" t="s">
        <v>214</v>
      </c>
      <c r="K786" t="s">
        <v>149</v>
      </c>
      <c r="L786" t="s">
        <v>215</v>
      </c>
      <c r="M786" t="s">
        <v>76</v>
      </c>
      <c r="N786" t="s">
        <v>216</v>
      </c>
      <c r="O786" s="57">
        <v>46241.395092592589</v>
      </c>
      <c r="P786" s="57">
        <v>46242.368958333333</v>
      </c>
      <c r="Q786">
        <v>69360455</v>
      </c>
      <c r="S786">
        <v>152446246170</v>
      </c>
      <c r="T786" t="s">
        <v>5915</v>
      </c>
      <c r="U786" t="s">
        <v>4452</v>
      </c>
      <c r="V786" t="s">
        <v>5916</v>
      </c>
      <c r="Z786">
        <v>112.594419792294</v>
      </c>
      <c r="AA786">
        <v>-7.2414363992196602</v>
      </c>
      <c r="AB786" t="s">
        <v>5917</v>
      </c>
      <c r="AC786" t="s">
        <v>217</v>
      </c>
      <c r="AL786" t="s">
        <v>218</v>
      </c>
      <c r="AM786" t="s">
        <v>4631</v>
      </c>
      <c r="AN786" t="s">
        <v>6</v>
      </c>
      <c r="AO786" s="57">
        <v>46211.402858796297</v>
      </c>
      <c r="AP786" s="57">
        <v>46242.333333333336</v>
      </c>
      <c r="AR786" t="s">
        <v>219</v>
      </c>
      <c r="AS786" t="s">
        <v>932</v>
      </c>
      <c r="AT786" t="s">
        <v>231</v>
      </c>
      <c r="AU786">
        <v>20260808</v>
      </c>
      <c r="AV786" t="s">
        <v>222</v>
      </c>
      <c r="AW786" t="s">
        <v>1063</v>
      </c>
      <c r="AX786" t="s">
        <v>223</v>
      </c>
      <c r="BA786" s="57">
        <v>46242.333333333336</v>
      </c>
      <c r="BB786" t="s">
        <v>4631</v>
      </c>
      <c r="BC786">
        <v>2026</v>
      </c>
      <c r="BD786">
        <v>8</v>
      </c>
      <c r="BE786">
        <v>8</v>
      </c>
      <c r="BF786" s="6">
        <f t="shared" si="36"/>
        <v>46242</v>
      </c>
      <c r="BG786">
        <f t="shared" si="37"/>
        <v>-0.33333333333575865</v>
      </c>
      <c r="BH786" t="str">
        <f t="shared" si="38"/>
        <v>COMPLY</v>
      </c>
      <c r="BI786" t="str">
        <f>VLOOKUP(H786,Sheet2!$A$1:$B$270,2,FALSE)</f>
        <v>GRESIK</v>
      </c>
    </row>
    <row r="787" spans="1:61">
      <c r="A787">
        <v>786</v>
      </c>
      <c r="B787">
        <v>1002516506</v>
      </c>
      <c r="C787">
        <v>3</v>
      </c>
      <c r="D787" t="s">
        <v>59</v>
      </c>
      <c r="E787">
        <v>4</v>
      </c>
      <c r="F787" t="s">
        <v>224</v>
      </c>
      <c r="G787" t="s">
        <v>322</v>
      </c>
      <c r="H787" t="s">
        <v>323</v>
      </c>
      <c r="I787" t="s">
        <v>213</v>
      </c>
      <c r="J787" t="s">
        <v>214</v>
      </c>
      <c r="K787" t="s">
        <v>149</v>
      </c>
      <c r="M787" t="s">
        <v>76</v>
      </c>
      <c r="N787" t="s">
        <v>216</v>
      </c>
      <c r="O787" s="57">
        <v>46243.577928240738</v>
      </c>
      <c r="P787" s="57">
        <v>46244.389861111114</v>
      </c>
      <c r="Q787">
        <v>69361112</v>
      </c>
      <c r="S787">
        <v>146372102130</v>
      </c>
      <c r="T787" t="s">
        <v>5918</v>
      </c>
      <c r="U787" t="s">
        <v>5919</v>
      </c>
      <c r="V787" t="s">
        <v>5920</v>
      </c>
      <c r="Z787">
        <v>109.593</v>
      </c>
      <c r="AA787">
        <v>-7.4141839999999997</v>
      </c>
      <c r="AB787" t="s">
        <v>5921</v>
      </c>
      <c r="AC787" t="s">
        <v>292</v>
      </c>
      <c r="AL787" t="s">
        <v>218</v>
      </c>
      <c r="AM787" t="s">
        <v>5922</v>
      </c>
      <c r="AN787" t="s">
        <v>6</v>
      </c>
      <c r="AO787" s="57">
        <v>46273.57984953704</v>
      </c>
      <c r="AR787" t="s">
        <v>219</v>
      </c>
      <c r="AS787" t="s">
        <v>220</v>
      </c>
      <c r="AT787" t="s">
        <v>231</v>
      </c>
      <c r="AU787">
        <v>20260810</v>
      </c>
      <c r="AV787" t="s">
        <v>222</v>
      </c>
      <c r="AW787" t="s">
        <v>566</v>
      </c>
      <c r="AX787" t="s">
        <v>223</v>
      </c>
      <c r="BA787" s="57">
        <v>46243.291666666664</v>
      </c>
      <c r="BB787" t="s">
        <v>5922</v>
      </c>
      <c r="BC787">
        <v>2026</v>
      </c>
      <c r="BD787">
        <v>8</v>
      </c>
      <c r="BE787">
        <v>10</v>
      </c>
      <c r="BF787" s="6">
        <f t="shared" si="36"/>
        <v>46244</v>
      </c>
      <c r="BG787">
        <f t="shared" si="37"/>
        <v>0.70833333333575865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1002524577</v>
      </c>
      <c r="C788">
        <v>3</v>
      </c>
      <c r="D788" t="s">
        <v>38</v>
      </c>
      <c r="E788">
        <v>5</v>
      </c>
      <c r="F788" t="s">
        <v>92</v>
      </c>
      <c r="G788" t="s">
        <v>92</v>
      </c>
      <c r="H788" t="s">
        <v>484</v>
      </c>
      <c r="I788" t="s">
        <v>213</v>
      </c>
      <c r="J788" t="s">
        <v>214</v>
      </c>
      <c r="K788" t="s">
        <v>149</v>
      </c>
      <c r="M788" t="s">
        <v>76</v>
      </c>
      <c r="N788" t="s">
        <v>216</v>
      </c>
      <c r="O788" s="57">
        <v>46247.619143518517</v>
      </c>
      <c r="P788" s="57">
        <v>46247.661400462966</v>
      </c>
      <c r="Q788">
        <v>69363256</v>
      </c>
      <c r="S788">
        <v>152632208286</v>
      </c>
      <c r="T788" t="s">
        <v>7532</v>
      </c>
      <c r="U788" t="s">
        <v>9307</v>
      </c>
      <c r="V788" t="s">
        <v>9308</v>
      </c>
      <c r="Z788">
        <v>111.77871399999999</v>
      </c>
      <c r="AA788">
        <v>-7.5608820000000003</v>
      </c>
      <c r="AB788" t="s">
        <v>7535</v>
      </c>
      <c r="AC788" t="s">
        <v>217</v>
      </c>
      <c r="AL788" t="s">
        <v>218</v>
      </c>
      <c r="AM788" t="s">
        <v>9309</v>
      </c>
      <c r="AN788" t="s">
        <v>6</v>
      </c>
      <c r="AO788" t="s">
        <v>8968</v>
      </c>
      <c r="AR788" t="s">
        <v>219</v>
      </c>
      <c r="AS788" t="s">
        <v>604</v>
      </c>
      <c r="AT788" t="s">
        <v>231</v>
      </c>
      <c r="AU788">
        <v>20260813</v>
      </c>
      <c r="AV788" t="s">
        <v>222</v>
      </c>
      <c r="AW788" t="s">
        <v>567</v>
      </c>
      <c r="AX788" t="s">
        <v>223</v>
      </c>
      <c r="BA788" s="57">
        <v>46247.291666666664</v>
      </c>
      <c r="BB788" t="s">
        <v>9309</v>
      </c>
      <c r="BC788">
        <v>2026</v>
      </c>
      <c r="BD788">
        <v>8</v>
      </c>
      <c r="BE788">
        <v>13</v>
      </c>
      <c r="BF788" s="6">
        <f t="shared" si="36"/>
        <v>46247</v>
      </c>
      <c r="BG788">
        <f t="shared" si="37"/>
        <v>-0.29166666666424135</v>
      </c>
      <c r="BH788" t="str">
        <f t="shared" si="38"/>
        <v>COMPLY</v>
      </c>
      <c r="BI788" t="str">
        <f>VLOOKUP(H788,Sheet2!$A$1:$B$270,2,FALSE)</f>
        <v>MADIUN</v>
      </c>
    </row>
    <row r="789" spans="1:61">
      <c r="A789">
        <v>788</v>
      </c>
      <c r="B789">
        <v>1002506587</v>
      </c>
      <c r="C789">
        <v>3</v>
      </c>
      <c r="D789" t="s">
        <v>59</v>
      </c>
      <c r="E789">
        <v>4</v>
      </c>
      <c r="F789" t="s">
        <v>573</v>
      </c>
      <c r="G789" t="s">
        <v>623</v>
      </c>
      <c r="H789" t="s">
        <v>973</v>
      </c>
      <c r="I789" t="s">
        <v>213</v>
      </c>
      <c r="J789" t="s">
        <v>214</v>
      </c>
      <c r="K789" t="s">
        <v>149</v>
      </c>
      <c r="L789" t="s">
        <v>215</v>
      </c>
      <c r="M789" t="s">
        <v>76</v>
      </c>
      <c r="N789" t="s">
        <v>216</v>
      </c>
      <c r="O789" s="57">
        <v>46237.732592592591</v>
      </c>
      <c r="P789" s="57">
        <v>46239.443888888891</v>
      </c>
      <c r="Q789">
        <v>69357817</v>
      </c>
      <c r="S789">
        <v>146113146887</v>
      </c>
      <c r="T789" t="s">
        <v>2452</v>
      </c>
      <c r="U789" t="s">
        <v>2453</v>
      </c>
      <c r="V789" t="s">
        <v>3839</v>
      </c>
      <c r="Z789">
        <v>110.330237</v>
      </c>
      <c r="AA789">
        <v>-7.7973590000000002</v>
      </c>
      <c r="AB789" t="s">
        <v>3840</v>
      </c>
      <c r="AC789" t="s">
        <v>237</v>
      </c>
      <c r="AL789" t="s">
        <v>218</v>
      </c>
      <c r="AM789" t="s">
        <v>3841</v>
      </c>
      <c r="AN789" t="s">
        <v>6</v>
      </c>
      <c r="AO789" s="57">
        <v>46089.735925925925</v>
      </c>
      <c r="AP789" s="57">
        <v>46239.416666666664</v>
      </c>
      <c r="AR789" t="s">
        <v>219</v>
      </c>
      <c r="AS789" t="s">
        <v>220</v>
      </c>
      <c r="AT789" t="s">
        <v>231</v>
      </c>
      <c r="AU789">
        <v>20260805</v>
      </c>
      <c r="AV789" t="s">
        <v>222</v>
      </c>
      <c r="AW789" t="s">
        <v>238</v>
      </c>
      <c r="AX789" t="s">
        <v>223</v>
      </c>
      <c r="BA789" s="57">
        <v>46239.416666666664</v>
      </c>
      <c r="BB789" t="s">
        <v>3841</v>
      </c>
      <c r="BC789">
        <v>2026</v>
      </c>
      <c r="BD789">
        <v>8</v>
      </c>
      <c r="BE789">
        <v>5</v>
      </c>
      <c r="BF789" s="6">
        <f t="shared" si="36"/>
        <v>46239</v>
      </c>
      <c r="BG789">
        <f t="shared" si="37"/>
        <v>-0.41666666666424135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1002505679</v>
      </c>
      <c r="C790">
        <v>3</v>
      </c>
      <c r="D790" t="s">
        <v>55</v>
      </c>
      <c r="E790">
        <v>5</v>
      </c>
      <c r="F790" t="s">
        <v>228</v>
      </c>
      <c r="G790" t="s">
        <v>127</v>
      </c>
      <c r="H790" t="s">
        <v>497</v>
      </c>
      <c r="I790" t="s">
        <v>213</v>
      </c>
      <c r="J790" t="s">
        <v>214</v>
      </c>
      <c r="K790" t="s">
        <v>149</v>
      </c>
      <c r="M790" t="s">
        <v>76</v>
      </c>
      <c r="N790" t="s">
        <v>216</v>
      </c>
      <c r="O790" s="57">
        <v>46237.414479166669</v>
      </c>
      <c r="P790" s="57">
        <v>46238.60528935185</v>
      </c>
      <c r="Q790">
        <v>69357272</v>
      </c>
      <c r="S790">
        <v>152429209308</v>
      </c>
      <c r="T790" t="s">
        <v>3842</v>
      </c>
      <c r="U790" t="s">
        <v>3843</v>
      </c>
      <c r="V790" t="s">
        <v>3844</v>
      </c>
      <c r="Z790">
        <v>113.69773859999999</v>
      </c>
      <c r="AA790">
        <v>-6.8875342000000002</v>
      </c>
      <c r="AB790" t="s">
        <v>3845</v>
      </c>
      <c r="AC790" t="s">
        <v>230</v>
      </c>
      <c r="AL790" t="s">
        <v>218</v>
      </c>
      <c r="AM790" t="s">
        <v>1357</v>
      </c>
      <c r="AN790" t="s">
        <v>6</v>
      </c>
      <c r="AO790" s="57">
        <v>46089.424085648148</v>
      </c>
      <c r="AP790" s="57">
        <v>46238.541666666664</v>
      </c>
      <c r="AR790" t="s">
        <v>219</v>
      </c>
      <c r="AS790" t="s">
        <v>220</v>
      </c>
      <c r="AT790" t="s">
        <v>231</v>
      </c>
      <c r="AU790">
        <v>20260804</v>
      </c>
      <c r="AV790" t="s">
        <v>222</v>
      </c>
      <c r="AW790" t="s">
        <v>566</v>
      </c>
      <c r="AX790" t="s">
        <v>223</v>
      </c>
      <c r="BA790" s="57">
        <v>46238.541666666664</v>
      </c>
      <c r="BB790" t="s">
        <v>1357</v>
      </c>
      <c r="BC790">
        <v>2026</v>
      </c>
      <c r="BD790">
        <v>8</v>
      </c>
      <c r="BE790">
        <v>4</v>
      </c>
      <c r="BF790" s="6">
        <f t="shared" si="36"/>
        <v>46238</v>
      </c>
      <c r="BG790">
        <f t="shared" si="37"/>
        <v>-0.54166666666424135</v>
      </c>
      <c r="BH790" t="str">
        <f t="shared" si="38"/>
        <v>COMPLY</v>
      </c>
      <c r="BI790" t="str">
        <f>VLOOKUP(H790,Sheet2!$A$1:$B$270,2,FALSE)</f>
        <v>MADURA</v>
      </c>
    </row>
    <row r="791" spans="1:61">
      <c r="A791">
        <v>790</v>
      </c>
      <c r="B791">
        <v>1002507627</v>
      </c>
      <c r="C791">
        <v>3</v>
      </c>
      <c r="D791" t="s">
        <v>55</v>
      </c>
      <c r="E791">
        <v>5</v>
      </c>
      <c r="F791" t="s">
        <v>315</v>
      </c>
      <c r="G791" t="s">
        <v>124</v>
      </c>
      <c r="H791" t="s">
        <v>317</v>
      </c>
      <c r="I791" t="s">
        <v>213</v>
      </c>
      <c r="J791" t="s">
        <v>214</v>
      </c>
      <c r="K791" t="s">
        <v>149</v>
      </c>
      <c r="L791" t="s">
        <v>215</v>
      </c>
      <c r="M791" t="s">
        <v>582</v>
      </c>
      <c r="N791" t="s">
        <v>216</v>
      </c>
      <c r="O791" s="57">
        <v>46238.461759259262</v>
      </c>
      <c r="P791" s="57">
        <v>46238.721597222226</v>
      </c>
      <c r="Q791">
        <v>69358109</v>
      </c>
      <c r="S791">
        <v>152308210932</v>
      </c>
      <c r="T791" t="s">
        <v>2262</v>
      </c>
      <c r="U791" t="s">
        <v>3850</v>
      </c>
      <c r="V791" t="s">
        <v>3851</v>
      </c>
      <c r="Z791">
        <v>112.765275</v>
      </c>
      <c r="AA791">
        <v>-7.3309730000000002</v>
      </c>
      <c r="AB791" t="s">
        <v>2265</v>
      </c>
      <c r="AC791" t="s">
        <v>237</v>
      </c>
      <c r="AL791" t="s">
        <v>218</v>
      </c>
      <c r="AM791" t="s">
        <v>1516</v>
      </c>
      <c r="AN791" t="s">
        <v>6</v>
      </c>
      <c r="AO791" s="57">
        <v>46120.465902777774</v>
      </c>
      <c r="AP791" s="57">
        <v>46239.333333333336</v>
      </c>
      <c r="AR791" t="s">
        <v>14</v>
      </c>
      <c r="AS791" t="s">
        <v>667</v>
      </c>
      <c r="AT791" t="s">
        <v>231</v>
      </c>
      <c r="AV791" t="s">
        <v>3852</v>
      </c>
      <c r="AW791" t="s">
        <v>238</v>
      </c>
      <c r="AX791" t="s">
        <v>223</v>
      </c>
      <c r="BA791" s="57">
        <v>46239.333333333336</v>
      </c>
      <c r="BB791" t="s">
        <v>1516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SURABAYA SELATAN</v>
      </c>
    </row>
    <row r="792" spans="1:61">
      <c r="A792">
        <v>791</v>
      </c>
      <c r="B792">
        <v>1002519117</v>
      </c>
      <c r="C792">
        <v>3</v>
      </c>
      <c r="D792" t="s">
        <v>38</v>
      </c>
      <c r="E792">
        <v>5</v>
      </c>
      <c r="F792" t="s">
        <v>90</v>
      </c>
      <c r="G792" t="s">
        <v>93</v>
      </c>
      <c r="H792" t="s">
        <v>433</v>
      </c>
      <c r="I792" t="s">
        <v>213</v>
      </c>
      <c r="J792" t="s">
        <v>214</v>
      </c>
      <c r="K792" t="s">
        <v>149</v>
      </c>
      <c r="L792" t="s">
        <v>215</v>
      </c>
      <c r="M792" t="s">
        <v>76</v>
      </c>
      <c r="N792" t="s">
        <v>216</v>
      </c>
      <c r="O792" s="57">
        <v>46245.411770833336</v>
      </c>
      <c r="P792" s="57">
        <v>46245.723425925928</v>
      </c>
      <c r="Q792">
        <v>69362990</v>
      </c>
      <c r="S792">
        <v>152628206862</v>
      </c>
      <c r="T792" t="s">
        <v>1001</v>
      </c>
      <c r="U792" t="s">
        <v>7439</v>
      </c>
      <c r="V792" t="s">
        <v>7440</v>
      </c>
      <c r="Z792">
        <v>112.003330998122</v>
      </c>
      <c r="AA792">
        <v>-7.5368859730167701</v>
      </c>
      <c r="AB792" t="s">
        <v>7441</v>
      </c>
      <c r="AC792" t="s">
        <v>217</v>
      </c>
      <c r="AL792" t="s">
        <v>218</v>
      </c>
      <c r="AM792" t="s">
        <v>7163</v>
      </c>
      <c r="AN792" t="s">
        <v>6</v>
      </c>
      <c r="AO792" s="57">
        <v>46334.41300925926</v>
      </c>
      <c r="AP792" s="57">
        <v>46246.333333333336</v>
      </c>
      <c r="AR792" t="s">
        <v>219</v>
      </c>
      <c r="AS792" t="s">
        <v>637</v>
      </c>
      <c r="AT792" t="s">
        <v>231</v>
      </c>
      <c r="AU792">
        <v>20260811</v>
      </c>
      <c r="AV792" t="s">
        <v>222</v>
      </c>
      <c r="AW792" t="s">
        <v>1065</v>
      </c>
      <c r="AX792" t="s">
        <v>223</v>
      </c>
      <c r="BA792" s="57">
        <v>46246.333333333336</v>
      </c>
      <c r="BB792" t="s">
        <v>7163</v>
      </c>
      <c r="BC792">
        <v>2026</v>
      </c>
      <c r="BD792">
        <v>8</v>
      </c>
      <c r="BE792">
        <v>11</v>
      </c>
      <c r="BF792" s="6">
        <f t="shared" si="36"/>
        <v>46245</v>
      </c>
      <c r="BG792">
        <f t="shared" si="37"/>
        <v>-1.3333333333357587</v>
      </c>
      <c r="BH792" t="str">
        <f t="shared" si="38"/>
        <v>COMPLY</v>
      </c>
      <c r="BI792" t="str">
        <f>VLOOKUP(H792,Sheet2!$A$1:$B$270,2,FALSE)</f>
        <v>NGANJUK</v>
      </c>
    </row>
    <row r="793" spans="1:61">
      <c r="A793">
        <v>792</v>
      </c>
      <c r="B793">
        <v>1002519842</v>
      </c>
      <c r="C793">
        <v>3</v>
      </c>
      <c r="D793" t="s">
        <v>59</v>
      </c>
      <c r="E793">
        <v>4</v>
      </c>
      <c r="F793" t="s">
        <v>573</v>
      </c>
      <c r="G793" t="s">
        <v>934</v>
      </c>
      <c r="H793" t="s">
        <v>953</v>
      </c>
      <c r="I793" t="s">
        <v>213</v>
      </c>
      <c r="J793" t="s">
        <v>214</v>
      </c>
      <c r="K793" t="s">
        <v>149</v>
      </c>
      <c r="M793" t="s">
        <v>76</v>
      </c>
      <c r="N793" t="s">
        <v>216</v>
      </c>
      <c r="O793" s="57">
        <v>46245.554965277777</v>
      </c>
      <c r="P793" s="57">
        <v>46245.685335648152</v>
      </c>
      <c r="Q793">
        <v>69361641</v>
      </c>
      <c r="S793">
        <v>146136130141</v>
      </c>
      <c r="T793" t="s">
        <v>4759</v>
      </c>
      <c r="U793" t="s">
        <v>6391</v>
      </c>
      <c r="V793" t="s">
        <v>7442</v>
      </c>
      <c r="Z793">
        <v>110.342620791575</v>
      </c>
      <c r="AA793">
        <v>-7.7467784255493699</v>
      </c>
      <c r="AB793" t="s">
        <v>4762</v>
      </c>
      <c r="AC793" t="s">
        <v>292</v>
      </c>
      <c r="AL793" t="s">
        <v>218</v>
      </c>
      <c r="AM793" t="s">
        <v>6393</v>
      </c>
      <c r="AN793" t="s">
        <v>6</v>
      </c>
      <c r="AO793" s="57">
        <v>46334.569282407407</v>
      </c>
      <c r="AR793" t="s">
        <v>219</v>
      </c>
      <c r="AS793" t="s">
        <v>220</v>
      </c>
      <c r="AT793" t="s">
        <v>231</v>
      </c>
      <c r="AU793">
        <v>20260811</v>
      </c>
      <c r="AV793" t="s">
        <v>222</v>
      </c>
      <c r="AW793" t="s">
        <v>565</v>
      </c>
      <c r="AX793" t="s">
        <v>223</v>
      </c>
      <c r="BA793" s="57">
        <v>46245.291666666664</v>
      </c>
      <c r="BB793" t="s">
        <v>6393</v>
      </c>
      <c r="BC793">
        <v>2026</v>
      </c>
      <c r="BD793">
        <v>8</v>
      </c>
      <c r="BE793">
        <v>11</v>
      </c>
      <c r="BF793" s="6">
        <f t="shared" si="36"/>
        <v>46245</v>
      </c>
      <c r="BG793">
        <f t="shared" si="37"/>
        <v>-0.29166666666424135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1002505155</v>
      </c>
      <c r="C794">
        <v>3</v>
      </c>
      <c r="D794" t="s">
        <v>38</v>
      </c>
      <c r="E794">
        <v>5</v>
      </c>
      <c r="F794" t="s">
        <v>92</v>
      </c>
      <c r="G794" t="s">
        <v>97</v>
      </c>
      <c r="H794" t="s">
        <v>402</v>
      </c>
      <c r="I794" t="s">
        <v>213</v>
      </c>
      <c r="J794" t="s">
        <v>214</v>
      </c>
      <c r="K794" t="s">
        <v>149</v>
      </c>
      <c r="M794" t="s">
        <v>970</v>
      </c>
      <c r="N794" t="s">
        <v>216</v>
      </c>
      <c r="O794" s="57">
        <v>46236.46503472222</v>
      </c>
      <c r="P794" s="57">
        <v>46237.563043981485</v>
      </c>
      <c r="Q794">
        <v>69356245</v>
      </c>
      <c r="S794">
        <v>152645203493</v>
      </c>
      <c r="T794" t="s">
        <v>1436</v>
      </c>
      <c r="U794" t="s">
        <v>3870</v>
      </c>
      <c r="V794" t="s">
        <v>3871</v>
      </c>
      <c r="Z794">
        <v>111.72356728</v>
      </c>
      <c r="AA794">
        <v>-7.0162159199999996</v>
      </c>
      <c r="AB794" t="s">
        <v>3872</v>
      </c>
      <c r="AC794" t="s">
        <v>217</v>
      </c>
      <c r="AL794" t="s">
        <v>218</v>
      </c>
      <c r="AM794" t="s">
        <v>3873</v>
      </c>
      <c r="AN794" t="s">
        <v>6</v>
      </c>
      <c r="AO794" s="57">
        <v>46061.475868055553</v>
      </c>
      <c r="AQ794" t="s">
        <v>249</v>
      </c>
      <c r="AR794" t="s">
        <v>12</v>
      </c>
      <c r="AS794" t="s">
        <v>926</v>
      </c>
      <c r="AT794" t="s">
        <v>231</v>
      </c>
      <c r="AV794" t="s">
        <v>949</v>
      </c>
      <c r="AW794" t="s">
        <v>566</v>
      </c>
      <c r="AX794" t="s">
        <v>223</v>
      </c>
      <c r="BA794" s="57">
        <v>46236.291666666664</v>
      </c>
      <c r="BB794" t="s">
        <v>3873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BOJONEGORO</v>
      </c>
    </row>
    <row r="795" spans="1:61">
      <c r="A795">
        <v>794</v>
      </c>
      <c r="B795">
        <v>1002521878</v>
      </c>
      <c r="C795">
        <v>3</v>
      </c>
      <c r="D795" t="s">
        <v>49</v>
      </c>
      <c r="E795">
        <v>4</v>
      </c>
      <c r="F795" t="s">
        <v>253</v>
      </c>
      <c r="G795" t="s">
        <v>965</v>
      </c>
      <c r="H795" t="s">
        <v>4829</v>
      </c>
      <c r="I795" t="s">
        <v>213</v>
      </c>
      <c r="J795" t="s">
        <v>214</v>
      </c>
      <c r="K795" t="s">
        <v>149</v>
      </c>
      <c r="L795" t="s">
        <v>215</v>
      </c>
      <c r="M795" t="s">
        <v>970</v>
      </c>
      <c r="N795" t="s">
        <v>216</v>
      </c>
      <c r="O795" s="57">
        <v>46246.491631944446</v>
      </c>
      <c r="P795" s="57">
        <v>46248.372094907405</v>
      </c>
      <c r="Q795">
        <v>69364104</v>
      </c>
      <c r="S795">
        <v>142200200890</v>
      </c>
      <c r="T795" t="s">
        <v>8342</v>
      </c>
      <c r="U795" t="s">
        <v>8343</v>
      </c>
      <c r="V795" t="s">
        <v>8344</v>
      </c>
      <c r="Z795">
        <v>109.888338711771</v>
      </c>
      <c r="AA795">
        <v>-6.97644941327437</v>
      </c>
      <c r="AB795" t="s">
        <v>8345</v>
      </c>
      <c r="AC795" t="s">
        <v>237</v>
      </c>
      <c r="AL795" t="s">
        <v>218</v>
      </c>
      <c r="AM795" t="s">
        <v>8346</v>
      </c>
      <c r="AN795" t="s">
        <v>6</v>
      </c>
      <c r="AO795" s="57">
        <v>46364.496782407405</v>
      </c>
      <c r="AP795" s="57">
        <v>46247.333333333336</v>
      </c>
      <c r="AQ795" t="s">
        <v>249</v>
      </c>
      <c r="AR795" t="s">
        <v>12</v>
      </c>
      <c r="AS795" t="s">
        <v>4834</v>
      </c>
      <c r="AT795" t="s">
        <v>231</v>
      </c>
      <c r="AV795" t="s">
        <v>949</v>
      </c>
      <c r="AW795" t="s">
        <v>1068</v>
      </c>
      <c r="AX795" t="s">
        <v>223</v>
      </c>
      <c r="BA795" s="57">
        <v>46247.333333333336</v>
      </c>
      <c r="BB795" t="s">
        <v>8346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:61">
      <c r="A796">
        <v>795</v>
      </c>
      <c r="B796">
        <v>1002507848</v>
      </c>
      <c r="C796">
        <v>3</v>
      </c>
      <c r="D796" t="s">
        <v>59</v>
      </c>
      <c r="E796">
        <v>4</v>
      </c>
      <c r="F796" t="s">
        <v>243</v>
      </c>
      <c r="G796" t="s">
        <v>920</v>
      </c>
      <c r="H796" t="s">
        <v>921</v>
      </c>
      <c r="I796" t="s">
        <v>213</v>
      </c>
      <c r="J796" t="s">
        <v>214</v>
      </c>
      <c r="K796" t="s">
        <v>149</v>
      </c>
      <c r="M796" t="s">
        <v>1013</v>
      </c>
      <c r="N796" t="s">
        <v>216</v>
      </c>
      <c r="O796" s="57">
        <v>46238.491249999999</v>
      </c>
      <c r="P796" s="57">
        <v>46238.492615740739</v>
      </c>
      <c r="Q796">
        <v>69358185</v>
      </c>
      <c r="S796">
        <v>142164113596</v>
      </c>
      <c r="T796" t="s">
        <v>3874</v>
      </c>
      <c r="Z796">
        <v>110.3656861</v>
      </c>
      <c r="AA796">
        <v>-7.5299721999999996</v>
      </c>
      <c r="AB796" t="s">
        <v>3875</v>
      </c>
      <c r="AC796" t="s">
        <v>292</v>
      </c>
      <c r="AO796" s="57">
        <v>46120.496689814812</v>
      </c>
      <c r="AR796" t="s">
        <v>6</v>
      </c>
      <c r="AS796" t="s">
        <v>220</v>
      </c>
      <c r="AT796" t="s">
        <v>231</v>
      </c>
      <c r="AV796" t="s">
        <v>1014</v>
      </c>
      <c r="AW796" t="s">
        <v>566</v>
      </c>
      <c r="AX796" t="s">
        <v>223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:61">
      <c r="A797">
        <v>796</v>
      </c>
      <c r="B797">
        <v>1002506648</v>
      </c>
      <c r="C797">
        <v>3</v>
      </c>
      <c r="D797" t="s">
        <v>45</v>
      </c>
      <c r="E797">
        <v>5</v>
      </c>
      <c r="F797" t="s">
        <v>211</v>
      </c>
      <c r="G797" t="s">
        <v>112</v>
      </c>
      <c r="H797" t="s">
        <v>269</v>
      </c>
      <c r="I797" t="s">
        <v>213</v>
      </c>
      <c r="J797" t="s">
        <v>214</v>
      </c>
      <c r="K797" t="s">
        <v>149</v>
      </c>
      <c r="L797" t="s">
        <v>215</v>
      </c>
      <c r="M797" t="s">
        <v>76</v>
      </c>
      <c r="N797" t="s">
        <v>216</v>
      </c>
      <c r="O797" s="57">
        <v>46237.828425925924</v>
      </c>
      <c r="P797" s="57">
        <v>46239.886643518519</v>
      </c>
      <c r="Q797">
        <v>69357853</v>
      </c>
      <c r="S797">
        <v>172601796773</v>
      </c>
      <c r="T797" t="s">
        <v>3876</v>
      </c>
      <c r="U797" t="s">
        <v>3877</v>
      </c>
      <c r="V797" t="s">
        <v>3878</v>
      </c>
      <c r="Z797">
        <v>116.136936274242</v>
      </c>
      <c r="AA797">
        <v>-8.6075239768913701</v>
      </c>
      <c r="AB797" t="s">
        <v>3879</v>
      </c>
      <c r="AC797" t="s">
        <v>217</v>
      </c>
      <c r="AL797" t="s">
        <v>218</v>
      </c>
      <c r="AM797" t="s">
        <v>3880</v>
      </c>
      <c r="AN797" t="s">
        <v>6</v>
      </c>
      <c r="AO797" s="57">
        <v>46089.829675925925</v>
      </c>
      <c r="AP797" s="57">
        <v>46239.625</v>
      </c>
      <c r="AR797" t="s">
        <v>219</v>
      </c>
      <c r="AS797" t="s">
        <v>220</v>
      </c>
      <c r="AT797" t="s">
        <v>231</v>
      </c>
      <c r="AU797">
        <v>20260805</v>
      </c>
      <c r="AV797" t="s">
        <v>222</v>
      </c>
      <c r="AW797" t="s">
        <v>1065</v>
      </c>
      <c r="AX797" t="s">
        <v>223</v>
      </c>
      <c r="BA797" s="57">
        <v>46239.625</v>
      </c>
      <c r="BB797" t="s">
        <v>3880</v>
      </c>
      <c r="BC797">
        <v>2026</v>
      </c>
      <c r="BD797">
        <v>8</v>
      </c>
      <c r="BE797">
        <v>5</v>
      </c>
      <c r="BF797" s="6">
        <f t="shared" si="36"/>
        <v>46239</v>
      </c>
      <c r="BG797">
        <f t="shared" si="37"/>
        <v>-0.625</v>
      </c>
      <c r="BH797" t="str">
        <f t="shared" si="38"/>
        <v>COMPLY</v>
      </c>
      <c r="BI797" t="str">
        <f>VLOOKUP(H797,Sheet2!$A$1:$B$270,2,FALSE)</f>
        <v>MATARAM</v>
      </c>
    </row>
    <row r="798" spans="1:61">
      <c r="A798">
        <v>797</v>
      </c>
      <c r="B798">
        <v>1002513949</v>
      </c>
      <c r="C798">
        <v>3</v>
      </c>
      <c r="D798" t="s">
        <v>59</v>
      </c>
      <c r="E798">
        <v>4</v>
      </c>
      <c r="F798" t="s">
        <v>224</v>
      </c>
      <c r="G798" t="s">
        <v>621</v>
      </c>
      <c r="H798" t="s">
        <v>944</v>
      </c>
      <c r="I798" t="s">
        <v>213</v>
      </c>
      <c r="J798" t="s">
        <v>214</v>
      </c>
      <c r="K798" t="s">
        <v>149</v>
      </c>
      <c r="L798" t="s">
        <v>215</v>
      </c>
      <c r="M798" t="s">
        <v>76</v>
      </c>
      <c r="N798" t="s">
        <v>216</v>
      </c>
      <c r="O798" s="57">
        <v>46241.411759259259</v>
      </c>
      <c r="P798" s="57">
        <v>46241.615104166667</v>
      </c>
      <c r="Q798">
        <v>69360505</v>
      </c>
      <c r="S798">
        <v>143385101124</v>
      </c>
      <c r="T798" t="s">
        <v>5004</v>
      </c>
      <c r="U798" t="s">
        <v>5339</v>
      </c>
      <c r="V798" t="s">
        <v>5943</v>
      </c>
      <c r="Z798">
        <v>109.353478</v>
      </c>
      <c r="AA798">
        <v>-7.6089570000000002</v>
      </c>
      <c r="AB798" t="s">
        <v>5944</v>
      </c>
      <c r="AC798" t="s">
        <v>237</v>
      </c>
      <c r="AL798" t="s">
        <v>218</v>
      </c>
      <c r="AM798" t="s">
        <v>5945</v>
      </c>
      <c r="AN798" t="s">
        <v>6</v>
      </c>
      <c r="AO798" s="57">
        <v>46211.413402777776</v>
      </c>
      <c r="AP798" s="57">
        <v>46244.333333333336</v>
      </c>
      <c r="AR798" t="s">
        <v>219</v>
      </c>
      <c r="AS798" t="s">
        <v>641</v>
      </c>
      <c r="AT798" t="s">
        <v>231</v>
      </c>
      <c r="AU798">
        <v>20260807</v>
      </c>
      <c r="AV798" t="s">
        <v>222</v>
      </c>
      <c r="AW798" t="s">
        <v>1068</v>
      </c>
      <c r="AX798" t="s">
        <v>223</v>
      </c>
      <c r="BA798" s="57">
        <v>46244.333333333336</v>
      </c>
      <c r="BB798" t="s">
        <v>5945</v>
      </c>
      <c r="BC798">
        <v>2026</v>
      </c>
      <c r="BD798">
        <v>8</v>
      </c>
      <c r="BE798">
        <v>7</v>
      </c>
      <c r="BF798" s="6">
        <f t="shared" si="36"/>
        <v>46241</v>
      </c>
      <c r="BG798">
        <f t="shared" si="37"/>
        <v>-3.3333333333357587</v>
      </c>
      <c r="BH798" t="str">
        <f t="shared" si="38"/>
        <v>COMPLY</v>
      </c>
      <c r="BI798" t="e">
        <f>VLOOKUP(H798,Sheet2!$A$1:$B$270,2,FALSE)</f>
        <v>#N/A</v>
      </c>
    </row>
    <row r="799" spans="1:61">
      <c r="A799">
        <v>798</v>
      </c>
      <c r="B799">
        <v>1002508546</v>
      </c>
      <c r="C799">
        <v>3</v>
      </c>
      <c r="D799" t="s">
        <v>38</v>
      </c>
      <c r="E799">
        <v>5</v>
      </c>
      <c r="F799" t="s">
        <v>90</v>
      </c>
      <c r="G799" t="s">
        <v>90</v>
      </c>
      <c r="H799" t="s">
        <v>421</v>
      </c>
      <c r="I799" t="s">
        <v>213</v>
      </c>
      <c r="J799" t="s">
        <v>214</v>
      </c>
      <c r="K799" t="s">
        <v>149</v>
      </c>
      <c r="L799" t="s">
        <v>215</v>
      </c>
      <c r="M799" t="s">
        <v>76</v>
      </c>
      <c r="N799" t="s">
        <v>216</v>
      </c>
      <c r="O799" s="57">
        <v>46238.601354166669</v>
      </c>
      <c r="P799" s="57">
        <v>46238.842233796298</v>
      </c>
      <c r="Q799">
        <v>69358375</v>
      </c>
      <c r="S799">
        <v>152610241459</v>
      </c>
      <c r="T799" t="s">
        <v>3881</v>
      </c>
      <c r="U799" t="s">
        <v>3882</v>
      </c>
      <c r="V799" t="s">
        <v>3883</v>
      </c>
      <c r="Z799">
        <v>112.0299472</v>
      </c>
      <c r="AA799">
        <v>-7.8473625999999896</v>
      </c>
      <c r="AB799" t="s">
        <v>3884</v>
      </c>
      <c r="AC799" t="s">
        <v>217</v>
      </c>
      <c r="AL799" t="s">
        <v>218</v>
      </c>
      <c r="AM799" t="s">
        <v>3885</v>
      </c>
      <c r="AN799" t="s">
        <v>6</v>
      </c>
      <c r="AO799" s="57">
        <v>46120.611273148148</v>
      </c>
      <c r="AP799" s="57">
        <v>46239.541666666664</v>
      </c>
      <c r="AR799" t="s">
        <v>219</v>
      </c>
      <c r="AS799" t="s">
        <v>220</v>
      </c>
      <c r="AT799" t="s">
        <v>231</v>
      </c>
      <c r="AU799">
        <v>20260804</v>
      </c>
      <c r="AV799" t="s">
        <v>222</v>
      </c>
      <c r="AW799" t="s">
        <v>1063</v>
      </c>
      <c r="AX799" t="s">
        <v>223</v>
      </c>
      <c r="BA799" s="57">
        <v>46239.541666666664</v>
      </c>
      <c r="BB799" t="s">
        <v>3885</v>
      </c>
      <c r="BC799">
        <v>2026</v>
      </c>
      <c r="BD799">
        <v>8</v>
      </c>
      <c r="BE799">
        <v>4</v>
      </c>
      <c r="BF799" s="6">
        <f t="shared" si="36"/>
        <v>46238</v>
      </c>
      <c r="BG799">
        <f t="shared" si="37"/>
        <v>-1.5416666666642413</v>
      </c>
      <c r="BH799" t="str">
        <f t="shared" si="38"/>
        <v>COMPLY</v>
      </c>
      <c r="BI799" t="str">
        <f>VLOOKUP(H799,Sheet2!$A$1:$B$270,2,FALSE)</f>
        <v>KEDIRI</v>
      </c>
    </row>
    <row r="800" spans="1:61">
      <c r="A800">
        <v>799</v>
      </c>
      <c r="B800">
        <v>1002513451</v>
      </c>
      <c r="C800">
        <v>3</v>
      </c>
      <c r="D800" t="s">
        <v>38</v>
      </c>
      <c r="E800">
        <v>5</v>
      </c>
      <c r="F800" t="s">
        <v>90</v>
      </c>
      <c r="G800" t="s">
        <v>98</v>
      </c>
      <c r="H800" t="s">
        <v>303</v>
      </c>
      <c r="I800" t="s">
        <v>213</v>
      </c>
      <c r="J800" t="s">
        <v>214</v>
      </c>
      <c r="K800" t="s">
        <v>149</v>
      </c>
      <c r="L800" t="s">
        <v>215</v>
      </c>
      <c r="M800" t="s">
        <v>76</v>
      </c>
      <c r="N800" t="s">
        <v>216</v>
      </c>
      <c r="O800" s="57">
        <v>46240.778437499997</v>
      </c>
      <c r="P800" s="57">
        <v>46242.262094907404</v>
      </c>
      <c r="Q800">
        <v>69360333</v>
      </c>
      <c r="S800">
        <v>152606246392</v>
      </c>
      <c r="T800" t="s">
        <v>3890</v>
      </c>
      <c r="U800" t="s">
        <v>3891</v>
      </c>
      <c r="V800" t="s">
        <v>3892</v>
      </c>
      <c r="Z800">
        <v>111.88695144232599</v>
      </c>
      <c r="AA800">
        <v>-8.0530011151930907</v>
      </c>
      <c r="AB800" t="s">
        <v>3893</v>
      </c>
      <c r="AC800" t="s">
        <v>237</v>
      </c>
      <c r="AL800" t="s">
        <v>218</v>
      </c>
      <c r="AM800" t="s">
        <v>3800</v>
      </c>
      <c r="AN800" t="s">
        <v>6</v>
      </c>
      <c r="AO800" s="57">
        <v>46181.788773148146</v>
      </c>
      <c r="AP800" s="57">
        <v>46241.625</v>
      </c>
      <c r="AR800" t="s">
        <v>219</v>
      </c>
      <c r="AS800" t="s">
        <v>98</v>
      </c>
      <c r="AT800" t="s">
        <v>231</v>
      </c>
      <c r="AU800">
        <v>20260808</v>
      </c>
      <c r="AV800" t="s">
        <v>222</v>
      </c>
      <c r="AW800" t="s">
        <v>1055</v>
      </c>
      <c r="AX800" t="s">
        <v>223</v>
      </c>
      <c r="BA800" s="57">
        <v>46241.625</v>
      </c>
      <c r="BB800" t="s">
        <v>3800</v>
      </c>
      <c r="BC800">
        <v>2026</v>
      </c>
      <c r="BD800">
        <v>8</v>
      </c>
      <c r="BE800">
        <v>8</v>
      </c>
      <c r="BF800" s="6">
        <f t="shared" si="36"/>
        <v>46242</v>
      </c>
      <c r="BG800">
        <f t="shared" si="37"/>
        <v>0.375</v>
      </c>
      <c r="BH800" t="str">
        <f t="shared" si="38"/>
        <v>COMPLY</v>
      </c>
      <c r="BI800" t="str">
        <f>VLOOKUP(H800,Sheet2!$A$1:$B$270,2,FALSE)</f>
        <v>BLITAR</v>
      </c>
    </row>
    <row r="801" spans="1:61">
      <c r="A801">
        <v>800</v>
      </c>
      <c r="B801">
        <v>1002520759</v>
      </c>
      <c r="C801">
        <v>3</v>
      </c>
      <c r="D801" t="s">
        <v>59</v>
      </c>
      <c r="E801">
        <v>4</v>
      </c>
      <c r="F801" t="s">
        <v>243</v>
      </c>
      <c r="G801" t="s">
        <v>657</v>
      </c>
      <c r="H801" t="s">
        <v>5129</v>
      </c>
      <c r="I801" t="s">
        <v>213</v>
      </c>
      <c r="J801" t="s">
        <v>214</v>
      </c>
      <c r="K801" t="s">
        <v>149</v>
      </c>
      <c r="L801" t="s">
        <v>215</v>
      </c>
      <c r="M801" t="s">
        <v>76</v>
      </c>
      <c r="N801" t="s">
        <v>216</v>
      </c>
      <c r="O801" s="57">
        <v>46245.691631944443</v>
      </c>
      <c r="P801" s="57">
        <v>46246.683425925927</v>
      </c>
      <c r="Q801">
        <v>69363624</v>
      </c>
      <c r="S801">
        <v>146149124361</v>
      </c>
      <c r="T801" t="s">
        <v>7443</v>
      </c>
      <c r="U801" t="s">
        <v>7444</v>
      </c>
      <c r="V801" t="s">
        <v>7445</v>
      </c>
      <c r="Z801">
        <v>110.1855217</v>
      </c>
      <c r="AA801">
        <v>-7.2659386000000001</v>
      </c>
      <c r="AB801" t="s">
        <v>7446</v>
      </c>
      <c r="AC801" t="s">
        <v>237</v>
      </c>
      <c r="AL801" t="s">
        <v>218</v>
      </c>
      <c r="AM801" t="s">
        <v>7447</v>
      </c>
      <c r="AN801" t="s">
        <v>6</v>
      </c>
      <c r="AO801" s="57">
        <v>46334.694293981483</v>
      </c>
      <c r="AP801" s="57">
        <v>46246.541666666664</v>
      </c>
      <c r="AR801" t="s">
        <v>219</v>
      </c>
      <c r="AS801" t="s">
        <v>220</v>
      </c>
      <c r="AT801" t="s">
        <v>231</v>
      </c>
      <c r="AU801">
        <v>20260812</v>
      </c>
      <c r="AV801" t="s">
        <v>222</v>
      </c>
      <c r="AW801" t="s">
        <v>1059</v>
      </c>
      <c r="AX801" t="s">
        <v>223</v>
      </c>
      <c r="BA801" s="57">
        <v>46246.541666666664</v>
      </c>
      <c r="BB801" t="s">
        <v>7447</v>
      </c>
      <c r="BC801">
        <v>2026</v>
      </c>
      <c r="BD801">
        <v>8</v>
      </c>
      <c r="BE801">
        <v>12</v>
      </c>
      <c r="BF801" s="6">
        <f t="shared" si="36"/>
        <v>46246</v>
      </c>
      <c r="BG801">
        <f t="shared" si="37"/>
        <v>-0.54166666666424135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1002522357</v>
      </c>
      <c r="C802">
        <v>3</v>
      </c>
      <c r="D802" t="s">
        <v>49</v>
      </c>
      <c r="E802">
        <v>4</v>
      </c>
      <c r="F802" t="s">
        <v>253</v>
      </c>
      <c r="G802" t="s">
        <v>556</v>
      </c>
      <c r="H802" t="s">
        <v>563</v>
      </c>
      <c r="I802" t="s">
        <v>213</v>
      </c>
      <c r="J802" t="s">
        <v>214</v>
      </c>
      <c r="K802" t="s">
        <v>149</v>
      </c>
      <c r="L802" t="s">
        <v>215</v>
      </c>
      <c r="M802" t="s">
        <v>225</v>
      </c>
      <c r="N802" t="s">
        <v>216</v>
      </c>
      <c r="O802" s="57">
        <v>46246.595104166663</v>
      </c>
      <c r="P802" s="57">
        <v>46247.644166666665</v>
      </c>
      <c r="Q802">
        <v>69364332</v>
      </c>
      <c r="S802">
        <v>146281108098</v>
      </c>
      <c r="T802" t="s">
        <v>8347</v>
      </c>
      <c r="U802" t="s">
        <v>8348</v>
      </c>
      <c r="V802" t="s">
        <v>8349</v>
      </c>
      <c r="Z802">
        <v>109.06238</v>
      </c>
      <c r="AA802">
        <v>-7.3315140000000003</v>
      </c>
      <c r="AB802" t="s">
        <v>8350</v>
      </c>
      <c r="AC802" t="s">
        <v>237</v>
      </c>
      <c r="AL802" t="s">
        <v>218</v>
      </c>
      <c r="AM802" t="s">
        <v>8051</v>
      </c>
      <c r="AN802" t="s">
        <v>6</v>
      </c>
      <c r="AO802" s="57">
        <v>46364.61109953704</v>
      </c>
      <c r="AP802" s="57">
        <v>46247.625</v>
      </c>
      <c r="AR802" t="s">
        <v>18</v>
      </c>
      <c r="AS802" t="s">
        <v>564</v>
      </c>
      <c r="AT802" t="s">
        <v>231</v>
      </c>
      <c r="AV802" t="s">
        <v>227</v>
      </c>
      <c r="AW802" t="s">
        <v>1057</v>
      </c>
      <c r="AX802" t="s">
        <v>223</v>
      </c>
      <c r="BA802" s="57">
        <v>46247.625</v>
      </c>
      <c r="BB802" t="s">
        <v>8051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:61">
      <c r="A803">
        <v>802</v>
      </c>
      <c r="B803">
        <v>1002519093</v>
      </c>
      <c r="C803">
        <v>3</v>
      </c>
      <c r="D803" t="s">
        <v>38</v>
      </c>
      <c r="E803">
        <v>5</v>
      </c>
      <c r="F803" t="s">
        <v>92</v>
      </c>
      <c r="G803" t="s">
        <v>89</v>
      </c>
      <c r="H803" t="s">
        <v>411</v>
      </c>
      <c r="I803" t="s">
        <v>213</v>
      </c>
      <c r="J803" t="s">
        <v>214</v>
      </c>
      <c r="K803" t="s">
        <v>149</v>
      </c>
      <c r="L803" t="s">
        <v>215</v>
      </c>
      <c r="M803" t="s">
        <v>76</v>
      </c>
      <c r="N803" t="s">
        <v>216</v>
      </c>
      <c r="O803" s="57">
        <v>46245.407592592594</v>
      </c>
      <c r="P803" s="57">
        <v>46246.612893518519</v>
      </c>
      <c r="Q803">
        <v>69362964</v>
      </c>
      <c r="S803">
        <v>152609258566</v>
      </c>
      <c r="T803" t="s">
        <v>7448</v>
      </c>
      <c r="U803" t="s">
        <v>7449</v>
      </c>
      <c r="V803" t="s">
        <v>7450</v>
      </c>
      <c r="Z803">
        <v>111.875527792753</v>
      </c>
      <c r="AA803">
        <v>-7.1705596571788597</v>
      </c>
      <c r="AB803" t="s">
        <v>7451</v>
      </c>
      <c r="AC803" t="s">
        <v>237</v>
      </c>
      <c r="AL803" t="s">
        <v>218</v>
      </c>
      <c r="AM803" t="s">
        <v>7452</v>
      </c>
      <c r="AN803" t="s">
        <v>6</v>
      </c>
      <c r="AO803" s="57">
        <v>46334.41300925926</v>
      </c>
      <c r="AP803" s="57">
        <v>46247.333333333336</v>
      </c>
      <c r="AR803" t="s">
        <v>219</v>
      </c>
      <c r="AS803" t="s">
        <v>220</v>
      </c>
      <c r="AT803" t="s">
        <v>231</v>
      </c>
      <c r="AU803">
        <v>20260812</v>
      </c>
      <c r="AV803" t="s">
        <v>222</v>
      </c>
      <c r="AW803" t="s">
        <v>1059</v>
      </c>
      <c r="AX803" t="s">
        <v>223</v>
      </c>
      <c r="BA803" s="57">
        <v>46247.333333333336</v>
      </c>
      <c r="BB803" t="s">
        <v>7452</v>
      </c>
      <c r="BC803">
        <v>2026</v>
      </c>
      <c r="BD803">
        <v>8</v>
      </c>
      <c r="BE803">
        <v>12</v>
      </c>
      <c r="BF803" s="6">
        <f t="shared" si="36"/>
        <v>46246</v>
      </c>
      <c r="BG803">
        <f t="shared" si="37"/>
        <v>-1.3333333333357587</v>
      </c>
      <c r="BH803" t="str">
        <f t="shared" si="38"/>
        <v>COMPLY</v>
      </c>
      <c r="BI803" t="str">
        <f>VLOOKUP(H803,Sheet2!$A$1:$B$270,2,FALSE)</f>
        <v>BOJONEGORO</v>
      </c>
    </row>
    <row r="804" spans="1:61">
      <c r="A804">
        <v>803</v>
      </c>
      <c r="B804">
        <v>1002522023</v>
      </c>
      <c r="C804">
        <v>3</v>
      </c>
      <c r="D804" t="s">
        <v>42</v>
      </c>
      <c r="E804">
        <v>5</v>
      </c>
      <c r="F804" t="s">
        <v>233</v>
      </c>
      <c r="G804" t="s">
        <v>101</v>
      </c>
      <c r="H804" t="s">
        <v>439</v>
      </c>
      <c r="I804" t="s">
        <v>213</v>
      </c>
      <c r="J804" t="s">
        <v>214</v>
      </c>
      <c r="K804" t="s">
        <v>149</v>
      </c>
      <c r="L804" t="s">
        <v>215</v>
      </c>
      <c r="M804" t="s">
        <v>76</v>
      </c>
      <c r="N804" t="s">
        <v>216</v>
      </c>
      <c r="O804" s="57">
        <v>46246.529120370367</v>
      </c>
      <c r="P804" s="57">
        <v>46247.86891203704</v>
      </c>
      <c r="Q804">
        <v>69364190</v>
      </c>
      <c r="S804">
        <v>152331251044</v>
      </c>
      <c r="T804" t="s">
        <v>8351</v>
      </c>
      <c r="U804" t="s">
        <v>8352</v>
      </c>
      <c r="V804" t="s">
        <v>8353</v>
      </c>
      <c r="Z804">
        <v>112.5898785</v>
      </c>
      <c r="AA804">
        <v>-7.3726282999999997</v>
      </c>
      <c r="AB804" t="s">
        <v>8354</v>
      </c>
      <c r="AC804" t="s">
        <v>217</v>
      </c>
      <c r="AL804" t="s">
        <v>218</v>
      </c>
      <c r="AM804" t="s">
        <v>8355</v>
      </c>
      <c r="AN804" t="s">
        <v>6</v>
      </c>
      <c r="AO804" s="57">
        <v>46364.538194444445</v>
      </c>
      <c r="AP804" s="57">
        <v>46247.541666666664</v>
      </c>
      <c r="AR804" t="s">
        <v>219</v>
      </c>
      <c r="AS804" t="s">
        <v>608</v>
      </c>
      <c r="AT804" t="s">
        <v>231</v>
      </c>
      <c r="AU804">
        <v>20260813</v>
      </c>
      <c r="AV804" t="s">
        <v>222</v>
      </c>
      <c r="AW804" t="s">
        <v>1059</v>
      </c>
      <c r="AX804" t="s">
        <v>223</v>
      </c>
      <c r="BA804" s="57">
        <v>46247.541666666664</v>
      </c>
      <c r="BB804" t="s">
        <v>8355</v>
      </c>
      <c r="BC804">
        <v>2026</v>
      </c>
      <c r="BD804">
        <v>8</v>
      </c>
      <c r="BE804">
        <v>13</v>
      </c>
      <c r="BF804" s="6">
        <f t="shared" si="36"/>
        <v>46247</v>
      </c>
      <c r="BG804">
        <f t="shared" si="37"/>
        <v>-0.54166666666424135</v>
      </c>
      <c r="BH804" t="str">
        <f t="shared" si="38"/>
        <v>COMPLY</v>
      </c>
      <c r="BI804" t="str">
        <f>VLOOKUP(H804,Sheet2!$A$1:$B$270,2,FALSE)</f>
        <v>SIDOARJO</v>
      </c>
    </row>
    <row r="805" spans="1:61">
      <c r="A805">
        <v>804</v>
      </c>
      <c r="B805">
        <v>1002506114</v>
      </c>
      <c r="C805">
        <v>3</v>
      </c>
      <c r="D805" t="s">
        <v>59</v>
      </c>
      <c r="E805">
        <v>4</v>
      </c>
      <c r="F805" t="s">
        <v>573</v>
      </c>
      <c r="G805" t="s">
        <v>1045</v>
      </c>
      <c r="H805" t="s">
        <v>1046</v>
      </c>
      <c r="I805" t="s">
        <v>213</v>
      </c>
      <c r="J805" t="s">
        <v>214</v>
      </c>
      <c r="K805" t="s">
        <v>149</v>
      </c>
      <c r="M805" t="s">
        <v>559</v>
      </c>
      <c r="N805" t="s">
        <v>216</v>
      </c>
      <c r="O805" s="57">
        <v>46237.565509259257</v>
      </c>
      <c r="P805" s="57">
        <v>46238.480115740742</v>
      </c>
      <c r="Q805">
        <v>69357518</v>
      </c>
      <c r="S805">
        <v>143135115014</v>
      </c>
      <c r="T805" t="s">
        <v>1092</v>
      </c>
      <c r="Z805">
        <v>110.550892668388</v>
      </c>
      <c r="AA805">
        <v>-8.1311061982196406</v>
      </c>
      <c r="AB805" t="s">
        <v>3897</v>
      </c>
      <c r="AC805" t="s">
        <v>293</v>
      </c>
      <c r="AO805" s="57">
        <v>46089.569618055553</v>
      </c>
      <c r="AR805" t="s">
        <v>6</v>
      </c>
      <c r="AS805" t="s">
        <v>1047</v>
      </c>
      <c r="AT805" t="s">
        <v>231</v>
      </c>
      <c r="AV805" t="s">
        <v>3898</v>
      </c>
      <c r="AW805" t="s">
        <v>566</v>
      </c>
      <c r="AX805" t="s">
        <v>223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:61">
      <c r="A806">
        <v>805</v>
      </c>
      <c r="B806">
        <v>1002523238</v>
      </c>
      <c r="C806">
        <v>3</v>
      </c>
      <c r="D806" t="s">
        <v>55</v>
      </c>
      <c r="E806">
        <v>5</v>
      </c>
      <c r="F806" t="s">
        <v>228</v>
      </c>
      <c r="G806" t="s">
        <v>127</v>
      </c>
      <c r="H806" t="s">
        <v>229</v>
      </c>
      <c r="I806" t="s">
        <v>213</v>
      </c>
      <c r="J806" t="s">
        <v>214</v>
      </c>
      <c r="K806" t="s">
        <v>149</v>
      </c>
      <c r="L806" t="s">
        <v>215</v>
      </c>
      <c r="M806" t="s">
        <v>76</v>
      </c>
      <c r="N806" t="s">
        <v>216</v>
      </c>
      <c r="O806" s="57">
        <v>46247.3124537037</v>
      </c>
      <c r="P806" s="57">
        <v>46247.891979166663</v>
      </c>
      <c r="Q806">
        <v>69364663</v>
      </c>
      <c r="S806">
        <v>152426928139</v>
      </c>
      <c r="T806" t="s">
        <v>9310</v>
      </c>
      <c r="U806" t="s">
        <v>9311</v>
      </c>
      <c r="V806" t="s">
        <v>9312</v>
      </c>
      <c r="Z806">
        <v>113.468610048294</v>
      </c>
      <c r="AA806">
        <v>-7.1720629632319097</v>
      </c>
      <c r="AB806" t="s">
        <v>9313</v>
      </c>
      <c r="AC806" t="s">
        <v>217</v>
      </c>
      <c r="AL806" t="s">
        <v>218</v>
      </c>
      <c r="AM806" t="s">
        <v>9314</v>
      </c>
      <c r="AN806" t="s">
        <v>6</v>
      </c>
      <c r="AO806" t="s">
        <v>9315</v>
      </c>
      <c r="AP806" s="57">
        <v>46248.333333333336</v>
      </c>
      <c r="AR806" t="s">
        <v>219</v>
      </c>
      <c r="AS806" t="s">
        <v>127</v>
      </c>
      <c r="AT806" t="s">
        <v>221</v>
      </c>
      <c r="AU806">
        <v>20260813</v>
      </c>
      <c r="AV806" t="s">
        <v>222</v>
      </c>
      <c r="AW806" t="s">
        <v>1023</v>
      </c>
      <c r="AX806" t="s">
        <v>223</v>
      </c>
      <c r="BA806" s="57">
        <v>46248.333333333336</v>
      </c>
      <c r="BB806" t="s">
        <v>9314</v>
      </c>
      <c r="BC806">
        <v>2026</v>
      </c>
      <c r="BD806">
        <v>8</v>
      </c>
      <c r="BE806">
        <v>13</v>
      </c>
      <c r="BF806" s="6">
        <f t="shared" si="36"/>
        <v>46247</v>
      </c>
      <c r="BG806">
        <f t="shared" si="37"/>
        <v>-1.3333333333357587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1002522396</v>
      </c>
      <c r="C807">
        <v>3</v>
      </c>
      <c r="D807" t="s">
        <v>34</v>
      </c>
      <c r="E807">
        <v>5</v>
      </c>
      <c r="F807" t="s">
        <v>580</v>
      </c>
      <c r="G807" t="s">
        <v>79</v>
      </c>
      <c r="H807" t="s">
        <v>290</v>
      </c>
      <c r="I807" t="s">
        <v>213</v>
      </c>
      <c r="J807" t="s">
        <v>214</v>
      </c>
      <c r="K807" t="s">
        <v>149</v>
      </c>
      <c r="M807" t="s">
        <v>76</v>
      </c>
      <c r="N807" t="s">
        <v>216</v>
      </c>
      <c r="O807" s="57">
        <v>46246.602870370371</v>
      </c>
      <c r="P807" s="57">
        <v>46247.559201388889</v>
      </c>
      <c r="Q807">
        <v>69364350</v>
      </c>
      <c r="S807">
        <v>172408247929</v>
      </c>
      <c r="T807" t="s">
        <v>8356</v>
      </c>
      <c r="U807" t="s">
        <v>8357</v>
      </c>
      <c r="V807" t="s">
        <v>8358</v>
      </c>
      <c r="Z807">
        <v>115.29506120000001</v>
      </c>
      <c r="AA807">
        <v>-8.5262794999999993</v>
      </c>
      <c r="AB807" t="s">
        <v>8359</v>
      </c>
      <c r="AC807" t="s">
        <v>230</v>
      </c>
      <c r="AL807" t="s">
        <v>218</v>
      </c>
      <c r="AM807" t="s">
        <v>8360</v>
      </c>
      <c r="AN807" t="s">
        <v>6</v>
      </c>
      <c r="AO807" s="57">
        <v>46364.61109953704</v>
      </c>
      <c r="AP807" s="57">
        <v>46248.333333333336</v>
      </c>
      <c r="AR807" t="s">
        <v>219</v>
      </c>
      <c r="AS807" t="s">
        <v>698</v>
      </c>
      <c r="AT807" t="s">
        <v>231</v>
      </c>
      <c r="AU807">
        <v>20260813</v>
      </c>
      <c r="AV807" t="s">
        <v>222</v>
      </c>
      <c r="AW807" t="s">
        <v>606</v>
      </c>
      <c r="AX807" t="s">
        <v>223</v>
      </c>
      <c r="BA807" s="57">
        <v>46248.333333333336</v>
      </c>
      <c r="BB807" t="s">
        <v>8360</v>
      </c>
      <c r="BC807">
        <v>2026</v>
      </c>
      <c r="BD807">
        <v>8</v>
      </c>
      <c r="BE807">
        <v>13</v>
      </c>
      <c r="BF807" s="6">
        <f t="shared" si="36"/>
        <v>46247</v>
      </c>
      <c r="BG807">
        <f t="shared" si="37"/>
        <v>-1.3333333333357587</v>
      </c>
      <c r="BH807" t="str">
        <f t="shared" si="38"/>
        <v>COMPLY</v>
      </c>
      <c r="BI807" t="str">
        <f>VLOOKUP(H807,Sheet2!$A$1:$B$270,2,FALSE)</f>
        <v>GIANYAR</v>
      </c>
    </row>
    <row r="808" spans="1:61">
      <c r="A808">
        <v>807</v>
      </c>
      <c r="B808">
        <v>1002511892</v>
      </c>
      <c r="C808">
        <v>3</v>
      </c>
      <c r="D808" t="s">
        <v>38</v>
      </c>
      <c r="E808">
        <v>5</v>
      </c>
      <c r="F808" t="s">
        <v>92</v>
      </c>
      <c r="G808" t="s">
        <v>94</v>
      </c>
      <c r="H808" t="s">
        <v>478</v>
      </c>
      <c r="I808" t="s">
        <v>213</v>
      </c>
      <c r="J808" t="s">
        <v>214</v>
      </c>
      <c r="K808" t="s">
        <v>149</v>
      </c>
      <c r="L808" t="s">
        <v>215</v>
      </c>
      <c r="M808" t="s">
        <v>76</v>
      </c>
      <c r="N808" t="s">
        <v>216</v>
      </c>
      <c r="O808" s="57">
        <v>46240.4534375</v>
      </c>
      <c r="P808" s="57">
        <v>46241.702233796299</v>
      </c>
      <c r="Q808">
        <v>69359761</v>
      </c>
      <c r="S808">
        <v>152634208061</v>
      </c>
      <c r="T808" t="s">
        <v>3899</v>
      </c>
      <c r="U808" t="s">
        <v>3900</v>
      </c>
      <c r="V808" t="s">
        <v>3901</v>
      </c>
      <c r="Z808">
        <v>111.338809724364</v>
      </c>
      <c r="AA808">
        <v>-7.3958621855318603</v>
      </c>
      <c r="AB808" t="s">
        <v>3902</v>
      </c>
      <c r="AC808" t="s">
        <v>237</v>
      </c>
      <c r="AL808" t="s">
        <v>218</v>
      </c>
      <c r="AM808" t="s">
        <v>2418</v>
      </c>
      <c r="AN808" t="s">
        <v>6</v>
      </c>
      <c r="AO808" s="57">
        <v>46181.455231481479</v>
      </c>
      <c r="AP808" s="57">
        <v>46241.333333333336</v>
      </c>
      <c r="AR808" t="s">
        <v>219</v>
      </c>
      <c r="AS808" t="s">
        <v>220</v>
      </c>
      <c r="AT808" t="s">
        <v>231</v>
      </c>
      <c r="AU808">
        <v>20260807</v>
      </c>
      <c r="AV808" t="s">
        <v>222</v>
      </c>
      <c r="AW808" t="s">
        <v>1055</v>
      </c>
      <c r="AX808" t="s">
        <v>223</v>
      </c>
      <c r="BA808" s="57">
        <v>46241.333333333336</v>
      </c>
      <c r="BB808" t="s">
        <v>2418</v>
      </c>
      <c r="BC808">
        <v>2026</v>
      </c>
      <c r="BD808">
        <v>8</v>
      </c>
      <c r="BE808">
        <v>7</v>
      </c>
      <c r="BF808" s="6">
        <f t="shared" si="36"/>
        <v>46241</v>
      </c>
      <c r="BG808">
        <f t="shared" si="37"/>
        <v>-0.33333333333575865</v>
      </c>
      <c r="BH808" t="str">
        <f t="shared" si="38"/>
        <v>COMPLY</v>
      </c>
      <c r="BI808" t="str">
        <f>VLOOKUP(H808,Sheet2!$A$1:$B$270,2,FALSE)</f>
        <v>MADIUN</v>
      </c>
    </row>
    <row r="809" spans="1:61">
      <c r="A809">
        <v>808</v>
      </c>
      <c r="B809">
        <v>1002509467</v>
      </c>
      <c r="C809">
        <v>3</v>
      </c>
      <c r="D809" t="s">
        <v>38</v>
      </c>
      <c r="E809">
        <v>5</v>
      </c>
      <c r="F809" t="s">
        <v>251</v>
      </c>
      <c r="G809" t="s">
        <v>87</v>
      </c>
      <c r="H809" t="s">
        <v>252</v>
      </c>
      <c r="I809" t="s">
        <v>213</v>
      </c>
      <c r="J809" t="s">
        <v>214</v>
      </c>
      <c r="K809" t="s">
        <v>149</v>
      </c>
      <c r="L809" t="s">
        <v>215</v>
      </c>
      <c r="M809" t="s">
        <v>76</v>
      </c>
      <c r="N809" t="s">
        <v>216</v>
      </c>
      <c r="O809" s="57">
        <v>46238.818020833336</v>
      </c>
      <c r="P809" s="57">
        <v>46239.700266203705</v>
      </c>
      <c r="Q809">
        <v>69358698</v>
      </c>
      <c r="S809">
        <v>152702232103</v>
      </c>
      <c r="T809" t="s">
        <v>3907</v>
      </c>
      <c r="U809" t="s">
        <v>3908</v>
      </c>
      <c r="V809" t="s">
        <v>3909</v>
      </c>
      <c r="Z809">
        <v>112.625164</v>
      </c>
      <c r="AA809">
        <v>-7.93628</v>
      </c>
      <c r="AB809" t="s">
        <v>3910</v>
      </c>
      <c r="AC809" t="s">
        <v>237</v>
      </c>
      <c r="AL809" t="s">
        <v>218</v>
      </c>
      <c r="AM809" t="s">
        <v>3911</v>
      </c>
      <c r="AN809" t="s">
        <v>6</v>
      </c>
      <c r="AO809" s="57">
        <v>46120.81925925926</v>
      </c>
      <c r="AP809" s="57">
        <v>46240.333333333336</v>
      </c>
      <c r="AR809" t="s">
        <v>219</v>
      </c>
      <c r="AS809" t="s">
        <v>557</v>
      </c>
      <c r="AT809" t="s">
        <v>231</v>
      </c>
      <c r="AU809">
        <v>20260805</v>
      </c>
      <c r="AV809" t="s">
        <v>222</v>
      </c>
      <c r="AW809" t="s">
        <v>1066</v>
      </c>
      <c r="AX809" t="s">
        <v>223</v>
      </c>
      <c r="BA809" s="57">
        <v>46240.333333333336</v>
      </c>
      <c r="BB809" t="s">
        <v>3911</v>
      </c>
      <c r="BC809">
        <v>2026</v>
      </c>
      <c r="BD809">
        <v>8</v>
      </c>
      <c r="BE809">
        <v>5</v>
      </c>
      <c r="BF809" s="6">
        <f t="shared" si="36"/>
        <v>46239</v>
      </c>
      <c r="BG809">
        <f t="shared" si="37"/>
        <v>-1.3333333333357587</v>
      </c>
      <c r="BH809" t="str">
        <f t="shared" si="38"/>
        <v>COMPLY</v>
      </c>
      <c r="BI809" t="str">
        <f>VLOOKUP(H809,Sheet2!$A$1:$B$270,2,FALSE)</f>
        <v>BATU</v>
      </c>
    </row>
    <row r="810" spans="1:61">
      <c r="A810">
        <v>809</v>
      </c>
      <c r="B810">
        <v>1002514045</v>
      </c>
      <c r="C810">
        <v>3</v>
      </c>
      <c r="D810" t="s">
        <v>49</v>
      </c>
      <c r="E810">
        <v>4</v>
      </c>
      <c r="F810" t="s">
        <v>247</v>
      </c>
      <c r="G810" t="s">
        <v>551</v>
      </c>
      <c r="H810" t="s">
        <v>964</v>
      </c>
      <c r="I810" t="s">
        <v>213</v>
      </c>
      <c r="J810" t="s">
        <v>214</v>
      </c>
      <c r="K810" t="s">
        <v>149</v>
      </c>
      <c r="L810" t="s">
        <v>215</v>
      </c>
      <c r="M810" t="s">
        <v>76</v>
      </c>
      <c r="N810" t="s">
        <v>216</v>
      </c>
      <c r="O810" s="57">
        <v>46241.426342592589</v>
      </c>
      <c r="P810" s="57">
        <v>46242.507731481484</v>
      </c>
      <c r="Q810">
        <v>69360528</v>
      </c>
      <c r="S810">
        <v>146457106144</v>
      </c>
      <c r="T810" t="s">
        <v>5964</v>
      </c>
      <c r="U810" t="s">
        <v>5965</v>
      </c>
      <c r="V810" t="s">
        <v>5966</v>
      </c>
      <c r="Z810">
        <v>110.2568344</v>
      </c>
      <c r="AA810">
        <v>-6.9712294999999997</v>
      </c>
      <c r="AB810" t="s">
        <v>5967</v>
      </c>
      <c r="AC810" t="s">
        <v>237</v>
      </c>
      <c r="AL810" t="s">
        <v>218</v>
      </c>
      <c r="AM810" t="s">
        <v>3043</v>
      </c>
      <c r="AN810" t="s">
        <v>6</v>
      </c>
      <c r="AO810" s="57">
        <v>46211.434212962966</v>
      </c>
      <c r="AP810" s="57">
        <v>46242.333333333336</v>
      </c>
      <c r="AR810" t="s">
        <v>219</v>
      </c>
      <c r="AS810" t="s">
        <v>220</v>
      </c>
      <c r="AT810" t="s">
        <v>231</v>
      </c>
      <c r="AU810">
        <v>20260808</v>
      </c>
      <c r="AV810" t="s">
        <v>222</v>
      </c>
      <c r="AW810" t="s">
        <v>1055</v>
      </c>
      <c r="AX810" t="s">
        <v>223</v>
      </c>
      <c r="BA810" s="57">
        <v>46242.333333333336</v>
      </c>
      <c r="BB810" t="s">
        <v>3043</v>
      </c>
      <c r="BC810">
        <v>2026</v>
      </c>
      <c r="BD810">
        <v>8</v>
      </c>
      <c r="BE810">
        <v>8</v>
      </c>
      <c r="BF810" s="6">
        <f t="shared" si="36"/>
        <v>46242</v>
      </c>
      <c r="BG810">
        <f t="shared" si="37"/>
        <v>-0.33333333333575865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1002520313</v>
      </c>
      <c r="C811">
        <v>3</v>
      </c>
      <c r="D811" t="s">
        <v>38</v>
      </c>
      <c r="E811">
        <v>5</v>
      </c>
      <c r="F811" t="s">
        <v>90</v>
      </c>
      <c r="G811" t="s">
        <v>90</v>
      </c>
      <c r="H811" t="s">
        <v>421</v>
      </c>
      <c r="I811" t="s">
        <v>213</v>
      </c>
      <c r="J811" t="s">
        <v>214</v>
      </c>
      <c r="K811" t="s">
        <v>149</v>
      </c>
      <c r="L811" t="s">
        <v>215</v>
      </c>
      <c r="M811" t="s">
        <v>76</v>
      </c>
      <c r="N811" t="s">
        <v>216</v>
      </c>
      <c r="O811" s="57">
        <v>46245.6249537037</v>
      </c>
      <c r="P811" s="57">
        <v>46246.504837962966</v>
      </c>
      <c r="Q811">
        <v>69363500</v>
      </c>
      <c r="S811">
        <v>152610241488</v>
      </c>
      <c r="T811" t="s">
        <v>7453</v>
      </c>
      <c r="U811" t="s">
        <v>7454</v>
      </c>
      <c r="V811" t="s">
        <v>7455</v>
      </c>
      <c r="Z811">
        <v>112.0626973</v>
      </c>
      <c r="AA811">
        <v>-7.8447984000000002</v>
      </c>
      <c r="AB811" t="s">
        <v>7456</v>
      </c>
      <c r="AC811" t="s">
        <v>237</v>
      </c>
      <c r="AL811" t="s">
        <v>218</v>
      </c>
      <c r="AM811" t="s">
        <v>7457</v>
      </c>
      <c r="AN811" t="s">
        <v>6</v>
      </c>
      <c r="AO811" s="57">
        <v>46334.632141203707</v>
      </c>
      <c r="AP811" s="57">
        <v>46246.541666666664</v>
      </c>
      <c r="AR811" t="s">
        <v>219</v>
      </c>
      <c r="AS811" t="s">
        <v>220</v>
      </c>
      <c r="AT811" t="s">
        <v>231</v>
      </c>
      <c r="AU811">
        <v>20260812</v>
      </c>
      <c r="AV811" t="s">
        <v>222</v>
      </c>
      <c r="AW811" t="s">
        <v>1055</v>
      </c>
      <c r="AX811" t="s">
        <v>223</v>
      </c>
      <c r="BA811" s="57">
        <v>46246.541666666664</v>
      </c>
      <c r="BB811" t="s">
        <v>7457</v>
      </c>
      <c r="BC811">
        <v>2026</v>
      </c>
      <c r="BD811">
        <v>8</v>
      </c>
      <c r="BE811">
        <v>12</v>
      </c>
      <c r="BF811" s="6">
        <f t="shared" si="36"/>
        <v>46246</v>
      </c>
      <c r="BG811">
        <f t="shared" si="37"/>
        <v>-0.54166666666424135</v>
      </c>
      <c r="BH811" t="str">
        <f t="shared" si="38"/>
        <v>COMPLY</v>
      </c>
      <c r="BI811" t="str">
        <f>VLOOKUP(H811,Sheet2!$A$1:$B$270,2,FALSE)</f>
        <v>KEDIRI</v>
      </c>
    </row>
    <row r="812" spans="1:61">
      <c r="A812">
        <v>811</v>
      </c>
      <c r="B812">
        <v>1002512020</v>
      </c>
      <c r="C812">
        <v>3</v>
      </c>
      <c r="D812" t="s">
        <v>38</v>
      </c>
      <c r="E812">
        <v>5</v>
      </c>
      <c r="F812" t="s">
        <v>251</v>
      </c>
      <c r="G812" t="s">
        <v>87</v>
      </c>
      <c r="H812" t="s">
        <v>364</v>
      </c>
      <c r="I812" t="s">
        <v>213</v>
      </c>
      <c r="J812" t="s">
        <v>214</v>
      </c>
      <c r="K812" t="s">
        <v>149</v>
      </c>
      <c r="M812" t="s">
        <v>76</v>
      </c>
      <c r="N812" t="s">
        <v>622</v>
      </c>
      <c r="O812" s="57">
        <v>46240.474166666667</v>
      </c>
      <c r="P812" s="57">
        <v>46243.764872685184</v>
      </c>
      <c r="Q812">
        <v>69359814</v>
      </c>
      <c r="S812">
        <v>152707239196</v>
      </c>
      <c r="T812" t="s">
        <v>5968</v>
      </c>
      <c r="U812" t="s">
        <v>3912</v>
      </c>
      <c r="V812" t="s">
        <v>5969</v>
      </c>
      <c r="Z812">
        <v>112.52364676072099</v>
      </c>
      <c r="AA812">
        <v>-7.8809069308708697</v>
      </c>
      <c r="AB812" t="s">
        <v>3913</v>
      </c>
      <c r="AC812" t="s">
        <v>635</v>
      </c>
      <c r="AL812" t="s">
        <v>218</v>
      </c>
      <c r="AM812" t="s">
        <v>4592</v>
      </c>
      <c r="AN812" t="s">
        <v>6</v>
      </c>
      <c r="AO812" s="57">
        <v>46181.476226851853</v>
      </c>
      <c r="AP812" s="57">
        <v>46243.333333333336</v>
      </c>
      <c r="AR812" t="s">
        <v>219</v>
      </c>
      <c r="AS812" t="s">
        <v>87</v>
      </c>
      <c r="AT812" t="s">
        <v>231</v>
      </c>
      <c r="AU812">
        <v>20260809</v>
      </c>
      <c r="AV812" t="s">
        <v>222</v>
      </c>
      <c r="AW812" t="s">
        <v>566</v>
      </c>
      <c r="AX812" t="s">
        <v>223</v>
      </c>
      <c r="BA812" s="57">
        <v>46243.333333333336</v>
      </c>
      <c r="BB812" t="s">
        <v>4592</v>
      </c>
      <c r="BC812">
        <v>2026</v>
      </c>
      <c r="BD812">
        <v>8</v>
      </c>
      <c r="BE812">
        <v>9</v>
      </c>
      <c r="BF812" s="6">
        <f t="shared" si="36"/>
        <v>46243</v>
      </c>
      <c r="BG812">
        <f t="shared" si="37"/>
        <v>-0.33333333333575865</v>
      </c>
      <c r="BH812" t="str">
        <f t="shared" si="38"/>
        <v>COMPLY</v>
      </c>
      <c r="BI812" t="str">
        <f>VLOOKUP(H812,Sheet2!$A$1:$B$270,2,FALSE)</f>
        <v>BATU</v>
      </c>
    </row>
    <row r="813" spans="1:61">
      <c r="A813">
        <v>812</v>
      </c>
      <c r="B813">
        <v>1002516926</v>
      </c>
      <c r="C813">
        <v>3</v>
      </c>
      <c r="D813" t="s">
        <v>55</v>
      </c>
      <c r="E813">
        <v>5</v>
      </c>
      <c r="F813" t="s">
        <v>315</v>
      </c>
      <c r="G813" t="s">
        <v>124</v>
      </c>
      <c r="H813" t="s">
        <v>338</v>
      </c>
      <c r="I813" t="s">
        <v>213</v>
      </c>
      <c r="J813" t="s">
        <v>214</v>
      </c>
      <c r="K813" t="s">
        <v>149</v>
      </c>
      <c r="M813" t="s">
        <v>76</v>
      </c>
      <c r="N813" t="s">
        <v>216</v>
      </c>
      <c r="O813" s="57">
        <v>46244.376828703702</v>
      </c>
      <c r="P813" s="57">
        <v>46244.772303240738</v>
      </c>
      <c r="Q813">
        <v>69362108</v>
      </c>
      <c r="S813">
        <v>152306253207</v>
      </c>
      <c r="T813" t="s">
        <v>6850</v>
      </c>
      <c r="U813" t="s">
        <v>6851</v>
      </c>
      <c r="V813" t="s">
        <v>6852</v>
      </c>
      <c r="Z813">
        <v>112.73461775722301</v>
      </c>
      <c r="AA813">
        <v>-7.30932041893921</v>
      </c>
      <c r="AB813" t="s">
        <v>6853</v>
      </c>
      <c r="AC813" t="s">
        <v>293</v>
      </c>
      <c r="AL813" t="s">
        <v>218</v>
      </c>
      <c r="AM813" t="s">
        <v>6854</v>
      </c>
      <c r="AN813" t="s">
        <v>6</v>
      </c>
      <c r="AO813" s="57">
        <v>46303.392835648148</v>
      </c>
      <c r="AP813" s="57">
        <v>46248.333333333336</v>
      </c>
      <c r="AR813" t="s">
        <v>219</v>
      </c>
      <c r="AS813" t="s">
        <v>631</v>
      </c>
      <c r="AT813" t="s">
        <v>231</v>
      </c>
      <c r="AU813">
        <v>20260810</v>
      </c>
      <c r="AV813" t="s">
        <v>222</v>
      </c>
      <c r="AW813" t="s">
        <v>618</v>
      </c>
      <c r="AX813" t="s">
        <v>223</v>
      </c>
      <c r="BA813" s="57">
        <v>46248.333333333336</v>
      </c>
      <c r="BB813" t="s">
        <v>6854</v>
      </c>
      <c r="BC813">
        <v>2026</v>
      </c>
      <c r="BD813">
        <v>8</v>
      </c>
      <c r="BE813">
        <v>10</v>
      </c>
      <c r="BF813" s="6">
        <f t="shared" si="36"/>
        <v>46244</v>
      </c>
      <c r="BG813">
        <f t="shared" si="37"/>
        <v>-4.3333333333357587</v>
      </c>
      <c r="BH813" t="str">
        <f t="shared" si="38"/>
        <v>COMPLY</v>
      </c>
      <c r="BI813" t="str">
        <f>VLOOKUP(H813,Sheet2!$A$1:$B$270,2,FALSE)</f>
        <v>SURABAYA SELATAN</v>
      </c>
    </row>
    <row r="814" spans="1:61">
      <c r="A814">
        <v>813</v>
      </c>
      <c r="B814">
        <v>1002511181</v>
      </c>
      <c r="C814">
        <v>3</v>
      </c>
      <c r="D814" t="s">
        <v>55</v>
      </c>
      <c r="E814">
        <v>5</v>
      </c>
      <c r="F814" t="s">
        <v>267</v>
      </c>
      <c r="G814" t="s">
        <v>123</v>
      </c>
      <c r="H814" t="s">
        <v>397</v>
      </c>
      <c r="I814" t="s">
        <v>213</v>
      </c>
      <c r="J814" t="s">
        <v>214</v>
      </c>
      <c r="K814" t="s">
        <v>149</v>
      </c>
      <c r="M814" t="s">
        <v>76</v>
      </c>
      <c r="N814" t="s">
        <v>216</v>
      </c>
      <c r="O814" s="57">
        <v>46239.697118055556</v>
      </c>
      <c r="P814" s="57">
        <v>46241.64775462963</v>
      </c>
      <c r="Q814">
        <v>69359426</v>
      </c>
      <c r="S814">
        <v>152404213348</v>
      </c>
      <c r="T814" t="s">
        <v>3914</v>
      </c>
      <c r="U814" t="s">
        <v>3915</v>
      </c>
      <c r="V814" t="s">
        <v>3916</v>
      </c>
      <c r="Z814">
        <v>112.75530379999999</v>
      </c>
      <c r="AA814">
        <v>-7.2413996999999997</v>
      </c>
      <c r="AB814" t="s">
        <v>3917</v>
      </c>
      <c r="AC814" t="s">
        <v>293</v>
      </c>
      <c r="AL814" t="s">
        <v>218</v>
      </c>
      <c r="AM814" t="s">
        <v>3918</v>
      </c>
      <c r="AN814" t="s">
        <v>6</v>
      </c>
      <c r="AO814" s="57">
        <v>46150.705266203702</v>
      </c>
      <c r="AP814" s="57">
        <v>46240.625</v>
      </c>
      <c r="AR814" t="s">
        <v>219</v>
      </c>
      <c r="AS814" t="s">
        <v>555</v>
      </c>
      <c r="AT814" t="s">
        <v>231</v>
      </c>
      <c r="AU814">
        <v>20260807</v>
      </c>
      <c r="AV814" t="s">
        <v>222</v>
      </c>
      <c r="AW814" t="s">
        <v>566</v>
      </c>
      <c r="AX814" t="s">
        <v>223</v>
      </c>
      <c r="BA814" s="57">
        <v>46240.625</v>
      </c>
      <c r="BB814" t="s">
        <v>3918</v>
      </c>
      <c r="BC814">
        <v>2026</v>
      </c>
      <c r="BD814">
        <v>8</v>
      </c>
      <c r="BE814">
        <v>7</v>
      </c>
      <c r="BF814" s="6">
        <f t="shared" si="36"/>
        <v>46241</v>
      </c>
      <c r="BG814">
        <f t="shared" si="37"/>
        <v>0.375</v>
      </c>
      <c r="BH814" t="str">
        <f t="shared" si="38"/>
        <v>COMPLY</v>
      </c>
      <c r="BI814" t="str">
        <f>VLOOKUP(H814,Sheet2!$A$1:$B$270,2,FALSE)</f>
        <v>SURABAYA UTARA</v>
      </c>
    </row>
    <row r="815" spans="1:61">
      <c r="A815">
        <v>814</v>
      </c>
      <c r="B815">
        <v>1002509245</v>
      </c>
      <c r="C815">
        <v>3</v>
      </c>
      <c r="D815" t="s">
        <v>51</v>
      </c>
      <c r="E815">
        <v>4</v>
      </c>
      <c r="F815" t="s">
        <v>275</v>
      </c>
      <c r="G815" t="s">
        <v>275</v>
      </c>
      <c r="H815" t="s">
        <v>986</v>
      </c>
      <c r="I815" t="s">
        <v>213</v>
      </c>
      <c r="J815" t="s">
        <v>214</v>
      </c>
      <c r="K815" t="s">
        <v>149</v>
      </c>
      <c r="L815" t="s">
        <v>215</v>
      </c>
      <c r="M815" t="s">
        <v>582</v>
      </c>
      <c r="N815" t="s">
        <v>216</v>
      </c>
      <c r="O815" s="57">
        <v>46238.697870370372</v>
      </c>
      <c r="P815" s="57">
        <v>46240.664479166669</v>
      </c>
      <c r="Q815">
        <v>69358544</v>
      </c>
      <c r="S815">
        <v>142401145966</v>
      </c>
      <c r="T815" t="s">
        <v>2242</v>
      </c>
      <c r="U815" t="s">
        <v>3919</v>
      </c>
      <c r="V815" t="s">
        <v>3920</v>
      </c>
      <c r="Z815">
        <v>110.82406229999999</v>
      </c>
      <c r="AA815">
        <v>-6.8016173999999996</v>
      </c>
      <c r="AB815" t="s">
        <v>2245</v>
      </c>
      <c r="AC815" t="s">
        <v>237</v>
      </c>
      <c r="AL815" t="s">
        <v>218</v>
      </c>
      <c r="AM815" t="s">
        <v>3729</v>
      </c>
      <c r="AN815" t="s">
        <v>6</v>
      </c>
      <c r="AO815" s="57">
        <v>46120.70517361111</v>
      </c>
      <c r="AP815" s="57">
        <v>46239.541666666664</v>
      </c>
      <c r="AR815" t="s">
        <v>14</v>
      </c>
      <c r="AS815" t="s">
        <v>220</v>
      </c>
      <c r="AT815" t="s">
        <v>231</v>
      </c>
      <c r="AV815" t="s">
        <v>3921</v>
      </c>
      <c r="AW815" t="s">
        <v>1070</v>
      </c>
      <c r="AX815" t="s">
        <v>223</v>
      </c>
      <c r="BA815" s="57">
        <v>46239.541666666664</v>
      </c>
      <c r="BB815" t="s">
        <v>3729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:61">
      <c r="A816">
        <v>815</v>
      </c>
      <c r="B816">
        <v>1002513895</v>
      </c>
      <c r="C816">
        <v>3</v>
      </c>
      <c r="D816" t="s">
        <v>59</v>
      </c>
      <c r="E816">
        <v>4</v>
      </c>
      <c r="F816" t="s">
        <v>224</v>
      </c>
      <c r="G816" t="s">
        <v>621</v>
      </c>
      <c r="H816" t="s">
        <v>1007</v>
      </c>
      <c r="I816" t="s">
        <v>213</v>
      </c>
      <c r="J816" t="s">
        <v>214</v>
      </c>
      <c r="K816" t="s">
        <v>149</v>
      </c>
      <c r="L816" t="s">
        <v>215</v>
      </c>
      <c r="M816" t="s">
        <v>76</v>
      </c>
      <c r="N816" t="s">
        <v>216</v>
      </c>
      <c r="O816" s="57">
        <v>46241.404120370367</v>
      </c>
      <c r="P816" s="57">
        <v>46246.656053240738</v>
      </c>
      <c r="Q816">
        <v>69360483</v>
      </c>
      <c r="S816">
        <v>141362105334</v>
      </c>
      <c r="T816" t="s">
        <v>5970</v>
      </c>
      <c r="U816" t="s">
        <v>5971</v>
      </c>
      <c r="V816" t="s">
        <v>5972</v>
      </c>
      <c r="Z816">
        <v>109.09109479999999</v>
      </c>
      <c r="AA816">
        <v>-7.6628204000000002</v>
      </c>
      <c r="AB816" t="s">
        <v>5973</v>
      </c>
      <c r="AC816" t="s">
        <v>237</v>
      </c>
      <c r="AL816" t="s">
        <v>218</v>
      </c>
      <c r="AM816" t="s">
        <v>5974</v>
      </c>
      <c r="AN816" t="s">
        <v>6</v>
      </c>
      <c r="AO816" s="57">
        <v>46211.413402777776</v>
      </c>
      <c r="AP816" s="57">
        <v>46245.333333333336</v>
      </c>
      <c r="AR816" t="s">
        <v>219</v>
      </c>
      <c r="AS816" t="s">
        <v>220</v>
      </c>
      <c r="AT816" t="s">
        <v>231</v>
      </c>
      <c r="AU816">
        <v>20260812</v>
      </c>
      <c r="AV816" t="s">
        <v>222</v>
      </c>
      <c r="AW816" t="s">
        <v>1055</v>
      </c>
      <c r="AX816" t="s">
        <v>223</v>
      </c>
      <c r="BA816" s="57">
        <v>46245.333333333336</v>
      </c>
      <c r="BB816" t="s">
        <v>5974</v>
      </c>
      <c r="BC816">
        <v>2026</v>
      </c>
      <c r="BD816">
        <v>8</v>
      </c>
      <c r="BE816">
        <v>12</v>
      </c>
      <c r="BF816" s="6">
        <f t="shared" si="36"/>
        <v>46246</v>
      </c>
      <c r="BG816">
        <f t="shared" si="37"/>
        <v>0.66666666666424135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1002524596</v>
      </c>
      <c r="C817">
        <v>3</v>
      </c>
      <c r="D817" t="s">
        <v>42</v>
      </c>
      <c r="E817">
        <v>5</v>
      </c>
      <c r="F817" t="s">
        <v>233</v>
      </c>
      <c r="G817" t="s">
        <v>101</v>
      </c>
      <c r="H817" t="s">
        <v>392</v>
      </c>
      <c r="I817" t="s">
        <v>213</v>
      </c>
      <c r="J817" t="s">
        <v>214</v>
      </c>
      <c r="K817" t="s">
        <v>149</v>
      </c>
      <c r="M817" t="s">
        <v>76</v>
      </c>
      <c r="N817" t="s">
        <v>216</v>
      </c>
      <c r="O817" s="57">
        <v>46247.622881944444</v>
      </c>
      <c r="P817" s="57">
        <v>46247.697824074072</v>
      </c>
      <c r="Q817">
        <v>69357539</v>
      </c>
      <c r="R817">
        <v>3135910054</v>
      </c>
      <c r="S817">
        <v>152317261893</v>
      </c>
      <c r="T817" t="s">
        <v>1052</v>
      </c>
      <c r="U817" t="s">
        <v>2659</v>
      </c>
      <c r="V817" t="s">
        <v>9316</v>
      </c>
      <c r="Z817">
        <v>112.730961063397</v>
      </c>
      <c r="AA817">
        <v>-7.3945807003909101</v>
      </c>
      <c r="AB817" t="s">
        <v>1053</v>
      </c>
      <c r="AC817" t="s">
        <v>293</v>
      </c>
      <c r="AL817" t="s">
        <v>218</v>
      </c>
      <c r="AM817" t="s">
        <v>9317</v>
      </c>
      <c r="AN817" t="s">
        <v>6</v>
      </c>
      <c r="AO817" t="s">
        <v>9318</v>
      </c>
      <c r="AR817" t="s">
        <v>219</v>
      </c>
      <c r="AS817" t="s">
        <v>668</v>
      </c>
      <c r="AT817" t="s">
        <v>231</v>
      </c>
      <c r="AU817">
        <v>20260813</v>
      </c>
      <c r="AV817" t="s">
        <v>222</v>
      </c>
      <c r="AW817" t="s">
        <v>630</v>
      </c>
      <c r="AX817" t="s">
        <v>223</v>
      </c>
      <c r="BA817" s="57">
        <v>46247.291666666664</v>
      </c>
      <c r="BB817" t="s">
        <v>9317</v>
      </c>
      <c r="BC817">
        <v>2026</v>
      </c>
      <c r="BD817">
        <v>8</v>
      </c>
      <c r="BE817">
        <v>13</v>
      </c>
      <c r="BF817" s="6">
        <f t="shared" si="36"/>
        <v>46247</v>
      </c>
      <c r="BG817">
        <f t="shared" si="37"/>
        <v>-0.29166666666424135</v>
      </c>
      <c r="BH817" t="str">
        <f t="shared" si="38"/>
        <v>COMPLY</v>
      </c>
      <c r="BI817" t="str">
        <f>VLOOKUP(H817,Sheet2!$A$1:$B$270,2,FALSE)</f>
        <v>SIDOARJO</v>
      </c>
    </row>
    <row r="818" spans="1:61">
      <c r="A818">
        <v>817</v>
      </c>
      <c r="B818">
        <v>1002512998</v>
      </c>
      <c r="C818">
        <v>3</v>
      </c>
      <c r="D818" t="s">
        <v>51</v>
      </c>
      <c r="E818">
        <v>4</v>
      </c>
      <c r="F818" t="s">
        <v>275</v>
      </c>
      <c r="G818" t="s">
        <v>297</v>
      </c>
      <c r="H818" t="s">
        <v>927</v>
      </c>
      <c r="I818" t="s">
        <v>213</v>
      </c>
      <c r="J818" t="s">
        <v>214</v>
      </c>
      <c r="K818" t="s">
        <v>149</v>
      </c>
      <c r="M818" t="s">
        <v>1013</v>
      </c>
      <c r="N818" t="s">
        <v>216</v>
      </c>
      <c r="O818" s="57">
        <v>46240.660856481481</v>
      </c>
      <c r="P818" s="57">
        <v>46240.661979166667</v>
      </c>
      <c r="Q818">
        <v>69360192</v>
      </c>
      <c r="S818">
        <v>142551119466</v>
      </c>
      <c r="T818" t="s">
        <v>3837</v>
      </c>
      <c r="Z818">
        <v>111.015390240481</v>
      </c>
      <c r="AA818">
        <v>-6.7921805440204901</v>
      </c>
      <c r="AB818" t="s">
        <v>3838</v>
      </c>
      <c r="AC818" t="s">
        <v>292</v>
      </c>
      <c r="AO818" s="57">
        <v>46181.673981481479</v>
      </c>
      <c r="AR818" t="s">
        <v>6</v>
      </c>
      <c r="AS818" t="s">
        <v>220</v>
      </c>
      <c r="AT818" t="s">
        <v>231</v>
      </c>
      <c r="AV818" t="s">
        <v>1014</v>
      </c>
      <c r="AW818" t="s">
        <v>574</v>
      </c>
      <c r="AX818" t="s">
        <v>223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:61">
      <c r="A819">
        <v>818</v>
      </c>
      <c r="B819">
        <v>1002512873</v>
      </c>
      <c r="C819">
        <v>3</v>
      </c>
      <c r="D819" t="s">
        <v>59</v>
      </c>
      <c r="E819">
        <v>4</v>
      </c>
      <c r="F819" t="s">
        <v>573</v>
      </c>
      <c r="G819" t="s">
        <v>1045</v>
      </c>
      <c r="H819" t="s">
        <v>1046</v>
      </c>
      <c r="I819" t="s">
        <v>213</v>
      </c>
      <c r="J819" t="s">
        <v>214</v>
      </c>
      <c r="K819" t="s">
        <v>149</v>
      </c>
      <c r="M819" t="s">
        <v>1013</v>
      </c>
      <c r="N819" t="s">
        <v>216</v>
      </c>
      <c r="O819" s="57">
        <v>46240.639710648145</v>
      </c>
      <c r="P819" s="57">
        <v>46240.640439814815</v>
      </c>
      <c r="Q819">
        <v>69360122</v>
      </c>
      <c r="S819">
        <v>143135115040</v>
      </c>
      <c r="T819" t="s">
        <v>1542</v>
      </c>
      <c r="Z819">
        <v>110.792395000689</v>
      </c>
      <c r="AA819">
        <v>-8.18449538677935</v>
      </c>
      <c r="AB819" t="s">
        <v>1545</v>
      </c>
      <c r="AC819" t="s">
        <v>293</v>
      </c>
      <c r="AO819" s="57">
        <v>46181.642870370371</v>
      </c>
      <c r="AR819" t="s">
        <v>6</v>
      </c>
      <c r="AS819" t="s">
        <v>1047</v>
      </c>
      <c r="AT819" t="s">
        <v>231</v>
      </c>
      <c r="AV819" t="s">
        <v>1014</v>
      </c>
      <c r="AW819" t="s">
        <v>566</v>
      </c>
      <c r="AX819" t="s">
        <v>223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:61">
      <c r="A820">
        <v>819</v>
      </c>
      <c r="B820">
        <v>1002525305</v>
      </c>
      <c r="C820">
        <v>3</v>
      </c>
      <c r="D820" t="s">
        <v>42</v>
      </c>
      <c r="E820">
        <v>5</v>
      </c>
      <c r="F820" t="s">
        <v>233</v>
      </c>
      <c r="G820" t="s">
        <v>105</v>
      </c>
      <c r="H820" t="s">
        <v>305</v>
      </c>
      <c r="I820" t="s">
        <v>213</v>
      </c>
      <c r="J820" t="s">
        <v>214</v>
      </c>
      <c r="K820" t="s">
        <v>149</v>
      </c>
      <c r="M820" t="s">
        <v>6657</v>
      </c>
      <c r="N820" t="s">
        <v>216</v>
      </c>
      <c r="O820" s="57">
        <v>46247.848495370374</v>
      </c>
      <c r="P820" s="57">
        <v>46248.362511574072</v>
      </c>
      <c r="Q820">
        <v>69365576</v>
      </c>
      <c r="S820">
        <v>152324211485</v>
      </c>
      <c r="T820" t="s">
        <v>9319</v>
      </c>
      <c r="U820" t="s">
        <v>9320</v>
      </c>
      <c r="Z820">
        <v>112.5248825</v>
      </c>
      <c r="AA820">
        <v>-7.6123836999999996</v>
      </c>
      <c r="AB820" t="s">
        <v>9321</v>
      </c>
      <c r="AC820" t="s">
        <v>230</v>
      </c>
      <c r="AO820" t="s">
        <v>9322</v>
      </c>
      <c r="AR820" t="s">
        <v>5</v>
      </c>
      <c r="AS820" t="s">
        <v>105</v>
      </c>
      <c r="AT820" t="s">
        <v>221</v>
      </c>
      <c r="AV820" t="s">
        <v>6657</v>
      </c>
      <c r="AW820" t="s">
        <v>655</v>
      </c>
      <c r="AX820" t="s">
        <v>223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MOJOKERTO</v>
      </c>
    </row>
    <row r="821" spans="1:61">
      <c r="A821">
        <v>820</v>
      </c>
      <c r="B821">
        <v>1002516519</v>
      </c>
      <c r="C821">
        <v>3</v>
      </c>
      <c r="D821" t="s">
        <v>49</v>
      </c>
      <c r="E821">
        <v>4</v>
      </c>
      <c r="F821" t="s">
        <v>247</v>
      </c>
      <c r="G821" t="s">
        <v>551</v>
      </c>
      <c r="H821" t="s">
        <v>552</v>
      </c>
      <c r="I821" t="s">
        <v>213</v>
      </c>
      <c r="J821" t="s">
        <v>214</v>
      </c>
      <c r="K821" t="s">
        <v>149</v>
      </c>
      <c r="M821" t="s">
        <v>76</v>
      </c>
      <c r="N821" t="s">
        <v>216</v>
      </c>
      <c r="O821" s="57">
        <v>46243.588229166664</v>
      </c>
      <c r="P821" s="57">
        <v>46243.83222222222</v>
      </c>
      <c r="Q821">
        <v>69359839</v>
      </c>
      <c r="R821">
        <v>2946102031</v>
      </c>
      <c r="S821">
        <v>143407106645</v>
      </c>
      <c r="T821" t="s">
        <v>990</v>
      </c>
      <c r="U821" t="s">
        <v>5980</v>
      </c>
      <c r="V821" t="s">
        <v>5981</v>
      </c>
      <c r="Z821">
        <v>110.04456769164599</v>
      </c>
      <c r="AA821">
        <v>-6.9676223701402602</v>
      </c>
      <c r="AB821" t="s">
        <v>2232</v>
      </c>
      <c r="AC821" t="s">
        <v>226</v>
      </c>
      <c r="AL821" t="s">
        <v>218</v>
      </c>
      <c r="AM821" t="s">
        <v>5982</v>
      </c>
      <c r="AN821" t="s">
        <v>6</v>
      </c>
      <c r="AO821" s="57">
        <v>46273.590578703705</v>
      </c>
      <c r="AR821" t="s">
        <v>219</v>
      </c>
      <c r="AS821" t="s">
        <v>553</v>
      </c>
      <c r="AT821" t="s">
        <v>231</v>
      </c>
      <c r="AU821">
        <v>20260809</v>
      </c>
      <c r="AV821" t="s">
        <v>222</v>
      </c>
      <c r="AW821" t="s">
        <v>984</v>
      </c>
      <c r="AX821" t="s">
        <v>223</v>
      </c>
      <c r="BA821" s="57">
        <v>46243.291666666664</v>
      </c>
      <c r="BB821" t="s">
        <v>5982</v>
      </c>
      <c r="BC821">
        <v>2026</v>
      </c>
      <c r="BD821">
        <v>8</v>
      </c>
      <c r="BE821">
        <v>9</v>
      </c>
      <c r="BF821" s="6">
        <f t="shared" si="36"/>
        <v>46243</v>
      </c>
      <c r="BG821">
        <f t="shared" si="37"/>
        <v>-0.29166666666424135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1002512978</v>
      </c>
      <c r="C822">
        <v>3</v>
      </c>
      <c r="D822" t="s">
        <v>34</v>
      </c>
      <c r="E822">
        <v>5</v>
      </c>
      <c r="F822" t="s">
        <v>595</v>
      </c>
      <c r="G822" t="s">
        <v>83</v>
      </c>
      <c r="H822" t="s">
        <v>232</v>
      </c>
      <c r="I822" t="s">
        <v>213</v>
      </c>
      <c r="J822" t="s">
        <v>214</v>
      </c>
      <c r="K822" t="s">
        <v>149</v>
      </c>
      <c r="M822" t="s">
        <v>582</v>
      </c>
      <c r="N822" t="s">
        <v>216</v>
      </c>
      <c r="O822" s="57">
        <v>46240.658171296294</v>
      </c>
      <c r="P822" s="57">
        <v>46244.628622685188</v>
      </c>
      <c r="Q822">
        <v>69360182</v>
      </c>
      <c r="S822">
        <v>172423220325</v>
      </c>
      <c r="T822" t="s">
        <v>3947</v>
      </c>
      <c r="U822" t="s">
        <v>3948</v>
      </c>
      <c r="V822" t="s">
        <v>5988</v>
      </c>
      <c r="Z822">
        <v>115.27793749999999</v>
      </c>
      <c r="AA822">
        <v>-8.5812606000000002</v>
      </c>
      <c r="AB822" t="s">
        <v>3949</v>
      </c>
      <c r="AC822" t="s">
        <v>230</v>
      </c>
      <c r="AL822" t="s">
        <v>218</v>
      </c>
      <c r="AM822" t="s">
        <v>5989</v>
      </c>
      <c r="AN822" t="s">
        <v>6</v>
      </c>
      <c r="AO822" s="57">
        <v>46181.673981481479</v>
      </c>
      <c r="AP822" s="57">
        <v>46242.333333333336</v>
      </c>
      <c r="AQ822" t="s">
        <v>249</v>
      </c>
      <c r="AR822" t="s">
        <v>14</v>
      </c>
      <c r="AS822" t="s">
        <v>648</v>
      </c>
      <c r="AT822" t="s">
        <v>231</v>
      </c>
      <c r="AV822" t="s">
        <v>6860</v>
      </c>
      <c r="AW822" t="s">
        <v>566</v>
      </c>
      <c r="AX822" t="s">
        <v>223</v>
      </c>
      <c r="BA822" s="57">
        <v>46242.333333333336</v>
      </c>
      <c r="BB822" t="s">
        <v>5989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SANUR</v>
      </c>
    </row>
    <row r="823" spans="1:61">
      <c r="A823">
        <v>822</v>
      </c>
      <c r="B823">
        <v>1002508632</v>
      </c>
      <c r="C823">
        <v>3</v>
      </c>
      <c r="D823" t="s">
        <v>42</v>
      </c>
      <c r="E823">
        <v>5</v>
      </c>
      <c r="F823" t="s">
        <v>102</v>
      </c>
      <c r="G823" t="s">
        <v>102</v>
      </c>
      <c r="H823" t="s">
        <v>505</v>
      </c>
      <c r="I823" t="s">
        <v>213</v>
      </c>
      <c r="J823" t="s">
        <v>214</v>
      </c>
      <c r="K823" t="s">
        <v>149</v>
      </c>
      <c r="L823" t="s">
        <v>215</v>
      </c>
      <c r="M823" t="s">
        <v>76</v>
      </c>
      <c r="N823" t="s">
        <v>216</v>
      </c>
      <c r="O823" s="57">
        <v>46238.610381944447</v>
      </c>
      <c r="P823" s="57">
        <v>46239.634675925925</v>
      </c>
      <c r="Q823">
        <v>69358363</v>
      </c>
      <c r="S823">
        <v>152514214842</v>
      </c>
      <c r="T823" t="s">
        <v>3950</v>
      </c>
      <c r="U823" t="s">
        <v>3951</v>
      </c>
      <c r="V823" t="s">
        <v>3952</v>
      </c>
      <c r="Z823">
        <v>113.6773975</v>
      </c>
      <c r="AA823">
        <v>-8.3396560999999991</v>
      </c>
      <c r="AB823" t="s">
        <v>3953</v>
      </c>
      <c r="AC823" t="s">
        <v>1058</v>
      </c>
      <c r="AL823" t="s">
        <v>218</v>
      </c>
      <c r="AM823" t="s">
        <v>1506</v>
      </c>
      <c r="AN823" t="s">
        <v>6</v>
      </c>
      <c r="AO823" s="57">
        <v>46120.611273148148</v>
      </c>
      <c r="AP823" s="57">
        <v>46239.541666666664</v>
      </c>
      <c r="AR823" t="s">
        <v>219</v>
      </c>
      <c r="AS823" t="s">
        <v>649</v>
      </c>
      <c r="AT823" t="s">
        <v>231</v>
      </c>
      <c r="AU823">
        <v>20260805</v>
      </c>
      <c r="AV823" t="s">
        <v>222</v>
      </c>
      <c r="AW823" t="s">
        <v>3954</v>
      </c>
      <c r="AX823" t="s">
        <v>223</v>
      </c>
      <c r="BA823" s="57">
        <v>46239.541666666664</v>
      </c>
      <c r="BB823" t="s">
        <v>1506</v>
      </c>
      <c r="BC823">
        <v>2026</v>
      </c>
      <c r="BD823">
        <v>8</v>
      </c>
      <c r="BE823">
        <v>5</v>
      </c>
      <c r="BF823" s="6">
        <f t="shared" si="36"/>
        <v>46239</v>
      </c>
      <c r="BG823">
        <f t="shared" si="37"/>
        <v>-0.54166666666424135</v>
      </c>
      <c r="BH823" t="str">
        <f t="shared" si="38"/>
        <v>COMPLY</v>
      </c>
      <c r="BI823" t="str">
        <f>VLOOKUP(H823,Sheet2!$A$1:$B$270,2,FALSE)</f>
        <v>JEMBER</v>
      </c>
    </row>
    <row r="824" spans="1:61">
      <c r="A824">
        <v>823</v>
      </c>
      <c r="B824">
        <v>1002504838</v>
      </c>
      <c r="C824">
        <v>3</v>
      </c>
      <c r="D824" t="s">
        <v>59</v>
      </c>
      <c r="E824">
        <v>4</v>
      </c>
      <c r="F824" t="s">
        <v>224</v>
      </c>
      <c r="G824" t="s">
        <v>224</v>
      </c>
      <c r="H824" t="s">
        <v>941</v>
      </c>
      <c r="I824" t="s">
        <v>213</v>
      </c>
      <c r="J824" t="s">
        <v>214</v>
      </c>
      <c r="K824" t="s">
        <v>149</v>
      </c>
      <c r="L824" t="s">
        <v>215</v>
      </c>
      <c r="M824" t="s">
        <v>582</v>
      </c>
      <c r="N824" t="s">
        <v>216</v>
      </c>
      <c r="O824" s="57">
        <v>46235.701365740744</v>
      </c>
      <c r="P824" s="57">
        <v>46237.674270833333</v>
      </c>
      <c r="Q824">
        <v>69356855</v>
      </c>
      <c r="S824">
        <v>146303609069</v>
      </c>
      <c r="T824" t="s">
        <v>1415</v>
      </c>
      <c r="U824" t="s">
        <v>3955</v>
      </c>
      <c r="V824" t="s">
        <v>3956</v>
      </c>
      <c r="Z824">
        <v>109.228101</v>
      </c>
      <c r="AA824">
        <v>-7.4376329999999999</v>
      </c>
      <c r="AB824" t="s">
        <v>1418</v>
      </c>
      <c r="AC824" t="s">
        <v>237</v>
      </c>
      <c r="AL824" t="s">
        <v>218</v>
      </c>
      <c r="AM824" t="s">
        <v>3957</v>
      </c>
      <c r="AN824" t="s">
        <v>6</v>
      </c>
      <c r="AO824" s="57">
        <v>46030.70480324074</v>
      </c>
      <c r="AP824" s="57">
        <v>46236.541666666664</v>
      </c>
      <c r="AR824" t="s">
        <v>14</v>
      </c>
      <c r="AS824" t="s">
        <v>220</v>
      </c>
      <c r="AT824" t="s">
        <v>231</v>
      </c>
      <c r="AV824" t="s">
        <v>3958</v>
      </c>
      <c r="AW824" t="s">
        <v>1057</v>
      </c>
      <c r="AX824" t="s">
        <v>223</v>
      </c>
      <c r="BA824" s="57">
        <v>46236.541666666664</v>
      </c>
      <c r="BB824" t="s">
        <v>3957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:61">
      <c r="A825">
        <v>824</v>
      </c>
      <c r="B825">
        <v>1002509442</v>
      </c>
      <c r="C825">
        <v>3</v>
      </c>
      <c r="D825" t="s">
        <v>51</v>
      </c>
      <c r="E825">
        <v>4</v>
      </c>
      <c r="F825" t="s">
        <v>275</v>
      </c>
      <c r="G825" t="s">
        <v>575</v>
      </c>
      <c r="H825" t="s">
        <v>935</v>
      </c>
      <c r="I825" t="s">
        <v>213</v>
      </c>
      <c r="J825" t="s">
        <v>214</v>
      </c>
      <c r="K825" t="s">
        <v>149</v>
      </c>
      <c r="L825" t="s">
        <v>215</v>
      </c>
      <c r="M825" t="s">
        <v>76</v>
      </c>
      <c r="N825" t="s">
        <v>216</v>
      </c>
      <c r="O825" s="57">
        <v>46238.782604166663</v>
      </c>
      <c r="P825" s="57">
        <v>46240.623611111114</v>
      </c>
      <c r="Q825">
        <v>69358662</v>
      </c>
      <c r="S825">
        <v>142509107213</v>
      </c>
      <c r="T825" t="s">
        <v>1945</v>
      </c>
      <c r="U825" t="s">
        <v>1946</v>
      </c>
      <c r="V825" t="s">
        <v>3961</v>
      </c>
      <c r="Z825">
        <v>111.206036</v>
      </c>
      <c r="AA825">
        <v>-7.0492239999999997</v>
      </c>
      <c r="AB825" t="s">
        <v>3962</v>
      </c>
      <c r="AC825" t="s">
        <v>237</v>
      </c>
      <c r="AL825" t="s">
        <v>218</v>
      </c>
      <c r="AM825" t="s">
        <v>2872</v>
      </c>
      <c r="AN825" t="s">
        <v>6</v>
      </c>
      <c r="AO825" s="57">
        <v>46120.788576388892</v>
      </c>
      <c r="AP825" s="57">
        <v>46239.625</v>
      </c>
      <c r="AR825" t="s">
        <v>219</v>
      </c>
      <c r="AS825" t="s">
        <v>936</v>
      </c>
      <c r="AT825" t="s">
        <v>231</v>
      </c>
      <c r="AU825">
        <v>20260806</v>
      </c>
      <c r="AV825" t="s">
        <v>222</v>
      </c>
      <c r="AW825" t="s">
        <v>1059</v>
      </c>
      <c r="AX825" t="s">
        <v>223</v>
      </c>
      <c r="BA825" s="57">
        <v>46239.625</v>
      </c>
      <c r="BB825" t="s">
        <v>2872</v>
      </c>
      <c r="BC825">
        <v>2026</v>
      </c>
      <c r="BD825">
        <v>8</v>
      </c>
      <c r="BE825">
        <v>6</v>
      </c>
      <c r="BF825" s="6">
        <f t="shared" si="36"/>
        <v>46240</v>
      </c>
      <c r="BG825">
        <f t="shared" si="37"/>
        <v>0.375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1002522746</v>
      </c>
      <c r="C826">
        <v>3</v>
      </c>
      <c r="D826" t="s">
        <v>45</v>
      </c>
      <c r="E826">
        <v>5</v>
      </c>
      <c r="F826" t="s">
        <v>211</v>
      </c>
      <c r="G826" t="s">
        <v>118</v>
      </c>
      <c r="H826" t="s">
        <v>466</v>
      </c>
      <c r="I826" t="s">
        <v>213</v>
      </c>
      <c r="J826" t="s">
        <v>214</v>
      </c>
      <c r="K826" t="s">
        <v>149</v>
      </c>
      <c r="L826" t="s">
        <v>215</v>
      </c>
      <c r="M826" t="s">
        <v>76</v>
      </c>
      <c r="N826" t="s">
        <v>216</v>
      </c>
      <c r="O826" s="57">
        <v>46246.663842592592</v>
      </c>
      <c r="P826" s="57">
        <v>46247.858124999999</v>
      </c>
      <c r="Q826">
        <v>69364482</v>
      </c>
      <c r="S826">
        <v>172608206143</v>
      </c>
      <c r="T826" t="s">
        <v>8361</v>
      </c>
      <c r="U826" t="s">
        <v>8362</v>
      </c>
      <c r="V826" t="s">
        <v>8363</v>
      </c>
      <c r="Z826">
        <v>116.752135450518</v>
      </c>
      <c r="AA826">
        <v>-8.9101572113841296</v>
      </c>
      <c r="AB826" t="s">
        <v>8364</v>
      </c>
      <c r="AC826" t="s">
        <v>237</v>
      </c>
      <c r="AL826" t="s">
        <v>218</v>
      </c>
      <c r="AM826" t="s">
        <v>8234</v>
      </c>
      <c r="AN826" t="s">
        <v>6</v>
      </c>
      <c r="AO826" s="57">
        <v>46364.673472222225</v>
      </c>
      <c r="AP826" s="57">
        <v>46247.541666666664</v>
      </c>
      <c r="AR826" t="s">
        <v>219</v>
      </c>
      <c r="AS826" t="s">
        <v>587</v>
      </c>
      <c r="AT826" t="s">
        <v>231</v>
      </c>
      <c r="AU826">
        <v>20260813</v>
      </c>
      <c r="AV826" t="s">
        <v>222</v>
      </c>
      <c r="AW826" t="s">
        <v>1059</v>
      </c>
      <c r="AX826" t="s">
        <v>223</v>
      </c>
      <c r="BA826" s="57">
        <v>46247.541666666664</v>
      </c>
      <c r="BB826" t="s">
        <v>8234</v>
      </c>
      <c r="BC826">
        <v>2026</v>
      </c>
      <c r="BD826">
        <v>8</v>
      </c>
      <c r="BE826">
        <v>13</v>
      </c>
      <c r="BF826" s="6">
        <f t="shared" si="36"/>
        <v>46247</v>
      </c>
      <c r="BG826">
        <f t="shared" si="37"/>
        <v>-0.54166666666424135</v>
      </c>
      <c r="BH826" t="str">
        <f t="shared" si="38"/>
        <v>COMPLY</v>
      </c>
      <c r="BI826" t="str">
        <f>VLOOKUP(H826,Sheet2!$A$1:$B$270,2,FALSE)</f>
        <v>SUMBAWA</v>
      </c>
    </row>
    <row r="827" spans="1:61">
      <c r="A827">
        <v>826</v>
      </c>
      <c r="B827">
        <v>1002515978</v>
      </c>
      <c r="C827">
        <v>3</v>
      </c>
      <c r="D827" t="s">
        <v>42</v>
      </c>
      <c r="E827">
        <v>5</v>
      </c>
      <c r="F827" t="s">
        <v>233</v>
      </c>
      <c r="G827" t="s">
        <v>103</v>
      </c>
      <c r="H827" t="s">
        <v>403</v>
      </c>
      <c r="I827" t="s">
        <v>213</v>
      </c>
      <c r="J827" t="s">
        <v>214</v>
      </c>
      <c r="K827" t="s">
        <v>149</v>
      </c>
      <c r="M827" t="s">
        <v>76</v>
      </c>
      <c r="N827" t="s">
        <v>216</v>
      </c>
      <c r="O827" s="57">
        <v>46242.572546296295</v>
      </c>
      <c r="P827" s="57">
        <v>46242.70275462963</v>
      </c>
      <c r="Q827">
        <v>69361487</v>
      </c>
      <c r="S827">
        <v>152318240698</v>
      </c>
      <c r="T827" t="s">
        <v>5996</v>
      </c>
      <c r="U827" t="s">
        <v>4300</v>
      </c>
      <c r="V827" t="s">
        <v>5997</v>
      </c>
      <c r="Z827">
        <v>112.2464648</v>
      </c>
      <c r="AA827">
        <v>-7.6131174000000001</v>
      </c>
      <c r="AB827" t="s">
        <v>5998</v>
      </c>
      <c r="AC827" t="s">
        <v>230</v>
      </c>
      <c r="AL827" t="s">
        <v>218</v>
      </c>
      <c r="AM827" t="s">
        <v>5999</v>
      </c>
      <c r="AN827" t="s">
        <v>6</v>
      </c>
      <c r="AO827" s="57">
        <v>46242.579872685186</v>
      </c>
      <c r="AP827" s="57">
        <v>46243.541666666664</v>
      </c>
      <c r="AR827" t="s">
        <v>219</v>
      </c>
      <c r="AS827" t="s">
        <v>103</v>
      </c>
      <c r="AT827" t="s">
        <v>231</v>
      </c>
      <c r="AU827">
        <v>20260808</v>
      </c>
      <c r="AV827" t="s">
        <v>222</v>
      </c>
      <c r="AW827" t="s">
        <v>566</v>
      </c>
      <c r="AX827" t="s">
        <v>223</v>
      </c>
      <c r="BA827" s="57">
        <v>46243.541666666664</v>
      </c>
      <c r="BB827" t="s">
        <v>5999</v>
      </c>
      <c r="BC827">
        <v>2026</v>
      </c>
      <c r="BD827">
        <v>8</v>
      </c>
      <c r="BE827">
        <v>8</v>
      </c>
      <c r="BF827" s="6">
        <f t="shared" si="36"/>
        <v>46242</v>
      </c>
      <c r="BG827">
        <f t="shared" si="37"/>
        <v>-1.5416666666642413</v>
      </c>
      <c r="BH827" t="str">
        <f t="shared" si="38"/>
        <v>COMPLY</v>
      </c>
      <c r="BI827" t="str">
        <f>VLOOKUP(H827,Sheet2!$A$1:$B$270,2,FALSE)</f>
        <v>MOJOKERTO</v>
      </c>
    </row>
    <row r="828" spans="1:61">
      <c r="A828">
        <v>827</v>
      </c>
      <c r="B828">
        <v>1002518658</v>
      </c>
      <c r="C828">
        <v>3</v>
      </c>
      <c r="D828" t="s">
        <v>45</v>
      </c>
      <c r="E828">
        <v>5</v>
      </c>
      <c r="F828" t="s">
        <v>211</v>
      </c>
      <c r="G828" t="s">
        <v>116</v>
      </c>
      <c r="H828" t="s">
        <v>274</v>
      </c>
      <c r="I828" t="s">
        <v>213</v>
      </c>
      <c r="J828" t="s">
        <v>214</v>
      </c>
      <c r="K828" t="s">
        <v>149</v>
      </c>
      <c r="M828" t="s">
        <v>76</v>
      </c>
      <c r="N828" t="s">
        <v>216</v>
      </c>
      <c r="O828" s="57">
        <v>46244.753981481481</v>
      </c>
      <c r="P828" s="57">
        <v>46245.846030092594</v>
      </c>
      <c r="Q828">
        <v>69361748</v>
      </c>
      <c r="S828">
        <v>172604213762</v>
      </c>
      <c r="T828" t="s">
        <v>5889</v>
      </c>
      <c r="U828" t="s">
        <v>6861</v>
      </c>
      <c r="V828" t="s">
        <v>6862</v>
      </c>
      <c r="Z828">
        <v>116.03887589999999</v>
      </c>
      <c r="AA828">
        <v>-8.4577933999999999</v>
      </c>
      <c r="AB828" t="s">
        <v>5892</v>
      </c>
      <c r="AC828" t="s">
        <v>217</v>
      </c>
      <c r="AL828" t="s">
        <v>218</v>
      </c>
      <c r="AM828" t="s">
        <v>6863</v>
      </c>
      <c r="AN828" t="s">
        <v>6</v>
      </c>
      <c r="AO828" s="57">
        <v>46303.777662037035</v>
      </c>
      <c r="AQ828" t="s">
        <v>929</v>
      </c>
      <c r="AR828" t="s">
        <v>219</v>
      </c>
      <c r="AS828" t="s">
        <v>956</v>
      </c>
      <c r="AT828" t="s">
        <v>231</v>
      </c>
      <c r="AU828">
        <v>20260811</v>
      </c>
      <c r="AV828" t="s">
        <v>222</v>
      </c>
      <c r="AW828" t="s">
        <v>567</v>
      </c>
      <c r="AX828" t="s">
        <v>223</v>
      </c>
      <c r="BA828" s="57">
        <v>46244.291666666664</v>
      </c>
      <c r="BB828" t="s">
        <v>6863</v>
      </c>
      <c r="BC828">
        <v>2026</v>
      </c>
      <c r="BD828">
        <v>8</v>
      </c>
      <c r="BE828">
        <v>11</v>
      </c>
      <c r="BF828" s="6">
        <f t="shared" si="36"/>
        <v>46245</v>
      </c>
      <c r="BG828">
        <f t="shared" si="37"/>
        <v>0.70833333333575865</v>
      </c>
      <c r="BH828" t="str">
        <f t="shared" si="38"/>
        <v>COMPLY</v>
      </c>
      <c r="BI828" t="str">
        <f>VLOOKUP(H828,Sheet2!$A$1:$B$270,2,FALSE)</f>
        <v>SELONG</v>
      </c>
    </row>
    <row r="829" spans="1:61">
      <c r="A829">
        <v>828</v>
      </c>
      <c r="B829">
        <v>1002517755</v>
      </c>
      <c r="C829">
        <v>3</v>
      </c>
      <c r="D829" t="s">
        <v>49</v>
      </c>
      <c r="E829">
        <v>4</v>
      </c>
      <c r="F829" t="s">
        <v>253</v>
      </c>
      <c r="G829" t="s">
        <v>253</v>
      </c>
      <c r="H829" t="s">
        <v>700</v>
      </c>
      <c r="I829" t="s">
        <v>213</v>
      </c>
      <c r="J829" t="s">
        <v>214</v>
      </c>
      <c r="K829" t="s">
        <v>149</v>
      </c>
      <c r="L829" t="s">
        <v>215</v>
      </c>
      <c r="M829" t="s">
        <v>76</v>
      </c>
      <c r="N829" t="s">
        <v>216</v>
      </c>
      <c r="O829" s="57">
        <v>46244.561759259261</v>
      </c>
      <c r="P829" s="57">
        <v>46245.650578703702</v>
      </c>
      <c r="Q829">
        <v>69362440</v>
      </c>
      <c r="S829">
        <v>146285103773</v>
      </c>
      <c r="T829" t="s">
        <v>6864</v>
      </c>
      <c r="U829" t="s">
        <v>6865</v>
      </c>
      <c r="V829" t="s">
        <v>6866</v>
      </c>
      <c r="Z829">
        <v>109.634497</v>
      </c>
      <c r="AA829">
        <v>-6.9731059999999996</v>
      </c>
      <c r="AB829" t="s">
        <v>6867</v>
      </c>
      <c r="AC829" t="s">
        <v>237</v>
      </c>
      <c r="AL829" t="s">
        <v>218</v>
      </c>
      <c r="AM829" t="s">
        <v>6531</v>
      </c>
      <c r="AN829" t="s">
        <v>6</v>
      </c>
      <c r="AO829" s="57">
        <v>46303.569293981483</v>
      </c>
      <c r="AP829" s="57">
        <v>46245.541666666664</v>
      </c>
      <c r="AR829" t="s">
        <v>219</v>
      </c>
      <c r="AS829" t="s">
        <v>583</v>
      </c>
      <c r="AT829" t="s">
        <v>231</v>
      </c>
      <c r="AU829">
        <v>20260811</v>
      </c>
      <c r="AV829" t="s">
        <v>222</v>
      </c>
      <c r="AW829" t="s">
        <v>1065</v>
      </c>
      <c r="AX829" t="s">
        <v>223</v>
      </c>
      <c r="BA829" s="57">
        <v>46245.541666666664</v>
      </c>
      <c r="BB829" t="s">
        <v>6531</v>
      </c>
      <c r="BC829">
        <v>2026</v>
      </c>
      <c r="BD829">
        <v>8</v>
      </c>
      <c r="BE829">
        <v>11</v>
      </c>
      <c r="BF829" s="6">
        <f t="shared" si="36"/>
        <v>46245</v>
      </c>
      <c r="BG829">
        <f t="shared" si="37"/>
        <v>-0.54166666666424135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1002511022</v>
      </c>
      <c r="C830">
        <v>3</v>
      </c>
      <c r="D830" t="s">
        <v>55</v>
      </c>
      <c r="E830">
        <v>5</v>
      </c>
      <c r="F830" t="s">
        <v>267</v>
      </c>
      <c r="G830" t="s">
        <v>126</v>
      </c>
      <c r="H830" t="s">
        <v>268</v>
      </c>
      <c r="I830" t="s">
        <v>213</v>
      </c>
      <c r="J830" t="s">
        <v>214</v>
      </c>
      <c r="K830" t="s">
        <v>149</v>
      </c>
      <c r="M830" t="s">
        <v>76</v>
      </c>
      <c r="N830" t="s">
        <v>216</v>
      </c>
      <c r="O830" s="57">
        <v>46239.647511574076</v>
      </c>
      <c r="P830" s="57">
        <v>46239.737905092596</v>
      </c>
      <c r="Q830">
        <v>69351264</v>
      </c>
      <c r="S830">
        <v>152413167539</v>
      </c>
      <c r="T830" t="s">
        <v>1153</v>
      </c>
      <c r="U830" t="s">
        <v>3333</v>
      </c>
      <c r="V830" t="s">
        <v>3966</v>
      </c>
      <c r="Z830">
        <v>112.749053</v>
      </c>
      <c r="AA830">
        <v>-7.2652659999999996</v>
      </c>
      <c r="AB830" t="s">
        <v>1154</v>
      </c>
      <c r="AC830" t="s">
        <v>230</v>
      </c>
      <c r="AL830" t="s">
        <v>218</v>
      </c>
      <c r="AM830" t="s">
        <v>3967</v>
      </c>
      <c r="AN830" t="s">
        <v>6</v>
      </c>
      <c r="AO830" s="57">
        <v>46150.652673611112</v>
      </c>
      <c r="AR830" t="s">
        <v>219</v>
      </c>
      <c r="AS830" t="s">
        <v>610</v>
      </c>
      <c r="AT830" t="s">
        <v>221</v>
      </c>
      <c r="AU830">
        <v>20260805</v>
      </c>
      <c r="AV830" t="s">
        <v>222</v>
      </c>
      <c r="AW830" t="s">
        <v>982</v>
      </c>
      <c r="AX830" t="s">
        <v>223</v>
      </c>
      <c r="BA830" s="57">
        <v>46239.291666666664</v>
      </c>
      <c r="BB830" t="s">
        <v>3967</v>
      </c>
      <c r="BC830">
        <v>2026</v>
      </c>
      <c r="BD830">
        <v>8</v>
      </c>
      <c r="BE830">
        <v>5</v>
      </c>
      <c r="BF830" s="6">
        <f t="shared" si="36"/>
        <v>46239</v>
      </c>
      <c r="BG830">
        <f t="shared" si="37"/>
        <v>-0.29166666666424135</v>
      </c>
      <c r="BH830" t="str">
        <f t="shared" si="38"/>
        <v>COMPLY</v>
      </c>
      <c r="BI830" t="str">
        <f>VLOOKUP(H830,Sheet2!$A$1:$B$270,2,FALSE)</f>
        <v>SURABAYA SELATAN</v>
      </c>
    </row>
    <row r="831" spans="1:61">
      <c r="A831">
        <v>830</v>
      </c>
      <c r="B831">
        <v>1002524487</v>
      </c>
      <c r="C831">
        <v>3</v>
      </c>
      <c r="D831" t="s">
        <v>55</v>
      </c>
      <c r="E831">
        <v>5</v>
      </c>
      <c r="F831" t="s">
        <v>315</v>
      </c>
      <c r="G831" t="s">
        <v>126</v>
      </c>
      <c r="H831" t="s">
        <v>384</v>
      </c>
      <c r="I831" t="s">
        <v>213</v>
      </c>
      <c r="J831" t="s">
        <v>214</v>
      </c>
      <c r="K831" t="s">
        <v>149</v>
      </c>
      <c r="M831" t="s">
        <v>614</v>
      </c>
      <c r="N831" t="s">
        <v>622</v>
      </c>
      <c r="O831" s="57">
        <v>46247.60355324074</v>
      </c>
      <c r="P831" s="57">
        <v>46247.808240740742</v>
      </c>
      <c r="Q831">
        <v>69365274</v>
      </c>
      <c r="S831">
        <v>152303243849</v>
      </c>
      <c r="T831" t="s">
        <v>9323</v>
      </c>
      <c r="U831" t="s">
        <v>9324</v>
      </c>
      <c r="Z831">
        <v>112.7648324</v>
      </c>
      <c r="AA831">
        <v>-7.3038889999999999</v>
      </c>
      <c r="AB831" t="s">
        <v>9325</v>
      </c>
      <c r="AC831" t="s">
        <v>226</v>
      </c>
      <c r="AO831" t="s">
        <v>8961</v>
      </c>
      <c r="AR831" t="s">
        <v>5</v>
      </c>
      <c r="AS831" t="s">
        <v>126</v>
      </c>
      <c r="AT831" t="s">
        <v>231</v>
      </c>
      <c r="AV831" t="s">
        <v>9326</v>
      </c>
      <c r="AW831" t="s">
        <v>946</v>
      </c>
      <c r="AX831" t="s">
        <v>223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SURABAYA SELATAN</v>
      </c>
    </row>
    <row r="832" spans="1:61">
      <c r="A832">
        <v>831</v>
      </c>
      <c r="B832">
        <v>1002511906</v>
      </c>
      <c r="C832">
        <v>3</v>
      </c>
      <c r="D832" t="s">
        <v>45</v>
      </c>
      <c r="E832">
        <v>5</v>
      </c>
      <c r="F832" t="s">
        <v>113</v>
      </c>
      <c r="G832" t="s">
        <v>120</v>
      </c>
      <c r="H832" t="s">
        <v>320</v>
      </c>
      <c r="I832" t="s">
        <v>213</v>
      </c>
      <c r="J832" t="s">
        <v>214</v>
      </c>
      <c r="K832" t="s">
        <v>149</v>
      </c>
      <c r="L832" t="s">
        <v>215</v>
      </c>
      <c r="M832" t="s">
        <v>76</v>
      </c>
      <c r="N832" t="s">
        <v>216</v>
      </c>
      <c r="O832" s="57">
        <v>46240.455509259256</v>
      </c>
      <c r="P832" s="57">
        <v>46242.795601851853</v>
      </c>
      <c r="Q832">
        <v>69359787</v>
      </c>
      <c r="S832">
        <v>172517222517</v>
      </c>
      <c r="T832" t="s">
        <v>3968</v>
      </c>
      <c r="U832" t="s">
        <v>3969</v>
      </c>
      <c r="V832" t="s">
        <v>3970</v>
      </c>
      <c r="Z832">
        <v>120.26008710000001</v>
      </c>
      <c r="AA832">
        <v>-9.6502677000000006</v>
      </c>
      <c r="AB832" t="s">
        <v>3971</v>
      </c>
      <c r="AC832" t="s">
        <v>237</v>
      </c>
      <c r="AL832" t="s">
        <v>218</v>
      </c>
      <c r="AM832" t="s">
        <v>3972</v>
      </c>
      <c r="AN832" t="s">
        <v>6</v>
      </c>
      <c r="AO832" s="57">
        <v>46181.46534722222</v>
      </c>
      <c r="AP832" s="57">
        <v>46242.541666666664</v>
      </c>
      <c r="AR832" t="s">
        <v>219</v>
      </c>
      <c r="AS832" t="s">
        <v>220</v>
      </c>
      <c r="AT832" t="s">
        <v>231</v>
      </c>
      <c r="AU832">
        <v>20260808</v>
      </c>
      <c r="AV832" t="s">
        <v>222</v>
      </c>
      <c r="AW832" t="s">
        <v>1067</v>
      </c>
      <c r="AX832" t="s">
        <v>223</v>
      </c>
      <c r="BA832" s="57">
        <v>46242.541666666664</v>
      </c>
      <c r="BB832" t="s">
        <v>3972</v>
      </c>
      <c r="BC832">
        <v>2026</v>
      </c>
      <c r="BD832">
        <v>8</v>
      </c>
      <c r="BE832">
        <v>8</v>
      </c>
      <c r="BF832" s="6">
        <f t="shared" si="36"/>
        <v>46242</v>
      </c>
      <c r="BG832">
        <f t="shared" si="37"/>
        <v>-0.54166666666424135</v>
      </c>
      <c r="BH832" t="str">
        <f t="shared" si="38"/>
        <v>COMPLY</v>
      </c>
      <c r="BI832" t="str">
        <f>VLOOKUP(H832,Sheet2!$A$1:$B$270,2,FALSE)</f>
        <v>WAINGAPU</v>
      </c>
    </row>
    <row r="833" spans="1:61">
      <c r="A833">
        <v>832</v>
      </c>
      <c r="B833">
        <v>1002516149</v>
      </c>
      <c r="C833">
        <v>3</v>
      </c>
      <c r="D833" t="s">
        <v>38</v>
      </c>
      <c r="E833">
        <v>5</v>
      </c>
      <c r="F833" t="s">
        <v>90</v>
      </c>
      <c r="G833" t="s">
        <v>88</v>
      </c>
      <c r="H833" t="s">
        <v>516</v>
      </c>
      <c r="I833" t="s">
        <v>213</v>
      </c>
      <c r="J833" t="s">
        <v>214</v>
      </c>
      <c r="K833" t="s">
        <v>149</v>
      </c>
      <c r="L833" t="s">
        <v>215</v>
      </c>
      <c r="M833" t="s">
        <v>76</v>
      </c>
      <c r="N833" t="s">
        <v>216</v>
      </c>
      <c r="O833" s="57">
        <v>46242.682592592595</v>
      </c>
      <c r="P833" s="57">
        <v>46244.324143518519</v>
      </c>
      <c r="Q833">
        <v>69361591</v>
      </c>
      <c r="S833">
        <v>152732202761</v>
      </c>
      <c r="T833" t="s">
        <v>6005</v>
      </c>
      <c r="U833" t="s">
        <v>6006</v>
      </c>
      <c r="V833" t="s">
        <v>6007</v>
      </c>
      <c r="Z833">
        <v>112.41648600000001</v>
      </c>
      <c r="AA833">
        <v>-8.1351139999999997</v>
      </c>
      <c r="AB833" t="s">
        <v>6008</v>
      </c>
      <c r="AC833" t="s">
        <v>237</v>
      </c>
      <c r="AL833" t="s">
        <v>218</v>
      </c>
      <c r="AM833" t="s">
        <v>4569</v>
      </c>
      <c r="AN833" t="s">
        <v>6</v>
      </c>
      <c r="AO833" s="57">
        <v>46242.684166666666</v>
      </c>
      <c r="AP833" s="57">
        <v>46243.541666666664</v>
      </c>
      <c r="AR833" t="s">
        <v>219</v>
      </c>
      <c r="AS833" t="s">
        <v>220</v>
      </c>
      <c r="AT833" t="s">
        <v>231</v>
      </c>
      <c r="AU833">
        <v>20260810</v>
      </c>
      <c r="AV833" t="s">
        <v>222</v>
      </c>
      <c r="AW833" t="s">
        <v>1059</v>
      </c>
      <c r="AX833" t="s">
        <v>223</v>
      </c>
      <c r="BA833" s="57">
        <v>46243.541666666664</v>
      </c>
      <c r="BB833" t="s">
        <v>4569</v>
      </c>
      <c r="BC833">
        <v>2026</v>
      </c>
      <c r="BD833">
        <v>8</v>
      </c>
      <c r="BE833">
        <v>10</v>
      </c>
      <c r="BF833" s="6">
        <f t="shared" si="36"/>
        <v>46244</v>
      </c>
      <c r="BG833">
        <f t="shared" si="37"/>
        <v>0.45833333333575865</v>
      </c>
      <c r="BH833" t="str">
        <f t="shared" si="38"/>
        <v>COMPLY</v>
      </c>
      <c r="BI833" t="str">
        <f>VLOOKUP(H833,Sheet2!$A$1:$B$270,2,FALSE)</f>
        <v>BLITAR</v>
      </c>
    </row>
    <row r="834" spans="1:61">
      <c r="A834">
        <v>833</v>
      </c>
      <c r="B834">
        <v>1002524042</v>
      </c>
      <c r="C834">
        <v>3</v>
      </c>
      <c r="D834" t="s">
        <v>55</v>
      </c>
      <c r="E834">
        <v>5</v>
      </c>
      <c r="F834" t="s">
        <v>228</v>
      </c>
      <c r="G834" t="s">
        <v>127</v>
      </c>
      <c r="H834" t="s">
        <v>332</v>
      </c>
      <c r="I834" t="s">
        <v>213</v>
      </c>
      <c r="J834" t="s">
        <v>214</v>
      </c>
      <c r="K834" t="s">
        <v>149</v>
      </c>
      <c r="L834" t="s">
        <v>215</v>
      </c>
      <c r="M834" t="s">
        <v>240</v>
      </c>
      <c r="N834" t="s">
        <v>216</v>
      </c>
      <c r="O834" s="57">
        <v>46247.501342592594</v>
      </c>
      <c r="P834" s="57">
        <v>46247.502789351849</v>
      </c>
      <c r="Q834">
        <v>69365003</v>
      </c>
      <c r="S834">
        <v>152431232371</v>
      </c>
      <c r="T834" t="s">
        <v>9327</v>
      </c>
      <c r="U834" t="s">
        <v>9328</v>
      </c>
      <c r="V834" t="s">
        <v>9329</v>
      </c>
      <c r="Z834">
        <v>113.925364027646</v>
      </c>
      <c r="AA834">
        <v>-7.1747008977962698</v>
      </c>
      <c r="AB834" t="s">
        <v>9330</v>
      </c>
      <c r="AC834" t="s">
        <v>947</v>
      </c>
      <c r="AL834" t="s">
        <v>218</v>
      </c>
      <c r="AM834" t="s">
        <v>9331</v>
      </c>
      <c r="AN834" t="s">
        <v>6</v>
      </c>
      <c r="AO834" t="s">
        <v>9332</v>
      </c>
      <c r="AP834" s="57">
        <v>46248.541666666664</v>
      </c>
      <c r="AR834" t="s">
        <v>241</v>
      </c>
      <c r="AS834" t="s">
        <v>220</v>
      </c>
      <c r="AT834" t="s">
        <v>231</v>
      </c>
      <c r="AV834" t="s">
        <v>240</v>
      </c>
      <c r="AW834" t="s">
        <v>9333</v>
      </c>
      <c r="AX834" t="s">
        <v>223</v>
      </c>
      <c r="BA834" s="57">
        <v>46248.541666666664</v>
      </c>
      <c r="BB834" t="s">
        <v>9331</v>
      </c>
      <c r="BF834" s="6" t="e">
        <f t="shared" si="36"/>
        <v>#NUM!</v>
      </c>
      <c r="BG834" t="e">
        <f t="shared" si="37"/>
        <v>#NUM!</v>
      </c>
      <c r="BH834" t="e">
        <f t="shared" si="38"/>
        <v>#NUM!</v>
      </c>
      <c r="BI834" t="str">
        <f>VLOOKUP(H834,Sheet2!$A$1:$B$270,2,FALSE)</f>
        <v>MADURA</v>
      </c>
    </row>
    <row r="835" spans="1:61">
      <c r="A835">
        <v>834</v>
      </c>
      <c r="B835">
        <v>1002518598</v>
      </c>
      <c r="C835">
        <v>3</v>
      </c>
      <c r="D835" t="s">
        <v>42</v>
      </c>
      <c r="E835">
        <v>5</v>
      </c>
      <c r="F835" t="s">
        <v>102</v>
      </c>
      <c r="G835" t="s">
        <v>100</v>
      </c>
      <c r="H835" t="s">
        <v>445</v>
      </c>
      <c r="I835" t="s">
        <v>213</v>
      </c>
      <c r="J835" t="s">
        <v>214</v>
      </c>
      <c r="K835" t="s">
        <v>149</v>
      </c>
      <c r="L835" t="s">
        <v>215</v>
      </c>
      <c r="M835" t="s">
        <v>76</v>
      </c>
      <c r="N835" t="s">
        <v>216</v>
      </c>
      <c r="O835" s="57">
        <v>46244.7187037037</v>
      </c>
      <c r="P835" s="57">
        <v>46246.413530092592</v>
      </c>
      <c r="Q835">
        <v>69362741</v>
      </c>
      <c r="S835">
        <v>152526201935</v>
      </c>
      <c r="T835" t="s">
        <v>6872</v>
      </c>
      <c r="U835" t="s">
        <v>6873</v>
      </c>
      <c r="V835" t="s">
        <v>6874</v>
      </c>
      <c r="Z835">
        <v>113.965574</v>
      </c>
      <c r="AA835">
        <v>-7.8181960000000004</v>
      </c>
      <c r="AB835" t="s">
        <v>6875</v>
      </c>
      <c r="AC835" t="s">
        <v>237</v>
      </c>
      <c r="AL835" t="s">
        <v>218</v>
      </c>
      <c r="AM835" t="s">
        <v>6876</v>
      </c>
      <c r="AN835" t="s">
        <v>6</v>
      </c>
      <c r="AO835" s="57">
        <v>46303.736030092594</v>
      </c>
      <c r="AP835" s="57">
        <v>46245.625</v>
      </c>
      <c r="AQ835" t="s">
        <v>249</v>
      </c>
      <c r="AR835" t="s">
        <v>219</v>
      </c>
      <c r="AS835" t="s">
        <v>100</v>
      </c>
      <c r="AT835" t="s">
        <v>231</v>
      </c>
      <c r="AU835">
        <v>20260812</v>
      </c>
      <c r="AV835" t="s">
        <v>222</v>
      </c>
      <c r="AW835" t="s">
        <v>1055</v>
      </c>
      <c r="AX835" t="s">
        <v>223</v>
      </c>
      <c r="BA835" s="57">
        <v>46245.625</v>
      </c>
      <c r="BB835" t="s">
        <v>6876</v>
      </c>
      <c r="BC835">
        <v>2026</v>
      </c>
      <c r="BD835">
        <v>8</v>
      </c>
      <c r="BE835">
        <v>12</v>
      </c>
      <c r="BF835" s="6">
        <f t="shared" ref="BF835:BF898" si="39">DATE(BC835,BD835,BE835)</f>
        <v>46246</v>
      </c>
      <c r="BG835">
        <f t="shared" ref="BG835:BG898" si="40">BF835-BA835</f>
        <v>0.375</v>
      </c>
      <c r="BH835" t="str">
        <f t="shared" ref="BH835:BH898" si="41">IF(BG835=1,"COMPLY",IF(BG835&lt;1,"COMPLY","NOT COMPLY"))</f>
        <v>COMPLY</v>
      </c>
      <c r="BI835" t="str">
        <f>VLOOKUP(H835,Sheet2!$A$1:$B$270,2,FALSE)</f>
        <v>JEMBER</v>
      </c>
    </row>
    <row r="836" spans="1:61">
      <c r="A836">
        <v>835</v>
      </c>
      <c r="B836">
        <v>1002510839</v>
      </c>
      <c r="C836">
        <v>3</v>
      </c>
      <c r="D836" t="s">
        <v>34</v>
      </c>
      <c r="E836">
        <v>5</v>
      </c>
      <c r="F836" t="s">
        <v>580</v>
      </c>
      <c r="G836" t="s">
        <v>85</v>
      </c>
      <c r="H836" t="s">
        <v>287</v>
      </c>
      <c r="I836" t="s">
        <v>213</v>
      </c>
      <c r="J836" t="s">
        <v>214</v>
      </c>
      <c r="K836" t="s">
        <v>149</v>
      </c>
      <c r="M836" t="s">
        <v>76</v>
      </c>
      <c r="N836" t="s">
        <v>216</v>
      </c>
      <c r="O836" s="57">
        <v>46239.609131944446</v>
      </c>
      <c r="P836" s="57">
        <v>46239.721435185187</v>
      </c>
      <c r="Q836">
        <v>69357177</v>
      </c>
      <c r="S836">
        <v>172413244317</v>
      </c>
      <c r="T836" t="s">
        <v>3821</v>
      </c>
      <c r="U836" t="s">
        <v>3981</v>
      </c>
      <c r="V836" t="s">
        <v>3982</v>
      </c>
      <c r="Z836">
        <v>115.173106</v>
      </c>
      <c r="AA836">
        <v>-8.5284519999999997</v>
      </c>
      <c r="AB836" t="s">
        <v>3824</v>
      </c>
      <c r="AC836" t="s">
        <v>217</v>
      </c>
      <c r="AL836" t="s">
        <v>218</v>
      </c>
      <c r="AM836" t="s">
        <v>3983</v>
      </c>
      <c r="AN836" t="s">
        <v>6</v>
      </c>
      <c r="AO836" s="57">
        <v>46150.610949074071</v>
      </c>
      <c r="AR836" t="s">
        <v>219</v>
      </c>
      <c r="AS836" t="s">
        <v>85</v>
      </c>
      <c r="AT836" t="s">
        <v>231</v>
      </c>
      <c r="AU836">
        <v>20260805</v>
      </c>
      <c r="AV836" t="s">
        <v>222</v>
      </c>
      <c r="AW836" t="s">
        <v>578</v>
      </c>
      <c r="AX836" t="s">
        <v>223</v>
      </c>
      <c r="BA836" s="57">
        <v>46239.291666666664</v>
      </c>
      <c r="BB836" t="s">
        <v>3983</v>
      </c>
      <c r="BC836">
        <v>2026</v>
      </c>
      <c r="BD836">
        <v>8</v>
      </c>
      <c r="BE836">
        <v>5</v>
      </c>
      <c r="BF836" s="6">
        <f t="shared" si="39"/>
        <v>46239</v>
      </c>
      <c r="BG836">
        <f t="shared" si="40"/>
        <v>-0.29166666666424135</v>
      </c>
      <c r="BH836" t="str">
        <f t="shared" si="41"/>
        <v>COMPLY</v>
      </c>
      <c r="BI836" t="str">
        <f>VLOOKUP(H836,Sheet2!$A$1:$B$270,2,FALSE)</f>
        <v>TABANAN</v>
      </c>
    </row>
    <row r="837" spans="1:61">
      <c r="A837">
        <v>836</v>
      </c>
      <c r="B837">
        <v>1002515408</v>
      </c>
      <c r="C837">
        <v>3</v>
      </c>
      <c r="D837" t="s">
        <v>59</v>
      </c>
      <c r="E837">
        <v>4</v>
      </c>
      <c r="F837" t="s">
        <v>224</v>
      </c>
      <c r="G837" t="s">
        <v>322</v>
      </c>
      <c r="H837" t="s">
        <v>323</v>
      </c>
      <c r="I837" t="s">
        <v>213</v>
      </c>
      <c r="J837" t="s">
        <v>214</v>
      </c>
      <c r="K837" t="s">
        <v>149</v>
      </c>
      <c r="L837" t="s">
        <v>215</v>
      </c>
      <c r="M837" t="s">
        <v>582</v>
      </c>
      <c r="N837" t="s">
        <v>216</v>
      </c>
      <c r="O837" s="57">
        <v>46241.728425925925</v>
      </c>
      <c r="P837" s="57">
        <v>46243.577916666669</v>
      </c>
      <c r="Q837">
        <v>69361112</v>
      </c>
      <c r="S837">
        <v>146372102428</v>
      </c>
      <c r="T837" t="s">
        <v>5918</v>
      </c>
      <c r="U837" t="s">
        <v>6009</v>
      </c>
      <c r="V837" t="s">
        <v>6010</v>
      </c>
      <c r="Z837">
        <v>109.593497</v>
      </c>
      <c r="AA837">
        <v>-7.4143350000000003</v>
      </c>
      <c r="AB837" t="s">
        <v>5921</v>
      </c>
      <c r="AC837" t="s">
        <v>237</v>
      </c>
      <c r="AL837" t="s">
        <v>218</v>
      </c>
      <c r="AM837" t="s">
        <v>6011</v>
      </c>
      <c r="AN837" t="s">
        <v>6</v>
      </c>
      <c r="AO837" s="57">
        <v>46211.736238425925</v>
      </c>
      <c r="AP837" s="57">
        <v>46243.541666666664</v>
      </c>
      <c r="AR837" t="s">
        <v>14</v>
      </c>
      <c r="AS837" t="s">
        <v>220</v>
      </c>
      <c r="AT837" t="s">
        <v>231</v>
      </c>
      <c r="AV837" t="s">
        <v>6012</v>
      </c>
      <c r="AW837" t="s">
        <v>1059</v>
      </c>
      <c r="AX837" t="s">
        <v>223</v>
      </c>
      <c r="BA837" s="57">
        <v>46243.541666666664</v>
      </c>
      <c r="BB837" t="s">
        <v>6011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:61">
      <c r="A838">
        <v>837</v>
      </c>
      <c r="B838">
        <v>1002518599</v>
      </c>
      <c r="C838">
        <v>3</v>
      </c>
      <c r="D838" t="s">
        <v>51</v>
      </c>
      <c r="E838">
        <v>4</v>
      </c>
      <c r="F838" t="s">
        <v>235</v>
      </c>
      <c r="G838" t="s">
        <v>999</v>
      </c>
      <c r="H838" t="s">
        <v>5629</v>
      </c>
      <c r="I838" t="s">
        <v>213</v>
      </c>
      <c r="J838" t="s">
        <v>214</v>
      </c>
      <c r="K838" t="s">
        <v>149</v>
      </c>
      <c r="L838" t="s">
        <v>215</v>
      </c>
      <c r="M838" t="s">
        <v>76</v>
      </c>
      <c r="N838" t="s">
        <v>216</v>
      </c>
      <c r="O838" s="57">
        <v>46244.7187037037</v>
      </c>
      <c r="P838" s="57">
        <v>46246.592129629629</v>
      </c>
      <c r="Q838">
        <v>69362747</v>
      </c>
      <c r="S838">
        <v>143554101384</v>
      </c>
      <c r="T838" t="s">
        <v>6884</v>
      </c>
      <c r="U838" t="s">
        <v>6885</v>
      </c>
      <c r="V838" t="s">
        <v>6886</v>
      </c>
      <c r="Z838">
        <v>110.7360347</v>
      </c>
      <c r="AA838">
        <v>-7.7964516000000001</v>
      </c>
      <c r="AB838" t="s">
        <v>6887</v>
      </c>
      <c r="AC838" t="s">
        <v>237</v>
      </c>
      <c r="AL838" t="s">
        <v>218</v>
      </c>
      <c r="AM838" t="s">
        <v>6617</v>
      </c>
      <c r="AN838" t="s">
        <v>6</v>
      </c>
      <c r="AO838" s="57">
        <v>46303.736030092594</v>
      </c>
      <c r="AP838" s="57">
        <v>46245.541666666664</v>
      </c>
      <c r="AR838" t="s">
        <v>219</v>
      </c>
      <c r="AS838" t="s">
        <v>220</v>
      </c>
      <c r="AT838" t="s">
        <v>231</v>
      </c>
      <c r="AU838">
        <v>20260812</v>
      </c>
      <c r="AV838" t="s">
        <v>222</v>
      </c>
      <c r="AW838" t="s">
        <v>1059</v>
      </c>
      <c r="AX838" t="s">
        <v>223</v>
      </c>
      <c r="BA838" s="57">
        <v>46245.541666666664</v>
      </c>
      <c r="BB838" t="s">
        <v>6617</v>
      </c>
      <c r="BC838">
        <v>2026</v>
      </c>
      <c r="BD838">
        <v>8</v>
      </c>
      <c r="BE838">
        <v>12</v>
      </c>
      <c r="BF838" s="6">
        <f t="shared" si="39"/>
        <v>46246</v>
      </c>
      <c r="BG838">
        <f t="shared" si="40"/>
        <v>0.45833333333575865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1002506431</v>
      </c>
      <c r="C839">
        <v>3</v>
      </c>
      <c r="D839" t="s">
        <v>49</v>
      </c>
      <c r="E839">
        <v>4</v>
      </c>
      <c r="F839" t="s">
        <v>253</v>
      </c>
      <c r="G839" t="s">
        <v>256</v>
      </c>
      <c r="H839" t="s">
        <v>942</v>
      </c>
      <c r="I839" t="s">
        <v>213</v>
      </c>
      <c r="J839" t="s">
        <v>214</v>
      </c>
      <c r="K839" t="s">
        <v>149</v>
      </c>
      <c r="L839" t="s">
        <v>215</v>
      </c>
      <c r="M839" t="s">
        <v>76</v>
      </c>
      <c r="N839" t="s">
        <v>216</v>
      </c>
      <c r="O839" s="57">
        <v>46237.657592592594</v>
      </c>
      <c r="P839" s="57">
        <v>46238.473819444444</v>
      </c>
      <c r="Q839">
        <v>69357717</v>
      </c>
      <c r="S839">
        <v>146282105509</v>
      </c>
      <c r="T839" t="s">
        <v>3997</v>
      </c>
      <c r="U839" t="s">
        <v>3998</v>
      </c>
      <c r="V839" t="s">
        <v>3999</v>
      </c>
      <c r="Z839">
        <v>109.1778205</v>
      </c>
      <c r="AA839">
        <v>-6.9307309000000004</v>
      </c>
      <c r="AB839" t="s">
        <v>4000</v>
      </c>
      <c r="AC839" t="s">
        <v>237</v>
      </c>
      <c r="AL839" t="s">
        <v>218</v>
      </c>
      <c r="AM839" t="s">
        <v>4001</v>
      </c>
      <c r="AN839" t="s">
        <v>6</v>
      </c>
      <c r="AO839" s="57">
        <v>46089.674050925925</v>
      </c>
      <c r="AP839" s="57">
        <v>46238.541666666664</v>
      </c>
      <c r="AR839" t="s">
        <v>219</v>
      </c>
      <c r="AS839" t="s">
        <v>943</v>
      </c>
      <c r="AT839" t="s">
        <v>231</v>
      </c>
      <c r="AU839">
        <v>20260804</v>
      </c>
      <c r="AV839" t="s">
        <v>222</v>
      </c>
      <c r="AW839" t="s">
        <v>1059</v>
      </c>
      <c r="AX839" t="s">
        <v>223</v>
      </c>
      <c r="BA839" s="57">
        <v>46238.541666666664</v>
      </c>
      <c r="BB839" t="s">
        <v>4001</v>
      </c>
      <c r="BC839">
        <v>2026</v>
      </c>
      <c r="BD839">
        <v>8</v>
      </c>
      <c r="BE839">
        <v>4</v>
      </c>
      <c r="BF839" s="6">
        <f t="shared" si="39"/>
        <v>46238</v>
      </c>
      <c r="BG839">
        <f t="shared" si="40"/>
        <v>-0.54166666666424135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1002516094</v>
      </c>
      <c r="C840">
        <v>3</v>
      </c>
      <c r="D840" t="s">
        <v>59</v>
      </c>
      <c r="E840">
        <v>4</v>
      </c>
      <c r="F840" t="s">
        <v>224</v>
      </c>
      <c r="G840" t="s">
        <v>224</v>
      </c>
      <c r="H840" t="s">
        <v>941</v>
      </c>
      <c r="I840" t="s">
        <v>213</v>
      </c>
      <c r="J840" t="s">
        <v>214</v>
      </c>
      <c r="K840" t="s">
        <v>149</v>
      </c>
      <c r="L840" t="s">
        <v>215</v>
      </c>
      <c r="M840" t="s">
        <v>582</v>
      </c>
      <c r="N840" t="s">
        <v>216</v>
      </c>
      <c r="O840" s="57">
        <v>46242.645092592589</v>
      </c>
      <c r="P840" s="57">
        <v>46245.398518518516</v>
      </c>
      <c r="Q840">
        <v>69361544</v>
      </c>
      <c r="S840">
        <v>146303609762</v>
      </c>
      <c r="T840" t="s">
        <v>6013</v>
      </c>
      <c r="U840" t="s">
        <v>6014</v>
      </c>
      <c r="V840" t="s">
        <v>6015</v>
      </c>
      <c r="Z840">
        <v>109.25425399999899</v>
      </c>
      <c r="AA840">
        <v>-7.4114837728337504</v>
      </c>
      <c r="AB840" t="s">
        <v>6016</v>
      </c>
      <c r="AC840" t="s">
        <v>237</v>
      </c>
      <c r="AL840" t="s">
        <v>218</v>
      </c>
      <c r="AM840" t="s">
        <v>4982</v>
      </c>
      <c r="AN840" t="s">
        <v>6</v>
      </c>
      <c r="AO840" s="57">
        <v>46242.652824074074</v>
      </c>
      <c r="AP840" s="57">
        <v>46243.541666666664</v>
      </c>
      <c r="AQ840" t="s">
        <v>570</v>
      </c>
      <c r="AR840" t="s">
        <v>14</v>
      </c>
      <c r="AS840" t="s">
        <v>220</v>
      </c>
      <c r="AT840" t="s">
        <v>231</v>
      </c>
      <c r="AV840" t="s">
        <v>7458</v>
      </c>
      <c r="AW840" t="s">
        <v>1090</v>
      </c>
      <c r="AX840" t="s">
        <v>223</v>
      </c>
      <c r="BA840" s="57">
        <v>46243.541666666664</v>
      </c>
      <c r="BB840" t="s">
        <v>4982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:61">
      <c r="A841">
        <v>840</v>
      </c>
      <c r="B841">
        <v>1002522282</v>
      </c>
      <c r="C841">
        <v>3</v>
      </c>
      <c r="D841" t="s">
        <v>34</v>
      </c>
      <c r="E841">
        <v>5</v>
      </c>
      <c r="F841" t="s">
        <v>580</v>
      </c>
      <c r="G841" t="s">
        <v>82</v>
      </c>
      <c r="H841" t="s">
        <v>412</v>
      </c>
      <c r="I841" t="s">
        <v>213</v>
      </c>
      <c r="J841" t="s">
        <v>214</v>
      </c>
      <c r="K841" t="s">
        <v>149</v>
      </c>
      <c r="M841" t="s">
        <v>240</v>
      </c>
      <c r="N841" t="s">
        <v>216</v>
      </c>
      <c r="O841" s="57">
        <v>46246.581944444442</v>
      </c>
      <c r="P841" s="57">
        <v>46246.640289351853</v>
      </c>
      <c r="Q841">
        <v>69364308</v>
      </c>
      <c r="S841">
        <v>172404209332</v>
      </c>
      <c r="T841" t="s">
        <v>7253</v>
      </c>
      <c r="U841" t="s">
        <v>7254</v>
      </c>
      <c r="V841" t="s">
        <v>8365</v>
      </c>
      <c r="Z841">
        <v>115.58680649999999</v>
      </c>
      <c r="AA841">
        <v>-8.4129594999999995</v>
      </c>
      <c r="AB841" t="s">
        <v>7256</v>
      </c>
      <c r="AC841" t="s">
        <v>230</v>
      </c>
      <c r="AL841" t="s">
        <v>218</v>
      </c>
      <c r="AM841" t="s">
        <v>8366</v>
      </c>
      <c r="AN841" t="s">
        <v>6</v>
      </c>
      <c r="AO841" s="57">
        <v>46364.590405092589</v>
      </c>
      <c r="AP841" s="57">
        <v>46249.333333333336</v>
      </c>
      <c r="AR841" t="s">
        <v>241</v>
      </c>
      <c r="AS841" t="s">
        <v>1117</v>
      </c>
      <c r="AT841" t="s">
        <v>231</v>
      </c>
      <c r="AV841" t="s">
        <v>240</v>
      </c>
      <c r="AW841" t="s">
        <v>566</v>
      </c>
      <c r="AX841" t="s">
        <v>223</v>
      </c>
      <c r="BA841" s="57">
        <v>46249.333333333336</v>
      </c>
      <c r="BB841" t="s">
        <v>8366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KLUNGKUNG</v>
      </c>
    </row>
    <row r="842" spans="1:61">
      <c r="A842">
        <v>841</v>
      </c>
      <c r="B842">
        <v>1002516411</v>
      </c>
      <c r="C842">
        <v>3</v>
      </c>
      <c r="D842" t="s">
        <v>45</v>
      </c>
      <c r="E842">
        <v>5</v>
      </c>
      <c r="F842" t="s">
        <v>211</v>
      </c>
      <c r="G842" t="s">
        <v>118</v>
      </c>
      <c r="H842" t="s">
        <v>285</v>
      </c>
      <c r="I842" t="s">
        <v>213</v>
      </c>
      <c r="J842" t="s">
        <v>214</v>
      </c>
      <c r="K842" t="s">
        <v>149</v>
      </c>
      <c r="L842" t="s">
        <v>215</v>
      </c>
      <c r="M842" t="s">
        <v>76</v>
      </c>
      <c r="N842" t="s">
        <v>216</v>
      </c>
      <c r="O842" s="57">
        <v>46243.478425925925</v>
      </c>
      <c r="P842" s="57">
        <v>46244.869780092595</v>
      </c>
      <c r="Q842">
        <v>69361804</v>
      </c>
      <c r="S842">
        <v>172610203619</v>
      </c>
      <c r="T842" t="s">
        <v>6021</v>
      </c>
      <c r="U842" t="s">
        <v>6022</v>
      </c>
      <c r="V842" t="s">
        <v>6023</v>
      </c>
      <c r="Z842">
        <v>116.85646088735101</v>
      </c>
      <c r="AA842">
        <v>-8.7449102709905908</v>
      </c>
      <c r="AB842" t="s">
        <v>6024</v>
      </c>
      <c r="AC842" t="s">
        <v>237</v>
      </c>
      <c r="AL842" t="s">
        <v>218</v>
      </c>
      <c r="AM842" t="s">
        <v>4884</v>
      </c>
      <c r="AN842" t="s">
        <v>6</v>
      </c>
      <c r="AO842" s="57">
        <v>46273.485925925925</v>
      </c>
      <c r="AP842" s="57">
        <v>46244.333333333336</v>
      </c>
      <c r="AR842" t="s">
        <v>219</v>
      </c>
      <c r="AS842" t="s">
        <v>587</v>
      </c>
      <c r="AT842" t="s">
        <v>221</v>
      </c>
      <c r="AU842">
        <v>20260810</v>
      </c>
      <c r="AV842" t="s">
        <v>222</v>
      </c>
      <c r="AW842" t="s">
        <v>988</v>
      </c>
      <c r="AX842" t="s">
        <v>223</v>
      </c>
      <c r="BA842" s="57">
        <v>46244.333333333336</v>
      </c>
      <c r="BB842" t="s">
        <v>4884</v>
      </c>
      <c r="BC842">
        <v>2026</v>
      </c>
      <c r="BD842">
        <v>8</v>
      </c>
      <c r="BE842">
        <v>10</v>
      </c>
      <c r="BF842" s="6">
        <f t="shared" si="39"/>
        <v>46244</v>
      </c>
      <c r="BG842">
        <f t="shared" si="40"/>
        <v>-0.33333333333575865</v>
      </c>
      <c r="BH842" t="str">
        <f t="shared" si="41"/>
        <v>COMPLY</v>
      </c>
      <c r="BI842" t="str">
        <f>VLOOKUP(H842,Sheet2!$A$1:$B$270,2,FALSE)</f>
        <v>SUMBAWA</v>
      </c>
    </row>
    <row r="843" spans="1:61">
      <c r="A843">
        <v>842</v>
      </c>
      <c r="B843">
        <v>1002514445</v>
      </c>
      <c r="C843">
        <v>3</v>
      </c>
      <c r="D843" t="s">
        <v>55</v>
      </c>
      <c r="E843">
        <v>5</v>
      </c>
      <c r="F843" t="s">
        <v>267</v>
      </c>
      <c r="G843" t="s">
        <v>128</v>
      </c>
      <c r="H843" t="s">
        <v>463</v>
      </c>
      <c r="I843" t="s">
        <v>213</v>
      </c>
      <c r="J843" t="s">
        <v>214</v>
      </c>
      <c r="K843" t="s">
        <v>149</v>
      </c>
      <c r="M843" t="s">
        <v>582</v>
      </c>
      <c r="N843" t="s">
        <v>216</v>
      </c>
      <c r="O843" s="57">
        <v>46241.501203703701</v>
      </c>
      <c r="P843" s="57">
        <v>46244.459988425922</v>
      </c>
      <c r="Q843">
        <v>69360705</v>
      </c>
      <c r="S843">
        <v>152415234840</v>
      </c>
      <c r="T843" t="s">
        <v>6028</v>
      </c>
      <c r="U843" t="s">
        <v>6029</v>
      </c>
      <c r="V843" t="s">
        <v>6030</v>
      </c>
      <c r="Z843">
        <v>112.7099192</v>
      </c>
      <c r="AA843">
        <v>-7.3164404000000003</v>
      </c>
      <c r="AB843" t="s">
        <v>6031</v>
      </c>
      <c r="AC843" t="s">
        <v>230</v>
      </c>
      <c r="AL843" t="s">
        <v>218</v>
      </c>
      <c r="AM843" t="s">
        <v>6032</v>
      </c>
      <c r="AN843" t="s">
        <v>6</v>
      </c>
      <c r="AO843" s="57">
        <v>46211.50708333333</v>
      </c>
      <c r="AP843" s="57">
        <v>46242.625</v>
      </c>
      <c r="AQ843" t="s">
        <v>249</v>
      </c>
      <c r="AR843" t="s">
        <v>14</v>
      </c>
      <c r="AS843" t="s">
        <v>661</v>
      </c>
      <c r="AT843" t="s">
        <v>576</v>
      </c>
      <c r="AV843" t="s">
        <v>6889</v>
      </c>
      <c r="AW843" t="s">
        <v>6033</v>
      </c>
      <c r="AX843" t="s">
        <v>223</v>
      </c>
      <c r="BA843" s="57">
        <v>46242.625</v>
      </c>
      <c r="BB843" t="s">
        <v>6032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SURABAYA UTARA</v>
      </c>
    </row>
    <row r="844" spans="1:61">
      <c r="A844">
        <v>843</v>
      </c>
      <c r="B844">
        <v>1002521210</v>
      </c>
      <c r="C844">
        <v>3</v>
      </c>
      <c r="D844" t="s">
        <v>38</v>
      </c>
      <c r="E844">
        <v>5</v>
      </c>
      <c r="F844" t="s">
        <v>92</v>
      </c>
      <c r="G844" t="s">
        <v>95</v>
      </c>
      <c r="H844" t="s">
        <v>245</v>
      </c>
      <c r="I844" t="s">
        <v>213</v>
      </c>
      <c r="J844" t="s">
        <v>214</v>
      </c>
      <c r="K844" t="s">
        <v>149</v>
      </c>
      <c r="L844" t="s">
        <v>215</v>
      </c>
      <c r="M844" t="s">
        <v>76</v>
      </c>
      <c r="N844" t="s">
        <v>216</v>
      </c>
      <c r="O844" s="57">
        <v>46246.349259259259</v>
      </c>
      <c r="P844" s="57">
        <v>46247.777314814812</v>
      </c>
      <c r="Q844">
        <v>69363794</v>
      </c>
      <c r="S844">
        <v>152604231089</v>
      </c>
      <c r="T844" t="s">
        <v>8367</v>
      </c>
      <c r="U844" t="s">
        <v>8368</v>
      </c>
      <c r="V844" t="s">
        <v>8369</v>
      </c>
      <c r="Z844">
        <v>111.46005700000001</v>
      </c>
      <c r="AA844">
        <v>-7.8568040000000003</v>
      </c>
      <c r="AB844" t="s">
        <v>8370</v>
      </c>
      <c r="AC844" t="s">
        <v>237</v>
      </c>
      <c r="AL844" t="s">
        <v>218</v>
      </c>
      <c r="AM844" t="s">
        <v>8371</v>
      </c>
      <c r="AN844" t="s">
        <v>6</v>
      </c>
      <c r="AO844" s="57">
        <v>46364.361018518517</v>
      </c>
      <c r="AP844" s="57">
        <v>46247.333333333336</v>
      </c>
      <c r="AR844" t="s">
        <v>219</v>
      </c>
      <c r="AS844" t="s">
        <v>246</v>
      </c>
      <c r="AT844" t="s">
        <v>231</v>
      </c>
      <c r="AU844">
        <v>20260813</v>
      </c>
      <c r="AV844" t="s">
        <v>222</v>
      </c>
      <c r="AW844" t="s">
        <v>1055</v>
      </c>
      <c r="AX844" t="s">
        <v>223</v>
      </c>
      <c r="BA844" s="57">
        <v>46247.333333333336</v>
      </c>
      <c r="BB844" t="s">
        <v>8371</v>
      </c>
      <c r="BC844">
        <v>2026</v>
      </c>
      <c r="BD844">
        <v>8</v>
      </c>
      <c r="BE844">
        <v>13</v>
      </c>
      <c r="BF844" s="6">
        <f t="shared" si="39"/>
        <v>46247</v>
      </c>
      <c r="BG844">
        <f t="shared" si="40"/>
        <v>-0.33333333333575865</v>
      </c>
      <c r="BH844" t="str">
        <f t="shared" si="41"/>
        <v>COMPLY</v>
      </c>
      <c r="BI844" t="str">
        <f>VLOOKUP(H844,Sheet2!$A$1:$B$270,2,FALSE)</f>
        <v>PONOROGO</v>
      </c>
    </row>
    <row r="845" spans="1:61">
      <c r="A845">
        <v>844</v>
      </c>
      <c r="B845">
        <v>1002508098</v>
      </c>
      <c r="C845">
        <v>3</v>
      </c>
      <c r="D845" t="s">
        <v>49</v>
      </c>
      <c r="E845">
        <v>4</v>
      </c>
      <c r="F845" t="s">
        <v>247</v>
      </c>
      <c r="G845" t="s">
        <v>248</v>
      </c>
      <c r="H845" t="s">
        <v>959</v>
      </c>
      <c r="I845" t="s">
        <v>213</v>
      </c>
      <c r="J845" t="s">
        <v>214</v>
      </c>
      <c r="K845" t="s">
        <v>149</v>
      </c>
      <c r="L845" t="s">
        <v>215</v>
      </c>
      <c r="M845" t="s">
        <v>596</v>
      </c>
      <c r="N845" t="s">
        <v>216</v>
      </c>
      <c r="O845" s="57">
        <v>46238.540925925925</v>
      </c>
      <c r="P845" s="57">
        <v>46240.637291666666</v>
      </c>
      <c r="Q845">
        <v>69358259</v>
      </c>
      <c r="S845">
        <v>142406122675</v>
      </c>
      <c r="T845" t="s">
        <v>4015</v>
      </c>
      <c r="U845" t="s">
        <v>4016</v>
      </c>
      <c r="V845" t="s">
        <v>4017</v>
      </c>
      <c r="Z845">
        <v>110.41254904121099</v>
      </c>
      <c r="AA845">
        <v>-6.9834600001257296</v>
      </c>
      <c r="AB845" t="s">
        <v>4018</v>
      </c>
      <c r="AC845" t="s">
        <v>217</v>
      </c>
      <c r="AL845" t="s">
        <v>218</v>
      </c>
      <c r="AM845" t="s">
        <v>4019</v>
      </c>
      <c r="AN845" t="s">
        <v>6</v>
      </c>
      <c r="AO845" s="57">
        <v>46120.548877314817</v>
      </c>
      <c r="AP845" s="57">
        <v>46239.541666666664</v>
      </c>
      <c r="AQ845" t="s">
        <v>249</v>
      </c>
      <c r="AR845" t="s">
        <v>14</v>
      </c>
      <c r="AS845" t="s">
        <v>634</v>
      </c>
      <c r="AT845" t="s">
        <v>231</v>
      </c>
      <c r="AV845" t="s">
        <v>597</v>
      </c>
      <c r="AW845" t="s">
        <v>1055</v>
      </c>
      <c r="AX845" t="s">
        <v>223</v>
      </c>
      <c r="BA845" s="57">
        <v>46239.541666666664</v>
      </c>
      <c r="BB845" t="s">
        <v>4019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845</v>
      </c>
      <c r="B846">
        <v>1002513228</v>
      </c>
      <c r="C846">
        <v>3</v>
      </c>
      <c r="D846" t="s">
        <v>42</v>
      </c>
      <c r="E846">
        <v>5</v>
      </c>
      <c r="F846" t="s">
        <v>233</v>
      </c>
      <c r="G846" t="s">
        <v>101</v>
      </c>
      <c r="H846" t="s">
        <v>264</v>
      </c>
      <c r="I846" t="s">
        <v>213</v>
      </c>
      <c r="J846" t="s">
        <v>214</v>
      </c>
      <c r="K846" t="s">
        <v>149</v>
      </c>
      <c r="M846" t="s">
        <v>582</v>
      </c>
      <c r="N846" t="s">
        <v>216</v>
      </c>
      <c r="O846" s="57">
        <v>46240.702152777776</v>
      </c>
      <c r="P846" s="57">
        <v>46245.545011574075</v>
      </c>
      <c r="Q846">
        <v>69360235</v>
      </c>
      <c r="S846">
        <v>152316231944</v>
      </c>
      <c r="T846" t="s">
        <v>2323</v>
      </c>
      <c r="U846" t="s">
        <v>4025</v>
      </c>
      <c r="V846" t="s">
        <v>4026</v>
      </c>
      <c r="Z846">
        <v>112.7174174</v>
      </c>
      <c r="AA846">
        <v>-7.4553083999999998</v>
      </c>
      <c r="AB846" t="s">
        <v>4027</v>
      </c>
      <c r="AC846" t="s">
        <v>230</v>
      </c>
      <c r="AL846" t="s">
        <v>218</v>
      </c>
      <c r="AM846" t="s">
        <v>3221</v>
      </c>
      <c r="AN846" t="s">
        <v>6</v>
      </c>
      <c r="AO846" s="57">
        <v>46181.705231481479</v>
      </c>
      <c r="AP846" s="57">
        <v>46241.625</v>
      </c>
      <c r="AQ846" t="s">
        <v>249</v>
      </c>
      <c r="AR846" t="s">
        <v>14</v>
      </c>
      <c r="AS846" t="s">
        <v>233</v>
      </c>
      <c r="AT846" t="s">
        <v>231</v>
      </c>
      <c r="AV846" t="s">
        <v>7459</v>
      </c>
      <c r="AW846" t="s">
        <v>566</v>
      </c>
      <c r="AX846" t="s">
        <v>223</v>
      </c>
      <c r="BA846" s="57">
        <v>46241.625</v>
      </c>
      <c r="BB846" t="s">
        <v>3221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SIDOARJO</v>
      </c>
    </row>
    <row r="847" spans="1:61">
      <c r="A847">
        <v>846</v>
      </c>
      <c r="B847">
        <v>1002504366</v>
      </c>
      <c r="C847">
        <v>3</v>
      </c>
      <c r="D847" t="s">
        <v>45</v>
      </c>
      <c r="E847">
        <v>5</v>
      </c>
      <c r="F847" t="s">
        <v>211</v>
      </c>
      <c r="G847" t="s">
        <v>116</v>
      </c>
      <c r="H847" t="s">
        <v>368</v>
      </c>
      <c r="I847" t="s">
        <v>213</v>
      </c>
      <c r="J847" t="s">
        <v>214</v>
      </c>
      <c r="K847" t="s">
        <v>149</v>
      </c>
      <c r="L847" t="s">
        <v>215</v>
      </c>
      <c r="M847" t="s">
        <v>76</v>
      </c>
      <c r="N847" t="s">
        <v>216</v>
      </c>
      <c r="O847" s="57">
        <v>46235.440925925926</v>
      </c>
      <c r="P847" s="57">
        <v>46237.53738425926</v>
      </c>
      <c r="Q847">
        <v>69356619</v>
      </c>
      <c r="S847">
        <v>172619203228</v>
      </c>
      <c r="T847" t="s">
        <v>4020</v>
      </c>
      <c r="U847" t="s">
        <v>4021</v>
      </c>
      <c r="V847" t="s">
        <v>4022</v>
      </c>
      <c r="Z847">
        <v>116.523908302187</v>
      </c>
      <c r="AA847">
        <v>-8.6500519354867897</v>
      </c>
      <c r="AB847" t="s">
        <v>4023</v>
      </c>
      <c r="AC847" t="s">
        <v>217</v>
      </c>
      <c r="AL847" t="s">
        <v>218</v>
      </c>
      <c r="AM847" t="s">
        <v>4024</v>
      </c>
      <c r="AN847" t="s">
        <v>6</v>
      </c>
      <c r="AO847" s="57">
        <v>46030.444282407407</v>
      </c>
      <c r="AP847" s="57">
        <v>46240.625</v>
      </c>
      <c r="AR847" t="s">
        <v>219</v>
      </c>
      <c r="AS847" t="s">
        <v>579</v>
      </c>
      <c r="AT847" t="s">
        <v>231</v>
      </c>
      <c r="AU847">
        <v>20260803</v>
      </c>
      <c r="AV847" t="s">
        <v>222</v>
      </c>
      <c r="AW847" t="s">
        <v>1055</v>
      </c>
      <c r="AX847" t="s">
        <v>223</v>
      </c>
      <c r="BA847" s="57">
        <v>46240.625</v>
      </c>
      <c r="BB847" t="s">
        <v>4024</v>
      </c>
      <c r="BC847">
        <v>2026</v>
      </c>
      <c r="BD847">
        <v>8</v>
      </c>
      <c r="BE847">
        <v>3</v>
      </c>
      <c r="BF847" s="6">
        <f t="shared" si="39"/>
        <v>46237</v>
      </c>
      <c r="BG847">
        <f t="shared" si="40"/>
        <v>-3.625</v>
      </c>
      <c r="BH847" t="str">
        <f t="shared" si="41"/>
        <v>COMPLY</v>
      </c>
      <c r="BI847" t="str">
        <f>VLOOKUP(H847,Sheet2!$A$1:$B$270,2,FALSE)</f>
        <v>SELONG</v>
      </c>
    </row>
    <row r="848" spans="1:61">
      <c r="A848">
        <v>847</v>
      </c>
      <c r="B848">
        <v>1002512806</v>
      </c>
      <c r="C848">
        <v>3</v>
      </c>
      <c r="D848" t="s">
        <v>51</v>
      </c>
      <c r="E848">
        <v>4</v>
      </c>
      <c r="F848" t="s">
        <v>235</v>
      </c>
      <c r="G848" t="s">
        <v>993</v>
      </c>
      <c r="H848" t="s">
        <v>994</v>
      </c>
      <c r="I848" t="s">
        <v>213</v>
      </c>
      <c r="J848" t="s">
        <v>214</v>
      </c>
      <c r="K848" t="s">
        <v>149</v>
      </c>
      <c r="L848" t="s">
        <v>215</v>
      </c>
      <c r="M848" t="s">
        <v>279</v>
      </c>
      <c r="N848" t="s">
        <v>216</v>
      </c>
      <c r="O848" s="57">
        <v>46240.627071759256</v>
      </c>
      <c r="P848" s="57">
        <v>46244.677835648145</v>
      </c>
      <c r="Q848">
        <v>69360127</v>
      </c>
      <c r="S848">
        <v>143553212588</v>
      </c>
      <c r="T848" t="s">
        <v>4028</v>
      </c>
      <c r="U848" t="s">
        <v>4029</v>
      </c>
      <c r="V848" t="s">
        <v>4030</v>
      </c>
      <c r="Z848">
        <v>110.56755054742</v>
      </c>
      <c r="AA848">
        <v>-7.52270343786972</v>
      </c>
      <c r="AB848" t="s">
        <v>4031</v>
      </c>
      <c r="AC848" t="s">
        <v>217</v>
      </c>
      <c r="AL848" t="s">
        <v>218</v>
      </c>
      <c r="AM848" t="s">
        <v>2118</v>
      </c>
      <c r="AN848" t="s">
        <v>6</v>
      </c>
      <c r="AO848" s="57">
        <v>46181.642870370371</v>
      </c>
      <c r="AP848" s="57">
        <v>46241.541666666664</v>
      </c>
      <c r="AQ848" t="s">
        <v>570</v>
      </c>
      <c r="AR848" t="s">
        <v>280</v>
      </c>
      <c r="AS848" t="s">
        <v>993</v>
      </c>
      <c r="AT848" t="s">
        <v>231</v>
      </c>
      <c r="AV848" t="s">
        <v>6890</v>
      </c>
      <c r="AW848" t="s">
        <v>1059</v>
      </c>
      <c r="AX848" t="s">
        <v>223</v>
      </c>
      <c r="BA848" s="57">
        <v>46241.541666666664</v>
      </c>
      <c r="BB848" t="s">
        <v>2118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1002513021</v>
      </c>
      <c r="C849">
        <v>3</v>
      </c>
      <c r="D849" t="s">
        <v>55</v>
      </c>
      <c r="E849">
        <v>5</v>
      </c>
      <c r="F849" t="s">
        <v>267</v>
      </c>
      <c r="G849" t="s">
        <v>128</v>
      </c>
      <c r="H849" t="s">
        <v>362</v>
      </c>
      <c r="I849" t="s">
        <v>213</v>
      </c>
      <c r="J849" t="s">
        <v>214</v>
      </c>
      <c r="K849" t="s">
        <v>149</v>
      </c>
      <c r="L849" t="s">
        <v>215</v>
      </c>
      <c r="M849" t="s">
        <v>76</v>
      </c>
      <c r="N849" t="s">
        <v>216</v>
      </c>
      <c r="O849" s="57">
        <v>46240.663854166669</v>
      </c>
      <c r="P849" s="57">
        <v>46241.570451388892</v>
      </c>
      <c r="Q849">
        <v>69360161</v>
      </c>
      <c r="S849">
        <v>152412248714</v>
      </c>
      <c r="T849" t="s">
        <v>4037</v>
      </c>
      <c r="U849" t="s">
        <v>4038</v>
      </c>
      <c r="V849" t="s">
        <v>4039</v>
      </c>
      <c r="Z849">
        <v>112.6083362</v>
      </c>
      <c r="AA849">
        <v>-7.2389790999999999</v>
      </c>
      <c r="AB849" t="s">
        <v>4040</v>
      </c>
      <c r="AC849" t="s">
        <v>237</v>
      </c>
      <c r="AL849" t="s">
        <v>218</v>
      </c>
      <c r="AM849" t="s">
        <v>4041</v>
      </c>
      <c r="AN849" t="s">
        <v>6</v>
      </c>
      <c r="AO849" s="57">
        <v>46181.673981481479</v>
      </c>
      <c r="AP849" s="57">
        <v>46241.5</v>
      </c>
      <c r="AR849" t="s">
        <v>219</v>
      </c>
      <c r="AS849" t="s">
        <v>647</v>
      </c>
      <c r="AT849" t="s">
        <v>231</v>
      </c>
      <c r="AU849">
        <v>20260807</v>
      </c>
      <c r="AV849" t="s">
        <v>222</v>
      </c>
      <c r="AW849" t="s">
        <v>1063</v>
      </c>
      <c r="AX849" t="s">
        <v>223</v>
      </c>
      <c r="BA849" s="57">
        <v>46241.5</v>
      </c>
      <c r="BB849" t="s">
        <v>4041</v>
      </c>
      <c r="BC849">
        <v>2026</v>
      </c>
      <c r="BD849">
        <v>8</v>
      </c>
      <c r="BE849">
        <v>7</v>
      </c>
      <c r="BF849" s="6">
        <f t="shared" si="39"/>
        <v>46241</v>
      </c>
      <c r="BG849">
        <f t="shared" si="40"/>
        <v>-0.5</v>
      </c>
      <c r="BH849" t="str">
        <f t="shared" si="41"/>
        <v>COMPLY</v>
      </c>
      <c r="BI849" t="str">
        <f>VLOOKUP(H849,Sheet2!$A$1:$B$270,2,FALSE)</f>
        <v>SURABAYA UTARA</v>
      </c>
    </row>
    <row r="850" spans="1:61">
      <c r="A850">
        <v>849</v>
      </c>
      <c r="B850">
        <v>1002508351</v>
      </c>
      <c r="C850">
        <v>3</v>
      </c>
      <c r="D850" t="s">
        <v>38</v>
      </c>
      <c r="E850">
        <v>5</v>
      </c>
      <c r="F850" t="s">
        <v>251</v>
      </c>
      <c r="G850" t="s">
        <v>87</v>
      </c>
      <c r="H850" t="s">
        <v>432</v>
      </c>
      <c r="I850" t="s">
        <v>213</v>
      </c>
      <c r="J850" t="s">
        <v>214</v>
      </c>
      <c r="K850" t="s">
        <v>149</v>
      </c>
      <c r="L850" t="s">
        <v>215</v>
      </c>
      <c r="M850" t="s">
        <v>582</v>
      </c>
      <c r="N850" t="s">
        <v>216</v>
      </c>
      <c r="O850" s="57">
        <v>46238.576354166667</v>
      </c>
      <c r="P850" s="57">
        <v>46240.559027777781</v>
      </c>
      <c r="Q850">
        <v>69358315</v>
      </c>
      <c r="S850">
        <v>152721299531</v>
      </c>
      <c r="T850" t="s">
        <v>3274</v>
      </c>
      <c r="U850" t="s">
        <v>4042</v>
      </c>
      <c r="V850" t="s">
        <v>4043</v>
      </c>
      <c r="Z850">
        <v>112.738888</v>
      </c>
      <c r="AA850">
        <v>-7.9155660000000001</v>
      </c>
      <c r="AB850" t="s">
        <v>3277</v>
      </c>
      <c r="AC850" t="s">
        <v>237</v>
      </c>
      <c r="AL850" t="s">
        <v>218</v>
      </c>
      <c r="AM850" t="s">
        <v>4044</v>
      </c>
      <c r="AN850" t="s">
        <v>6</v>
      </c>
      <c r="AO850" s="57">
        <v>46120.579826388886</v>
      </c>
      <c r="AP850" s="57">
        <v>46239.541666666664</v>
      </c>
      <c r="AR850" t="s">
        <v>14</v>
      </c>
      <c r="AS850" t="s">
        <v>632</v>
      </c>
      <c r="AT850" t="s">
        <v>231</v>
      </c>
      <c r="AV850" t="s">
        <v>4045</v>
      </c>
      <c r="AW850" t="s">
        <v>1060</v>
      </c>
      <c r="AX850" t="s">
        <v>223</v>
      </c>
      <c r="BA850" s="57">
        <v>46239.541666666664</v>
      </c>
      <c r="BB850" t="s">
        <v>4044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BATU</v>
      </c>
    </row>
    <row r="851" spans="1:61">
      <c r="A851">
        <v>850</v>
      </c>
      <c r="B851">
        <v>1002511640</v>
      </c>
      <c r="C851">
        <v>3</v>
      </c>
      <c r="D851" t="s">
        <v>38</v>
      </c>
      <c r="E851">
        <v>5</v>
      </c>
      <c r="F851" t="s">
        <v>90</v>
      </c>
      <c r="G851" t="s">
        <v>90</v>
      </c>
      <c r="H851" t="s">
        <v>356</v>
      </c>
      <c r="I851" t="s">
        <v>213</v>
      </c>
      <c r="J851" t="s">
        <v>214</v>
      </c>
      <c r="K851" t="s">
        <v>149</v>
      </c>
      <c r="L851" t="s">
        <v>215</v>
      </c>
      <c r="M851" t="s">
        <v>76</v>
      </c>
      <c r="N851" t="s">
        <v>216</v>
      </c>
      <c r="O851" s="57">
        <v>46240.405509259261</v>
      </c>
      <c r="P851" s="57">
        <v>46240.73101851852</v>
      </c>
      <c r="Q851">
        <v>69359657</v>
      </c>
      <c r="S851">
        <v>152639219480</v>
      </c>
      <c r="T851" t="s">
        <v>4046</v>
      </c>
      <c r="U851" t="s">
        <v>4047</v>
      </c>
      <c r="V851" t="s">
        <v>4048</v>
      </c>
      <c r="Z851">
        <v>112.193164005875</v>
      </c>
      <c r="AA851">
        <v>-7.7769127621991503</v>
      </c>
      <c r="AB851" t="s">
        <v>4049</v>
      </c>
      <c r="AC851" t="s">
        <v>217</v>
      </c>
      <c r="AL851" t="s">
        <v>218</v>
      </c>
      <c r="AM851" t="s">
        <v>4050</v>
      </c>
      <c r="AN851" t="s">
        <v>6</v>
      </c>
      <c r="AO851" s="57">
        <v>46181.413252314815</v>
      </c>
      <c r="AP851" s="57">
        <v>46241.333333333336</v>
      </c>
      <c r="AR851" t="s">
        <v>219</v>
      </c>
      <c r="AS851" t="s">
        <v>312</v>
      </c>
      <c r="AT851" t="s">
        <v>231</v>
      </c>
      <c r="AU851">
        <v>20260806</v>
      </c>
      <c r="AV851" t="s">
        <v>222</v>
      </c>
      <c r="AW851" t="s">
        <v>1055</v>
      </c>
      <c r="AX851" t="s">
        <v>223</v>
      </c>
      <c r="BA851" s="57">
        <v>46241.333333333336</v>
      </c>
      <c r="BB851" t="s">
        <v>4050</v>
      </c>
      <c r="BC851">
        <v>2026</v>
      </c>
      <c r="BD851">
        <v>8</v>
      </c>
      <c r="BE851">
        <v>6</v>
      </c>
      <c r="BF851" s="6">
        <f t="shared" si="39"/>
        <v>46240</v>
      </c>
      <c r="BG851">
        <f t="shared" si="40"/>
        <v>-1.3333333333357587</v>
      </c>
      <c r="BH851" t="str">
        <f t="shared" si="41"/>
        <v>COMPLY</v>
      </c>
      <c r="BI851" t="str">
        <f>VLOOKUP(H851,Sheet2!$A$1:$B$270,2,FALSE)</f>
        <v>KEDIRI</v>
      </c>
    </row>
    <row r="852" spans="1:61">
      <c r="A852">
        <v>851</v>
      </c>
      <c r="B852">
        <v>1002512445</v>
      </c>
      <c r="C852">
        <v>3</v>
      </c>
      <c r="D852" t="s">
        <v>51</v>
      </c>
      <c r="E852">
        <v>4</v>
      </c>
      <c r="F852" t="s">
        <v>275</v>
      </c>
      <c r="G852" t="s">
        <v>575</v>
      </c>
      <c r="H852" t="s">
        <v>1095</v>
      </c>
      <c r="I852" t="s">
        <v>213</v>
      </c>
      <c r="J852" t="s">
        <v>214</v>
      </c>
      <c r="K852" t="s">
        <v>149</v>
      </c>
      <c r="L852" t="s">
        <v>215</v>
      </c>
      <c r="M852" t="s">
        <v>76</v>
      </c>
      <c r="N852" t="s">
        <v>216</v>
      </c>
      <c r="O852" s="57">
        <v>46240.568020833336</v>
      </c>
      <c r="P852" s="57">
        <v>46241.70003472222</v>
      </c>
      <c r="Q852">
        <v>69359978</v>
      </c>
      <c r="S852">
        <v>142521103420</v>
      </c>
      <c r="T852" t="s">
        <v>4051</v>
      </c>
      <c r="U852" t="s">
        <v>4052</v>
      </c>
      <c r="V852" t="s">
        <v>4053</v>
      </c>
      <c r="Z852">
        <v>110.781368</v>
      </c>
      <c r="AA852">
        <v>-7.0262019999999996</v>
      </c>
      <c r="AB852" t="s">
        <v>4054</v>
      </c>
      <c r="AC852" t="s">
        <v>237</v>
      </c>
      <c r="AL852" t="s">
        <v>218</v>
      </c>
      <c r="AM852" t="s">
        <v>3299</v>
      </c>
      <c r="AN852" t="s">
        <v>6</v>
      </c>
      <c r="AO852" s="57">
        <v>46181.569502314815</v>
      </c>
      <c r="AP852" s="57">
        <v>46241.541666666664</v>
      </c>
      <c r="AR852" t="s">
        <v>219</v>
      </c>
      <c r="AS852" t="s">
        <v>615</v>
      </c>
      <c r="AT852" t="s">
        <v>231</v>
      </c>
      <c r="AU852">
        <v>20260807</v>
      </c>
      <c r="AV852" t="s">
        <v>222</v>
      </c>
      <c r="AW852" t="s">
        <v>1055</v>
      </c>
      <c r="AX852" t="s">
        <v>223</v>
      </c>
      <c r="BA852" s="57">
        <v>46241.541666666664</v>
      </c>
      <c r="BB852" t="s">
        <v>3299</v>
      </c>
      <c r="BC852">
        <v>2026</v>
      </c>
      <c r="BD852">
        <v>8</v>
      </c>
      <c r="BE852">
        <v>7</v>
      </c>
      <c r="BF852" s="6">
        <f t="shared" si="39"/>
        <v>46241</v>
      </c>
      <c r="BG852">
        <f t="shared" si="40"/>
        <v>-0.54166666666424135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1002511803</v>
      </c>
      <c r="C853">
        <v>3</v>
      </c>
      <c r="D853" t="s">
        <v>59</v>
      </c>
      <c r="E853">
        <v>4</v>
      </c>
      <c r="F853" t="s">
        <v>573</v>
      </c>
      <c r="G853" t="s">
        <v>623</v>
      </c>
      <c r="H853" t="s">
        <v>626</v>
      </c>
      <c r="I853" t="s">
        <v>213</v>
      </c>
      <c r="J853" t="s">
        <v>214</v>
      </c>
      <c r="K853" t="s">
        <v>149</v>
      </c>
      <c r="M853" t="s">
        <v>559</v>
      </c>
      <c r="N853" t="s">
        <v>216</v>
      </c>
      <c r="O853" s="57">
        <v>46240.439699074072</v>
      </c>
      <c r="P853" s="57">
        <v>46246.697453703702</v>
      </c>
      <c r="Q853">
        <v>69359732</v>
      </c>
      <c r="S853">
        <v>141114227403</v>
      </c>
      <c r="T853" t="s">
        <v>4055</v>
      </c>
      <c r="U853" t="s">
        <v>4056</v>
      </c>
      <c r="Z853">
        <v>110.33950539999999</v>
      </c>
      <c r="AA853">
        <v>-7.8071804</v>
      </c>
      <c r="AB853" t="s">
        <v>4057</v>
      </c>
      <c r="AC853" t="s">
        <v>293</v>
      </c>
      <c r="AO853" s="57">
        <v>46181.444374999999</v>
      </c>
      <c r="AR853" t="s">
        <v>6</v>
      </c>
      <c r="AS853" t="s">
        <v>220</v>
      </c>
      <c r="AT853" t="s">
        <v>670</v>
      </c>
      <c r="AV853" t="s">
        <v>5719</v>
      </c>
      <c r="AW853" t="s">
        <v>1064</v>
      </c>
      <c r="AX853" t="s">
        <v>223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1002524772</v>
      </c>
      <c r="C854">
        <v>3</v>
      </c>
      <c r="D854" t="s">
        <v>59</v>
      </c>
      <c r="E854">
        <v>4</v>
      </c>
      <c r="F854" t="s">
        <v>243</v>
      </c>
      <c r="G854" t="s">
        <v>920</v>
      </c>
      <c r="H854" t="s">
        <v>945</v>
      </c>
      <c r="I854" t="s">
        <v>213</v>
      </c>
      <c r="J854" t="s">
        <v>214</v>
      </c>
      <c r="K854" t="s">
        <v>149</v>
      </c>
      <c r="L854" t="s">
        <v>215</v>
      </c>
      <c r="M854" t="s">
        <v>240</v>
      </c>
      <c r="N854" t="s">
        <v>216</v>
      </c>
      <c r="O854" s="57">
        <v>46247.656215277777</v>
      </c>
      <c r="P854" s="57">
        <v>46247.656956018516</v>
      </c>
      <c r="Q854">
        <v>69365372</v>
      </c>
      <c r="S854">
        <v>141146114830</v>
      </c>
      <c r="T854" t="s">
        <v>9334</v>
      </c>
      <c r="U854" t="s">
        <v>9335</v>
      </c>
      <c r="V854" t="s">
        <v>9336</v>
      </c>
      <c r="Z854">
        <v>110.282983</v>
      </c>
      <c r="AA854">
        <v>-7.5797819999999998</v>
      </c>
      <c r="AB854" t="s">
        <v>9337</v>
      </c>
      <c r="AC854" t="s">
        <v>237</v>
      </c>
      <c r="AL854" t="s">
        <v>218</v>
      </c>
      <c r="AM854" t="s">
        <v>9338</v>
      </c>
      <c r="AN854" t="s">
        <v>6</v>
      </c>
      <c r="AO854" t="s">
        <v>9182</v>
      </c>
      <c r="AP854" s="57">
        <v>46249.458333333336</v>
      </c>
      <c r="AR854" t="s">
        <v>241</v>
      </c>
      <c r="AS854" t="s">
        <v>920</v>
      </c>
      <c r="AT854" t="s">
        <v>231</v>
      </c>
      <c r="AV854" t="s">
        <v>240</v>
      </c>
      <c r="AW854" t="s">
        <v>1059</v>
      </c>
      <c r="AX854" t="s">
        <v>223</v>
      </c>
      <c r="BA854" s="57">
        <v>46249.458333333336</v>
      </c>
      <c r="BB854" t="s">
        <v>9338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:61">
      <c r="A855">
        <v>854</v>
      </c>
      <c r="B855">
        <v>1002509725</v>
      </c>
      <c r="C855">
        <v>3</v>
      </c>
      <c r="D855" t="s">
        <v>49</v>
      </c>
      <c r="E855">
        <v>4</v>
      </c>
      <c r="F855" t="s">
        <v>253</v>
      </c>
      <c r="G855" t="s">
        <v>968</v>
      </c>
      <c r="H855" t="s">
        <v>969</v>
      </c>
      <c r="I855" t="s">
        <v>213</v>
      </c>
      <c r="J855" t="s">
        <v>214</v>
      </c>
      <c r="K855" t="s">
        <v>149</v>
      </c>
      <c r="L855" t="s">
        <v>215</v>
      </c>
      <c r="M855" t="s">
        <v>76</v>
      </c>
      <c r="N855" t="s">
        <v>216</v>
      </c>
      <c r="O855" s="57">
        <v>46239.388842592591</v>
      </c>
      <c r="P855" s="57">
        <v>46240.554467592592</v>
      </c>
      <c r="Q855">
        <v>69358807</v>
      </c>
      <c r="S855">
        <v>142212126650</v>
      </c>
      <c r="T855" t="s">
        <v>4058</v>
      </c>
      <c r="U855" t="s">
        <v>4059</v>
      </c>
      <c r="V855" t="s">
        <v>4060</v>
      </c>
      <c r="Z855">
        <v>109.110699668526</v>
      </c>
      <c r="AA855">
        <v>-6.8671715460380298</v>
      </c>
      <c r="AB855" t="s">
        <v>4061</v>
      </c>
      <c r="AC855" t="s">
        <v>217</v>
      </c>
      <c r="AL855" t="s">
        <v>218</v>
      </c>
      <c r="AM855" t="s">
        <v>4062</v>
      </c>
      <c r="AN855" t="s">
        <v>6</v>
      </c>
      <c r="AO855" s="57">
        <v>46150.392326388886</v>
      </c>
      <c r="AP855" s="57">
        <v>46240.333333333336</v>
      </c>
      <c r="AR855" t="s">
        <v>219</v>
      </c>
      <c r="AS855" t="s">
        <v>220</v>
      </c>
      <c r="AT855" t="s">
        <v>231</v>
      </c>
      <c r="AU855">
        <v>20260806</v>
      </c>
      <c r="AV855" t="s">
        <v>222</v>
      </c>
      <c r="AW855" t="s">
        <v>1068</v>
      </c>
      <c r="AX855" t="s">
        <v>223</v>
      </c>
      <c r="BA855" s="57">
        <v>46240.333333333336</v>
      </c>
      <c r="BB855" t="s">
        <v>4062</v>
      </c>
      <c r="BC855">
        <v>2026</v>
      </c>
      <c r="BD855">
        <v>8</v>
      </c>
      <c r="BE855">
        <v>6</v>
      </c>
      <c r="BF855" s="6">
        <f t="shared" si="39"/>
        <v>46240</v>
      </c>
      <c r="BG855">
        <f t="shared" si="40"/>
        <v>-0.33333333333575865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1002522076</v>
      </c>
      <c r="C856">
        <v>3</v>
      </c>
      <c r="D856" t="s">
        <v>38</v>
      </c>
      <c r="E856">
        <v>5</v>
      </c>
      <c r="F856" t="s">
        <v>90</v>
      </c>
      <c r="G856" t="s">
        <v>90</v>
      </c>
      <c r="H856" t="s">
        <v>482</v>
      </c>
      <c r="I856" t="s">
        <v>213</v>
      </c>
      <c r="J856" t="s">
        <v>214</v>
      </c>
      <c r="K856" t="s">
        <v>149</v>
      </c>
      <c r="L856" t="s">
        <v>215</v>
      </c>
      <c r="M856" t="s">
        <v>76</v>
      </c>
      <c r="N856" t="s">
        <v>216</v>
      </c>
      <c r="O856" s="57">
        <v>46246.54787037037</v>
      </c>
      <c r="P856" s="57">
        <v>46246.696076388886</v>
      </c>
      <c r="Q856">
        <v>69364209</v>
      </c>
      <c r="S856">
        <v>152625207542</v>
      </c>
      <c r="T856" t="s">
        <v>8372</v>
      </c>
      <c r="U856" t="s">
        <v>8373</v>
      </c>
      <c r="V856" t="s">
        <v>8374</v>
      </c>
      <c r="Z856">
        <v>112.069078</v>
      </c>
      <c r="AA856">
        <v>-7.8157050000000003</v>
      </c>
      <c r="AB856" t="s">
        <v>8375</v>
      </c>
      <c r="AC856" t="s">
        <v>237</v>
      </c>
      <c r="AL856" t="s">
        <v>218</v>
      </c>
      <c r="AM856" t="s">
        <v>8376</v>
      </c>
      <c r="AN856" t="s">
        <v>6</v>
      </c>
      <c r="AO856" s="57">
        <v>46364.548622685186</v>
      </c>
      <c r="AP856" s="57">
        <v>46247.541666666664</v>
      </c>
      <c r="AR856" t="s">
        <v>219</v>
      </c>
      <c r="AS856" t="s">
        <v>585</v>
      </c>
      <c r="AT856" t="s">
        <v>231</v>
      </c>
      <c r="AU856">
        <v>20260812</v>
      </c>
      <c r="AV856" t="s">
        <v>222</v>
      </c>
      <c r="AW856" t="s">
        <v>1055</v>
      </c>
      <c r="AX856" t="s">
        <v>223</v>
      </c>
      <c r="BA856" s="57">
        <v>46247.541666666664</v>
      </c>
      <c r="BB856" t="s">
        <v>8376</v>
      </c>
      <c r="BC856">
        <v>2026</v>
      </c>
      <c r="BD856">
        <v>8</v>
      </c>
      <c r="BE856">
        <v>12</v>
      </c>
      <c r="BF856" s="6">
        <f t="shared" si="39"/>
        <v>46246</v>
      </c>
      <c r="BG856">
        <f t="shared" si="40"/>
        <v>-1.5416666666642413</v>
      </c>
      <c r="BH856" t="str">
        <f t="shared" si="41"/>
        <v>COMPLY</v>
      </c>
      <c r="BI856" t="str">
        <f>VLOOKUP(H856,Sheet2!$A$1:$B$270,2,FALSE)</f>
        <v>KEDIRI</v>
      </c>
    </row>
    <row r="857" spans="1:61">
      <c r="A857">
        <v>856</v>
      </c>
      <c r="B857">
        <v>1002512242</v>
      </c>
      <c r="C857">
        <v>3</v>
      </c>
      <c r="D857" t="s">
        <v>51</v>
      </c>
      <c r="E857">
        <v>4</v>
      </c>
      <c r="F857" t="s">
        <v>235</v>
      </c>
      <c r="G857" t="s">
        <v>594</v>
      </c>
      <c r="H857" t="s">
        <v>1034</v>
      </c>
      <c r="I857" t="s">
        <v>213</v>
      </c>
      <c r="J857" t="s">
        <v>214</v>
      </c>
      <c r="K857" t="s">
        <v>149</v>
      </c>
      <c r="L857" t="s">
        <v>215</v>
      </c>
      <c r="M857" t="s">
        <v>76</v>
      </c>
      <c r="N857" t="s">
        <v>216</v>
      </c>
      <c r="O857" s="57">
        <v>46240.522175925929</v>
      </c>
      <c r="P857" s="57">
        <v>46242.508993055555</v>
      </c>
      <c r="Q857">
        <v>69359918</v>
      </c>
      <c r="S857">
        <v>146514602418</v>
      </c>
      <c r="T857" t="s">
        <v>4068</v>
      </c>
      <c r="U857" t="s">
        <v>4069</v>
      </c>
      <c r="V857" t="s">
        <v>4070</v>
      </c>
      <c r="Z857">
        <v>110.834253</v>
      </c>
      <c r="AA857">
        <v>-7.6112719999999996</v>
      </c>
      <c r="AB857" t="s">
        <v>4071</v>
      </c>
      <c r="AC857" t="s">
        <v>237</v>
      </c>
      <c r="AL857" t="s">
        <v>218</v>
      </c>
      <c r="AM857" t="s">
        <v>2562</v>
      </c>
      <c r="AN857" t="s">
        <v>6</v>
      </c>
      <c r="AO857" s="57">
        <v>46181.52789351852</v>
      </c>
      <c r="AP857" s="57">
        <v>46241.541666666664</v>
      </c>
      <c r="AR857" t="s">
        <v>219</v>
      </c>
      <c r="AS857" t="s">
        <v>220</v>
      </c>
      <c r="AT857" t="s">
        <v>231</v>
      </c>
      <c r="AU857">
        <v>20260808</v>
      </c>
      <c r="AV857" t="s">
        <v>222</v>
      </c>
      <c r="AW857" t="s">
        <v>1066</v>
      </c>
      <c r="AX857" t="s">
        <v>223</v>
      </c>
      <c r="BA857" s="57">
        <v>46241.541666666664</v>
      </c>
      <c r="BB857" t="s">
        <v>2562</v>
      </c>
      <c r="BC857">
        <v>2026</v>
      </c>
      <c r="BD857">
        <v>8</v>
      </c>
      <c r="BE857">
        <v>8</v>
      </c>
      <c r="BF857" s="6">
        <f t="shared" si="39"/>
        <v>46242</v>
      </c>
      <c r="BG857">
        <f t="shared" si="40"/>
        <v>0.45833333333575865</v>
      </c>
      <c r="BH857" t="str">
        <f t="shared" si="41"/>
        <v>COMPLY</v>
      </c>
      <c r="BI857" t="e">
        <f>VLOOKUP(H857,Sheet2!$A$1:$B$270,2,FALSE)</f>
        <v>#N/A</v>
      </c>
    </row>
    <row r="858" spans="1:61">
      <c r="A858">
        <v>857</v>
      </c>
      <c r="B858">
        <v>1002505968</v>
      </c>
      <c r="C858">
        <v>3</v>
      </c>
      <c r="D858" t="s">
        <v>59</v>
      </c>
      <c r="E858">
        <v>4</v>
      </c>
      <c r="F858" t="s">
        <v>243</v>
      </c>
      <c r="G858" t="s">
        <v>243</v>
      </c>
      <c r="H858" t="s">
        <v>296</v>
      </c>
      <c r="I858" t="s">
        <v>213</v>
      </c>
      <c r="J858" t="s">
        <v>214</v>
      </c>
      <c r="K858" t="s">
        <v>149</v>
      </c>
      <c r="L858" t="s">
        <v>215</v>
      </c>
      <c r="M858" t="s">
        <v>76</v>
      </c>
      <c r="N858" t="s">
        <v>216</v>
      </c>
      <c r="O858" s="57">
        <v>46237.507592592592</v>
      </c>
      <c r="P858" s="57">
        <v>46238.516400462962</v>
      </c>
      <c r="Q858">
        <v>69357438</v>
      </c>
      <c r="S858">
        <v>146137149595</v>
      </c>
      <c r="T858" t="s">
        <v>4077</v>
      </c>
      <c r="U858" t="s">
        <v>4078</v>
      </c>
      <c r="V858" t="s">
        <v>4079</v>
      </c>
      <c r="Z858">
        <v>110.2346386</v>
      </c>
      <c r="AA858">
        <v>-7.4879699999999998</v>
      </c>
      <c r="AB858" t="s">
        <v>4080</v>
      </c>
      <c r="AC858" t="s">
        <v>237</v>
      </c>
      <c r="AL858" t="s">
        <v>218</v>
      </c>
      <c r="AM858" t="s">
        <v>4081</v>
      </c>
      <c r="AN858" t="s">
        <v>6</v>
      </c>
      <c r="AO858" s="57">
        <v>46089.517650462964</v>
      </c>
      <c r="AP858" s="57">
        <v>46241.625</v>
      </c>
      <c r="AR858" t="s">
        <v>219</v>
      </c>
      <c r="AS858" t="s">
        <v>220</v>
      </c>
      <c r="AT858" t="s">
        <v>231</v>
      </c>
      <c r="AU858">
        <v>20260804</v>
      </c>
      <c r="AV858" t="s">
        <v>222</v>
      </c>
      <c r="AW858" t="s">
        <v>1072</v>
      </c>
      <c r="AX858" t="s">
        <v>223</v>
      </c>
      <c r="BA858" s="57">
        <v>46241.625</v>
      </c>
      <c r="BB858" t="s">
        <v>4081</v>
      </c>
      <c r="BC858">
        <v>2026</v>
      </c>
      <c r="BD858">
        <v>8</v>
      </c>
      <c r="BE858">
        <v>4</v>
      </c>
      <c r="BF858" s="6">
        <f t="shared" si="39"/>
        <v>46238</v>
      </c>
      <c r="BG858">
        <f t="shared" si="40"/>
        <v>-3.625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1002510693</v>
      </c>
      <c r="C859">
        <v>3</v>
      </c>
      <c r="D859" t="s">
        <v>38</v>
      </c>
      <c r="E859">
        <v>5</v>
      </c>
      <c r="F859" t="s">
        <v>251</v>
      </c>
      <c r="G859" t="s">
        <v>87</v>
      </c>
      <c r="H859" t="s">
        <v>437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46239.586759259262</v>
      </c>
      <c r="P859" s="57">
        <v>46239.789826388886</v>
      </c>
      <c r="Q859">
        <v>69359237</v>
      </c>
      <c r="S859">
        <v>152717206254</v>
      </c>
      <c r="T859" t="s">
        <v>4082</v>
      </c>
      <c r="U859" t="s">
        <v>4083</v>
      </c>
      <c r="V859" t="s">
        <v>4084</v>
      </c>
      <c r="Z859">
        <v>112.698652781546</v>
      </c>
      <c r="AA859">
        <v>-8.0009646194729296</v>
      </c>
      <c r="AB859" t="s">
        <v>4085</v>
      </c>
      <c r="AC859" t="s">
        <v>217</v>
      </c>
      <c r="AL859" t="s">
        <v>218</v>
      </c>
      <c r="AM859" t="s">
        <v>3531</v>
      </c>
      <c r="AN859" t="s">
        <v>6</v>
      </c>
      <c r="AO859" s="57">
        <v>46150.59070601852</v>
      </c>
      <c r="AP859" s="57">
        <v>46240.541666666664</v>
      </c>
      <c r="AR859" t="s">
        <v>219</v>
      </c>
      <c r="AS859" t="s">
        <v>632</v>
      </c>
      <c r="AT859" t="s">
        <v>231</v>
      </c>
      <c r="AU859">
        <v>20260805</v>
      </c>
      <c r="AV859" t="s">
        <v>222</v>
      </c>
      <c r="AW859" t="s">
        <v>1060</v>
      </c>
      <c r="AX859" t="s">
        <v>223</v>
      </c>
      <c r="BA859" s="57">
        <v>46240.541666666664</v>
      </c>
      <c r="BB859" t="s">
        <v>3531</v>
      </c>
      <c r="BC859">
        <v>2026</v>
      </c>
      <c r="BD859">
        <v>8</v>
      </c>
      <c r="BE859">
        <v>5</v>
      </c>
      <c r="BF859" s="6">
        <f t="shared" si="39"/>
        <v>46239</v>
      </c>
      <c r="BG859">
        <f t="shared" si="40"/>
        <v>-1.5416666666642413</v>
      </c>
      <c r="BH859" t="str">
        <f t="shared" si="41"/>
        <v>COMPLY</v>
      </c>
      <c r="BI859" t="str">
        <f>VLOOKUP(H859,Sheet2!$A$1:$B$270,2,FALSE)</f>
        <v>BATU</v>
      </c>
    </row>
    <row r="860" spans="1:61">
      <c r="A860">
        <v>859</v>
      </c>
      <c r="B860">
        <v>1002504252</v>
      </c>
      <c r="C860">
        <v>3</v>
      </c>
      <c r="D860" t="s">
        <v>55</v>
      </c>
      <c r="E860">
        <v>5</v>
      </c>
      <c r="F860" t="s">
        <v>267</v>
      </c>
      <c r="G860" t="s">
        <v>122</v>
      </c>
      <c r="H860" t="s">
        <v>486</v>
      </c>
      <c r="I860" t="s">
        <v>213</v>
      </c>
      <c r="J860" t="s">
        <v>214</v>
      </c>
      <c r="K860" t="s">
        <v>149</v>
      </c>
      <c r="L860" t="s">
        <v>215</v>
      </c>
      <c r="M860" t="s">
        <v>582</v>
      </c>
      <c r="N860" t="s">
        <v>216</v>
      </c>
      <c r="O860" s="57">
        <v>46235.363842592589</v>
      </c>
      <c r="P860" s="57">
        <v>46246.411192129628</v>
      </c>
      <c r="Q860">
        <v>69356566</v>
      </c>
      <c r="S860">
        <v>152453208254</v>
      </c>
      <c r="T860" t="s">
        <v>4089</v>
      </c>
      <c r="U860" t="s">
        <v>4090</v>
      </c>
      <c r="V860" t="s">
        <v>4091</v>
      </c>
      <c r="Z860">
        <v>112.653609775006</v>
      </c>
      <c r="AA860">
        <v>-5.8513405730318997</v>
      </c>
      <c r="AB860" t="s">
        <v>4092</v>
      </c>
      <c r="AC860" t="s">
        <v>217</v>
      </c>
      <c r="AL860" t="s">
        <v>218</v>
      </c>
      <c r="AM860" t="s">
        <v>4093</v>
      </c>
      <c r="AN860" t="s">
        <v>6</v>
      </c>
      <c r="AO860" s="57">
        <v>46030.371377314812</v>
      </c>
      <c r="AP860" s="57">
        <v>46236.333333333336</v>
      </c>
      <c r="AR860" t="s">
        <v>14</v>
      </c>
      <c r="AS860" t="s">
        <v>122</v>
      </c>
      <c r="AT860" t="s">
        <v>231</v>
      </c>
      <c r="AV860" t="s">
        <v>8377</v>
      </c>
      <c r="AW860" t="s">
        <v>1063</v>
      </c>
      <c r="AX860" t="s">
        <v>223</v>
      </c>
      <c r="BA860" s="57">
        <v>46236.333333333336</v>
      </c>
      <c r="BB860" t="s">
        <v>4093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GRESIK</v>
      </c>
    </row>
    <row r="861" spans="1:61">
      <c r="A861">
        <v>860</v>
      </c>
      <c r="B861">
        <v>1002507960</v>
      </c>
      <c r="C861">
        <v>3</v>
      </c>
      <c r="D861" t="s">
        <v>34</v>
      </c>
      <c r="E861">
        <v>5</v>
      </c>
      <c r="F861" t="s">
        <v>580</v>
      </c>
      <c r="G861" t="s">
        <v>82</v>
      </c>
      <c r="H861" t="s">
        <v>270</v>
      </c>
      <c r="I861" t="s">
        <v>213</v>
      </c>
      <c r="J861" t="s">
        <v>214</v>
      </c>
      <c r="K861" t="s">
        <v>149</v>
      </c>
      <c r="L861" t="s">
        <v>215</v>
      </c>
      <c r="M861" t="s">
        <v>596</v>
      </c>
      <c r="N861" t="s">
        <v>216</v>
      </c>
      <c r="O861" s="57">
        <v>46238.503437500003</v>
      </c>
      <c r="P861" s="57">
        <v>46241.404131944444</v>
      </c>
      <c r="Q861">
        <v>69358201</v>
      </c>
      <c r="S861">
        <v>172428815927</v>
      </c>
      <c r="T861" t="s">
        <v>1880</v>
      </c>
      <c r="U861" t="s">
        <v>1881</v>
      </c>
      <c r="V861" t="s">
        <v>4094</v>
      </c>
      <c r="Z861">
        <v>115.44473290000001</v>
      </c>
      <c r="AA861">
        <v>-8.7001319000000006</v>
      </c>
      <c r="AB861" t="s">
        <v>4095</v>
      </c>
      <c r="AC861" t="s">
        <v>237</v>
      </c>
      <c r="AL861" t="s">
        <v>218</v>
      </c>
      <c r="AM861" t="s">
        <v>4096</v>
      </c>
      <c r="AN861" t="s">
        <v>6</v>
      </c>
      <c r="AO861" s="57">
        <v>46120.506863425922</v>
      </c>
      <c r="AP861" s="57">
        <v>46239.625</v>
      </c>
      <c r="AQ861" t="s">
        <v>929</v>
      </c>
      <c r="AR861" t="s">
        <v>14</v>
      </c>
      <c r="AS861" t="s">
        <v>581</v>
      </c>
      <c r="AT861" t="s">
        <v>231</v>
      </c>
      <c r="AV861" t="s">
        <v>597</v>
      </c>
      <c r="AW861" t="s">
        <v>1059</v>
      </c>
      <c r="AX861" t="s">
        <v>223</v>
      </c>
      <c r="BA861" s="57">
        <v>46239.625</v>
      </c>
      <c r="BB861" t="s">
        <v>4096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str">
        <f>VLOOKUP(H861,Sheet2!$A$1:$B$270,2,FALSE)</f>
        <v>KLUNGKUNG</v>
      </c>
    </row>
    <row r="862" spans="1:61">
      <c r="A862">
        <v>861</v>
      </c>
      <c r="B862">
        <v>1002506647</v>
      </c>
      <c r="C862">
        <v>3</v>
      </c>
      <c r="D862" t="s">
        <v>49</v>
      </c>
      <c r="E862">
        <v>4</v>
      </c>
      <c r="F862" t="s">
        <v>247</v>
      </c>
      <c r="G862" t="s">
        <v>326</v>
      </c>
      <c r="H862" t="s">
        <v>1020</v>
      </c>
      <c r="I862" t="s">
        <v>213</v>
      </c>
      <c r="J862" t="s">
        <v>214</v>
      </c>
      <c r="K862" t="s">
        <v>149</v>
      </c>
      <c r="L862" t="s">
        <v>215</v>
      </c>
      <c r="M862" t="s">
        <v>582</v>
      </c>
      <c r="N862" t="s">
        <v>216</v>
      </c>
      <c r="O862" s="57">
        <v>46237.827037037037</v>
      </c>
      <c r="P862" s="57">
        <v>46240.484120370369</v>
      </c>
      <c r="Q862">
        <v>69357852</v>
      </c>
      <c r="S862">
        <v>141459106897</v>
      </c>
      <c r="T862" t="s">
        <v>2162</v>
      </c>
      <c r="U862" t="s">
        <v>4097</v>
      </c>
      <c r="V862" t="s">
        <v>4098</v>
      </c>
      <c r="Z862">
        <v>110.44102102518001</v>
      </c>
      <c r="AA862">
        <v>-7.1743858719772904</v>
      </c>
      <c r="AB862" t="s">
        <v>2165</v>
      </c>
      <c r="AC862" t="s">
        <v>217</v>
      </c>
      <c r="AL862" t="s">
        <v>218</v>
      </c>
      <c r="AM862" t="s">
        <v>4099</v>
      </c>
      <c r="AN862" t="s">
        <v>6</v>
      </c>
      <c r="AO862" s="57">
        <v>46089.829675925925</v>
      </c>
      <c r="AP862" s="57">
        <v>46239.333333333336</v>
      </c>
      <c r="AQ862" t="s">
        <v>249</v>
      </c>
      <c r="AR862" t="s">
        <v>14</v>
      </c>
      <c r="AS862" t="s">
        <v>613</v>
      </c>
      <c r="AT862" t="s">
        <v>231</v>
      </c>
      <c r="AV862" t="s">
        <v>4100</v>
      </c>
      <c r="AW862" t="s">
        <v>1063</v>
      </c>
      <c r="AX862" t="s">
        <v>223</v>
      </c>
      <c r="BA862" s="57">
        <v>46239.333333333336</v>
      </c>
      <c r="BB862" t="s">
        <v>4099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:61">
      <c r="A863">
        <v>862</v>
      </c>
      <c r="B863">
        <v>1002509539</v>
      </c>
      <c r="C863">
        <v>3</v>
      </c>
      <c r="D863" t="s">
        <v>38</v>
      </c>
      <c r="E863">
        <v>5</v>
      </c>
      <c r="F863" t="s">
        <v>90</v>
      </c>
      <c r="G863" t="s">
        <v>98</v>
      </c>
      <c r="H863" t="s">
        <v>303</v>
      </c>
      <c r="I863" t="s">
        <v>213</v>
      </c>
      <c r="J863" t="s">
        <v>214</v>
      </c>
      <c r="K863" t="s">
        <v>149</v>
      </c>
      <c r="L863" t="s">
        <v>215</v>
      </c>
      <c r="M863" t="s">
        <v>76</v>
      </c>
      <c r="N863" t="s">
        <v>216</v>
      </c>
      <c r="O863" s="57">
        <v>46239.34578703704</v>
      </c>
      <c r="P863" s="57">
        <v>46239.646967592591</v>
      </c>
      <c r="Q863">
        <v>69358735</v>
      </c>
      <c r="S863">
        <v>152606246376</v>
      </c>
      <c r="T863" t="s">
        <v>4101</v>
      </c>
      <c r="U863" t="s">
        <v>4102</v>
      </c>
      <c r="V863" t="s">
        <v>4103</v>
      </c>
      <c r="Z863">
        <v>111.89589678220899</v>
      </c>
      <c r="AA863">
        <v>-8.0731820225064705</v>
      </c>
      <c r="AB863" t="s">
        <v>4104</v>
      </c>
      <c r="AC863" t="s">
        <v>237</v>
      </c>
      <c r="AL863" t="s">
        <v>218</v>
      </c>
      <c r="AM863" t="s">
        <v>1501</v>
      </c>
      <c r="AN863" t="s">
        <v>6</v>
      </c>
      <c r="AO863" s="57">
        <v>46150.351134259261</v>
      </c>
      <c r="AP863" s="57">
        <v>46240.333333333336</v>
      </c>
      <c r="AR863" t="s">
        <v>219</v>
      </c>
      <c r="AS863" t="s">
        <v>98</v>
      </c>
      <c r="AT863" t="s">
        <v>231</v>
      </c>
      <c r="AU863">
        <v>20260805</v>
      </c>
      <c r="AV863" t="s">
        <v>222</v>
      </c>
      <c r="AW863" t="s">
        <v>1055</v>
      </c>
      <c r="AX863" t="s">
        <v>223</v>
      </c>
      <c r="BA863" s="57">
        <v>46240.333333333336</v>
      </c>
      <c r="BB863" t="s">
        <v>1501</v>
      </c>
      <c r="BC863">
        <v>2026</v>
      </c>
      <c r="BD863">
        <v>8</v>
      </c>
      <c r="BE863">
        <v>5</v>
      </c>
      <c r="BF863" s="6">
        <f t="shared" si="39"/>
        <v>46239</v>
      </c>
      <c r="BG863">
        <f t="shared" si="40"/>
        <v>-1.3333333333357587</v>
      </c>
      <c r="BH863" t="str">
        <f t="shared" si="41"/>
        <v>COMPLY</v>
      </c>
      <c r="BI863" t="str">
        <f>VLOOKUP(H863,Sheet2!$A$1:$B$270,2,FALSE)</f>
        <v>BLITAR</v>
      </c>
    </row>
    <row r="864" spans="1:61">
      <c r="A864">
        <v>863</v>
      </c>
      <c r="B864">
        <v>1002515573</v>
      </c>
      <c r="C864">
        <v>3</v>
      </c>
      <c r="D864" t="s">
        <v>51</v>
      </c>
      <c r="E864">
        <v>4</v>
      </c>
      <c r="F864" t="s">
        <v>275</v>
      </c>
      <c r="G864" t="s">
        <v>922</v>
      </c>
      <c r="H864" t="s">
        <v>4852</v>
      </c>
      <c r="I864" t="s">
        <v>213</v>
      </c>
      <c r="J864" t="s">
        <v>214</v>
      </c>
      <c r="K864" t="s">
        <v>149</v>
      </c>
      <c r="L864" t="s">
        <v>215</v>
      </c>
      <c r="M864" t="s">
        <v>76</v>
      </c>
      <c r="N864" t="s">
        <v>216</v>
      </c>
      <c r="O864" s="57">
        <v>46242.347187500003</v>
      </c>
      <c r="P864" s="57">
        <v>46243.797210648147</v>
      </c>
      <c r="Q864">
        <v>69361226</v>
      </c>
      <c r="S864">
        <v>142539117740</v>
      </c>
      <c r="T864" t="s">
        <v>6049</v>
      </c>
      <c r="U864" t="s">
        <v>6050</v>
      </c>
      <c r="V864" t="s">
        <v>6051</v>
      </c>
      <c r="Z864">
        <v>110.6721762</v>
      </c>
      <c r="AA864">
        <v>-6.5685433999999896</v>
      </c>
      <c r="AB864" t="s">
        <v>6052</v>
      </c>
      <c r="AC864" t="s">
        <v>217</v>
      </c>
      <c r="AL864" t="s">
        <v>218</v>
      </c>
      <c r="AM864" t="s">
        <v>6053</v>
      </c>
      <c r="AN864" t="s">
        <v>6</v>
      </c>
      <c r="AO864" s="57">
        <v>46242.350891203707</v>
      </c>
      <c r="AP864" s="57">
        <v>46243.333333333336</v>
      </c>
      <c r="AR864" t="s">
        <v>219</v>
      </c>
      <c r="AS864" t="s">
        <v>220</v>
      </c>
      <c r="AT864" t="s">
        <v>231</v>
      </c>
      <c r="AU864">
        <v>20260809</v>
      </c>
      <c r="AV864" t="s">
        <v>222</v>
      </c>
      <c r="AW864" t="s">
        <v>1055</v>
      </c>
      <c r="AX864" t="s">
        <v>223</v>
      </c>
      <c r="BA864" s="57">
        <v>46243.333333333336</v>
      </c>
      <c r="BB864" t="s">
        <v>6053</v>
      </c>
      <c r="BC864">
        <v>2026</v>
      </c>
      <c r="BD864">
        <v>8</v>
      </c>
      <c r="BE864">
        <v>9</v>
      </c>
      <c r="BF864" s="6">
        <f t="shared" si="39"/>
        <v>46243</v>
      </c>
      <c r="BG864">
        <f t="shared" si="40"/>
        <v>-0.33333333333575865</v>
      </c>
      <c r="BH864" t="str">
        <f t="shared" si="41"/>
        <v>COMPLY</v>
      </c>
      <c r="BI864" t="e">
        <f>VLOOKUP(H864,Sheet2!$A$1:$B$270,2,FALSE)</f>
        <v>#N/A</v>
      </c>
    </row>
    <row r="865" spans="1:61">
      <c r="A865">
        <v>864</v>
      </c>
      <c r="B865">
        <v>1002506433</v>
      </c>
      <c r="C865">
        <v>3</v>
      </c>
      <c r="D865" t="s">
        <v>51</v>
      </c>
      <c r="E865">
        <v>4</v>
      </c>
      <c r="F865" t="s">
        <v>235</v>
      </c>
      <c r="G865" t="s">
        <v>594</v>
      </c>
      <c r="H865" t="s">
        <v>919</v>
      </c>
      <c r="I865" t="s">
        <v>213</v>
      </c>
      <c r="J865" t="s">
        <v>214</v>
      </c>
      <c r="K865" t="s">
        <v>149</v>
      </c>
      <c r="L865" t="s">
        <v>2345</v>
      </c>
      <c r="M865" t="s">
        <v>236</v>
      </c>
      <c r="N865" t="s">
        <v>216</v>
      </c>
      <c r="O865" s="57">
        <v>46237.659131944441</v>
      </c>
      <c r="P865" s="57">
        <v>46240.403819444444</v>
      </c>
      <c r="Q865">
        <v>69357726</v>
      </c>
      <c r="R865">
        <v>2715722888</v>
      </c>
      <c r="T865" t="s">
        <v>4115</v>
      </c>
      <c r="U865" t="s">
        <v>2347</v>
      </c>
      <c r="Z865">
        <v>110.808212</v>
      </c>
      <c r="AA865">
        <v>-7.6113644000000003</v>
      </c>
      <c r="AB865" t="s">
        <v>2349</v>
      </c>
      <c r="AC865" t="s">
        <v>230</v>
      </c>
      <c r="AO865" s="57">
        <v>46089.674050925925</v>
      </c>
      <c r="AR865" t="s">
        <v>314</v>
      </c>
      <c r="AS865" t="s">
        <v>220</v>
      </c>
      <c r="AT865" t="s">
        <v>231</v>
      </c>
      <c r="AV865" t="s">
        <v>1085</v>
      </c>
      <c r="AW865" t="s">
        <v>2351</v>
      </c>
      <c r="AX865" t="s">
        <v>223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:61">
      <c r="A866">
        <v>865</v>
      </c>
      <c r="B866">
        <v>1002509551</v>
      </c>
      <c r="C866">
        <v>3</v>
      </c>
      <c r="D866" t="s">
        <v>38</v>
      </c>
      <c r="E866">
        <v>5</v>
      </c>
      <c r="F866" t="s">
        <v>251</v>
      </c>
      <c r="G866" t="s">
        <v>91</v>
      </c>
      <c r="H866" t="s">
        <v>333</v>
      </c>
      <c r="I866" t="s">
        <v>213</v>
      </c>
      <c r="J866" t="s">
        <v>214</v>
      </c>
      <c r="K866" t="s">
        <v>149</v>
      </c>
      <c r="M866" t="s">
        <v>76</v>
      </c>
      <c r="N866" t="s">
        <v>216</v>
      </c>
      <c r="O866" s="57">
        <v>46239.351631944446</v>
      </c>
      <c r="P866" s="57">
        <v>46242.788182870368</v>
      </c>
      <c r="Q866">
        <v>69358749</v>
      </c>
      <c r="S866">
        <v>152704231399</v>
      </c>
      <c r="T866" t="s">
        <v>4116</v>
      </c>
      <c r="U866" t="s">
        <v>4117</v>
      </c>
      <c r="V866" t="s">
        <v>6055</v>
      </c>
      <c r="Z866">
        <v>112.61334739999999</v>
      </c>
      <c r="AA866">
        <v>-8.0333251000000008</v>
      </c>
      <c r="AB866" t="s">
        <v>4118</v>
      </c>
      <c r="AC866" t="s">
        <v>226</v>
      </c>
      <c r="AL866" t="s">
        <v>218</v>
      </c>
      <c r="AM866" t="s">
        <v>6056</v>
      </c>
      <c r="AN866" t="s">
        <v>6</v>
      </c>
      <c r="AO866" s="57">
        <v>46150.360949074071</v>
      </c>
      <c r="AP866" s="57">
        <v>46244.333333333336</v>
      </c>
      <c r="AR866" t="s">
        <v>219</v>
      </c>
      <c r="AS866" t="s">
        <v>586</v>
      </c>
      <c r="AT866" t="s">
        <v>231</v>
      </c>
      <c r="AU866">
        <v>20260808</v>
      </c>
      <c r="AV866" t="s">
        <v>222</v>
      </c>
      <c r="AW866" t="s">
        <v>565</v>
      </c>
      <c r="AX866" t="s">
        <v>223</v>
      </c>
      <c r="BA866" s="57">
        <v>46244.333333333336</v>
      </c>
      <c r="BB866" t="s">
        <v>6056</v>
      </c>
      <c r="BC866">
        <v>2026</v>
      </c>
      <c r="BD866">
        <v>8</v>
      </c>
      <c r="BE866">
        <v>8</v>
      </c>
      <c r="BF866" s="6">
        <f t="shared" si="39"/>
        <v>46242</v>
      </c>
      <c r="BG866">
        <f t="shared" si="40"/>
        <v>-2.3333333333357587</v>
      </c>
      <c r="BH866" t="str">
        <f t="shared" si="41"/>
        <v>COMPLY</v>
      </c>
      <c r="BI866" t="str">
        <f>VLOOKUP(H866,Sheet2!$A$1:$B$270,2,FALSE)</f>
        <v>MALANG</v>
      </c>
    </row>
    <row r="867" spans="1:61">
      <c r="A867">
        <v>866</v>
      </c>
      <c r="B867">
        <v>1002505711</v>
      </c>
      <c r="C867">
        <v>3</v>
      </c>
      <c r="D867" t="s">
        <v>51</v>
      </c>
      <c r="E867">
        <v>4</v>
      </c>
      <c r="F867" t="s">
        <v>235</v>
      </c>
      <c r="G867" t="s">
        <v>594</v>
      </c>
      <c r="H867" t="s">
        <v>636</v>
      </c>
      <c r="I867" t="s">
        <v>213</v>
      </c>
      <c r="J867" t="s">
        <v>214</v>
      </c>
      <c r="K867" t="s">
        <v>149</v>
      </c>
      <c r="M867" t="s">
        <v>1084</v>
      </c>
      <c r="N867" t="s">
        <v>216</v>
      </c>
      <c r="O867" s="57">
        <v>46237.423333333332</v>
      </c>
      <c r="P867" s="57">
        <v>46239.435694444444</v>
      </c>
      <c r="Q867">
        <v>69357305</v>
      </c>
      <c r="T867" t="s">
        <v>4119</v>
      </c>
      <c r="Z867">
        <v>110.7651979</v>
      </c>
      <c r="AA867">
        <v>-7.5410035000000004</v>
      </c>
      <c r="AB867" t="s">
        <v>3960</v>
      </c>
      <c r="AC867" t="s">
        <v>230</v>
      </c>
      <c r="AL867" t="s">
        <v>218</v>
      </c>
      <c r="AM867" s="58">
        <v>25569</v>
      </c>
      <c r="AN867" t="s">
        <v>6</v>
      </c>
      <c r="AO867" s="57">
        <v>46089.424085648148</v>
      </c>
      <c r="AS867" t="s">
        <v>220</v>
      </c>
      <c r="AT867" t="s">
        <v>231</v>
      </c>
      <c r="AV867" t="s">
        <v>1084</v>
      </c>
      <c r="AW867" t="s">
        <v>656</v>
      </c>
      <c r="AX867" t="s">
        <v>223</v>
      </c>
      <c r="BA867" s="57">
        <v>25569</v>
      </c>
      <c r="BB867" s="58">
        <v>25569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1002508611</v>
      </c>
      <c r="C868">
        <v>3</v>
      </c>
      <c r="D868" t="s">
        <v>59</v>
      </c>
      <c r="E868">
        <v>4</v>
      </c>
      <c r="F868" t="s">
        <v>243</v>
      </c>
      <c r="G868" t="s">
        <v>920</v>
      </c>
      <c r="H868" t="s">
        <v>921</v>
      </c>
      <c r="I868" t="s">
        <v>213</v>
      </c>
      <c r="J868" t="s">
        <v>214</v>
      </c>
      <c r="K868" t="s">
        <v>149</v>
      </c>
      <c r="M868" t="s">
        <v>1013</v>
      </c>
      <c r="N868" t="s">
        <v>216</v>
      </c>
      <c r="O868" s="57">
        <v>46238.609375</v>
      </c>
      <c r="P868" s="57">
        <v>46238.610578703701</v>
      </c>
      <c r="Q868">
        <v>69358359</v>
      </c>
      <c r="S868">
        <v>142164113607</v>
      </c>
      <c r="T868" t="s">
        <v>4121</v>
      </c>
      <c r="Z868">
        <v>110.3616167</v>
      </c>
      <c r="AA868">
        <v>-7.5322221999999996</v>
      </c>
      <c r="AB868" t="s">
        <v>4122</v>
      </c>
      <c r="AC868" t="s">
        <v>292</v>
      </c>
      <c r="AO868" s="57">
        <v>46120.611273148148</v>
      </c>
      <c r="AR868" t="s">
        <v>6</v>
      </c>
      <c r="AS868" t="s">
        <v>220</v>
      </c>
      <c r="AT868" t="s">
        <v>231</v>
      </c>
      <c r="AV868" t="s">
        <v>1014</v>
      </c>
      <c r="AW868" t="s">
        <v>606</v>
      </c>
      <c r="AX868" t="s">
        <v>223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:61">
      <c r="A869">
        <v>868</v>
      </c>
      <c r="B869">
        <v>1002518502</v>
      </c>
      <c r="C869">
        <v>3</v>
      </c>
      <c r="D869" t="s">
        <v>42</v>
      </c>
      <c r="E869">
        <v>5</v>
      </c>
      <c r="F869" t="s">
        <v>233</v>
      </c>
      <c r="G869" t="s">
        <v>101</v>
      </c>
      <c r="H869" t="s">
        <v>264</v>
      </c>
      <c r="I869" t="s">
        <v>213</v>
      </c>
      <c r="J869" t="s">
        <v>214</v>
      </c>
      <c r="K869" t="s">
        <v>149</v>
      </c>
      <c r="M869" t="s">
        <v>76</v>
      </c>
      <c r="N869" t="s">
        <v>216</v>
      </c>
      <c r="O869" s="57">
        <v>46244.69332175926</v>
      </c>
      <c r="P869" s="57">
        <v>46244.885740740741</v>
      </c>
      <c r="Q869">
        <v>69345020</v>
      </c>
      <c r="R869">
        <v>3135917281</v>
      </c>
      <c r="S869">
        <v>152316231203</v>
      </c>
      <c r="T869" t="s">
        <v>6909</v>
      </c>
      <c r="U869" t="s">
        <v>6910</v>
      </c>
      <c r="V869" t="s">
        <v>6911</v>
      </c>
      <c r="Z869">
        <v>112.755130755219</v>
      </c>
      <c r="AA869">
        <v>-7.4442643883951201</v>
      </c>
      <c r="AB869" t="s">
        <v>6912</v>
      </c>
      <c r="AC869" t="s">
        <v>293</v>
      </c>
      <c r="AL869" t="s">
        <v>218</v>
      </c>
      <c r="AM869" t="s">
        <v>6913</v>
      </c>
      <c r="AN869" t="s">
        <v>6</v>
      </c>
      <c r="AO869" s="57">
        <v>46303.694282407407</v>
      </c>
      <c r="AR869" t="s">
        <v>219</v>
      </c>
      <c r="AS869" t="s">
        <v>233</v>
      </c>
      <c r="AT869" t="s">
        <v>231</v>
      </c>
      <c r="AU869">
        <v>20260810</v>
      </c>
      <c r="AV869" t="s">
        <v>222</v>
      </c>
      <c r="AW869" t="s">
        <v>630</v>
      </c>
      <c r="AX869" t="s">
        <v>223</v>
      </c>
      <c r="BA869" s="57">
        <v>46244.291666666664</v>
      </c>
      <c r="BB869" t="s">
        <v>6913</v>
      </c>
      <c r="BC869">
        <v>2026</v>
      </c>
      <c r="BD869">
        <v>8</v>
      </c>
      <c r="BE869">
        <v>10</v>
      </c>
      <c r="BF869" s="6">
        <f t="shared" si="39"/>
        <v>46244</v>
      </c>
      <c r="BG869">
        <f t="shared" si="40"/>
        <v>-0.29166666666424135</v>
      </c>
      <c r="BH869" t="str">
        <f t="shared" si="41"/>
        <v>COMPLY</v>
      </c>
      <c r="BI869" t="str">
        <f>VLOOKUP(H869,Sheet2!$A$1:$B$270,2,FALSE)</f>
        <v>SIDOARJO</v>
      </c>
    </row>
    <row r="870" spans="1:61">
      <c r="A870">
        <v>869</v>
      </c>
      <c r="B870">
        <v>1002509770</v>
      </c>
      <c r="C870">
        <v>3</v>
      </c>
      <c r="D870" t="s">
        <v>42</v>
      </c>
      <c r="E870">
        <v>5</v>
      </c>
      <c r="F870" t="s">
        <v>233</v>
      </c>
      <c r="G870" t="s">
        <v>101</v>
      </c>
      <c r="H870" t="s">
        <v>439</v>
      </c>
      <c r="I870" t="s">
        <v>213</v>
      </c>
      <c r="J870" t="s">
        <v>214</v>
      </c>
      <c r="K870" t="s">
        <v>149</v>
      </c>
      <c r="M870" t="s">
        <v>582</v>
      </c>
      <c r="N870" t="s">
        <v>216</v>
      </c>
      <c r="O870" s="57">
        <v>46239.399918981479</v>
      </c>
      <c r="P870" s="57">
        <v>46248.377442129633</v>
      </c>
      <c r="Q870">
        <v>69358832</v>
      </c>
      <c r="S870">
        <v>152331250911</v>
      </c>
      <c r="T870" t="s">
        <v>4123</v>
      </c>
      <c r="U870" t="s">
        <v>2929</v>
      </c>
      <c r="V870" t="s">
        <v>4124</v>
      </c>
      <c r="Z870">
        <v>112.62424470000001</v>
      </c>
      <c r="AA870">
        <v>-7.4491252000000001</v>
      </c>
      <c r="AB870" t="s">
        <v>4125</v>
      </c>
      <c r="AC870" t="s">
        <v>230</v>
      </c>
      <c r="AL870" t="s">
        <v>218</v>
      </c>
      <c r="AM870" t="s">
        <v>1840</v>
      </c>
      <c r="AN870" t="s">
        <v>6</v>
      </c>
      <c r="AO870" s="57">
        <v>46150.402731481481</v>
      </c>
      <c r="AP870" s="57">
        <v>46241.333333333336</v>
      </c>
      <c r="AQ870" t="s">
        <v>570</v>
      </c>
      <c r="AR870" t="s">
        <v>14</v>
      </c>
      <c r="AS870" t="s">
        <v>608</v>
      </c>
      <c r="AT870" t="s">
        <v>231</v>
      </c>
      <c r="AV870" t="s">
        <v>9339</v>
      </c>
      <c r="AW870" t="s">
        <v>566</v>
      </c>
      <c r="AX870" t="s">
        <v>223</v>
      </c>
      <c r="BA870" s="57">
        <v>46241.333333333336</v>
      </c>
      <c r="BB870" t="s">
        <v>1840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SIDOARJO</v>
      </c>
    </row>
    <row r="871" spans="1:61">
      <c r="A871">
        <v>870</v>
      </c>
      <c r="B871">
        <v>1002511078</v>
      </c>
      <c r="C871">
        <v>3</v>
      </c>
      <c r="D871" t="s">
        <v>49</v>
      </c>
      <c r="E871">
        <v>4</v>
      </c>
      <c r="F871" t="s">
        <v>247</v>
      </c>
      <c r="G871" t="s">
        <v>248</v>
      </c>
      <c r="H871" t="s">
        <v>699</v>
      </c>
      <c r="I871" t="s">
        <v>213</v>
      </c>
      <c r="J871" t="s">
        <v>214</v>
      </c>
      <c r="K871" t="s">
        <v>149</v>
      </c>
      <c r="M871" t="s">
        <v>76</v>
      </c>
      <c r="N871" t="s">
        <v>216</v>
      </c>
      <c r="O871" s="57">
        <v>46239.659201388888</v>
      </c>
      <c r="P871" s="57">
        <v>46239.760046296295</v>
      </c>
      <c r="Q871">
        <v>69357504</v>
      </c>
      <c r="S871">
        <v>141408117897</v>
      </c>
      <c r="T871" t="s">
        <v>4126</v>
      </c>
      <c r="U871" t="s">
        <v>4127</v>
      </c>
      <c r="V871" t="s">
        <v>4128</v>
      </c>
      <c r="Z871">
        <v>110.42967899999999</v>
      </c>
      <c r="AA871">
        <v>-6.9892561000000004</v>
      </c>
      <c r="AB871" t="s">
        <v>4129</v>
      </c>
      <c r="AC871" t="s">
        <v>217</v>
      </c>
      <c r="AL871" t="s">
        <v>218</v>
      </c>
      <c r="AM871" t="s">
        <v>4130</v>
      </c>
      <c r="AN871" t="s">
        <v>6</v>
      </c>
      <c r="AO871" s="57">
        <v>46150.663530092592</v>
      </c>
      <c r="AR871" t="s">
        <v>219</v>
      </c>
      <c r="AS871" t="s">
        <v>220</v>
      </c>
      <c r="AT871" t="s">
        <v>231</v>
      </c>
      <c r="AU871">
        <v>20260805</v>
      </c>
      <c r="AV871" t="s">
        <v>222</v>
      </c>
      <c r="AW871" t="s">
        <v>566</v>
      </c>
      <c r="AX871" t="s">
        <v>223</v>
      </c>
      <c r="BA871" s="57">
        <v>46239.291666666664</v>
      </c>
      <c r="BB871" t="s">
        <v>4130</v>
      </c>
      <c r="BC871">
        <v>2026</v>
      </c>
      <c r="BD871">
        <v>8</v>
      </c>
      <c r="BE871">
        <v>5</v>
      </c>
      <c r="BF871" s="6">
        <f t="shared" si="39"/>
        <v>46239</v>
      </c>
      <c r="BG871">
        <f t="shared" si="40"/>
        <v>-0.29166666666424135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1002517689</v>
      </c>
      <c r="C872">
        <v>3</v>
      </c>
      <c r="D872" t="s">
        <v>45</v>
      </c>
      <c r="E872">
        <v>5</v>
      </c>
      <c r="F872" t="s">
        <v>211</v>
      </c>
      <c r="G872" t="s">
        <v>118</v>
      </c>
      <c r="H872" t="s">
        <v>212</v>
      </c>
      <c r="I872" t="s">
        <v>213</v>
      </c>
      <c r="J872" t="s">
        <v>214</v>
      </c>
      <c r="K872" t="s">
        <v>149</v>
      </c>
      <c r="M872" t="s">
        <v>76</v>
      </c>
      <c r="N872" t="s">
        <v>216</v>
      </c>
      <c r="O872" s="57">
        <v>46244.549039351848</v>
      </c>
      <c r="P872" s="57">
        <v>46244.589386574073</v>
      </c>
      <c r="Q872">
        <v>69360771</v>
      </c>
      <c r="S872">
        <v>172606792136</v>
      </c>
      <c r="T872" t="s">
        <v>4555</v>
      </c>
      <c r="U872" t="s">
        <v>6914</v>
      </c>
      <c r="V872" t="s">
        <v>6915</v>
      </c>
      <c r="Z872">
        <v>117.70505249999999</v>
      </c>
      <c r="AA872">
        <v>-8.6698895</v>
      </c>
      <c r="AB872" t="s">
        <v>4558</v>
      </c>
      <c r="AC872" t="s">
        <v>292</v>
      </c>
      <c r="AL872" t="s">
        <v>218</v>
      </c>
      <c r="AM872" t="s">
        <v>6916</v>
      </c>
      <c r="AN872" t="s">
        <v>6</v>
      </c>
      <c r="AO872" s="57">
        <v>46303.559421296297</v>
      </c>
      <c r="AR872" t="s">
        <v>219</v>
      </c>
      <c r="AS872" t="s">
        <v>220</v>
      </c>
      <c r="AT872" t="s">
        <v>231</v>
      </c>
      <c r="AU872">
        <v>20260810</v>
      </c>
      <c r="AV872" t="s">
        <v>222</v>
      </c>
      <c r="AW872" t="s">
        <v>566</v>
      </c>
      <c r="AX872" t="s">
        <v>223</v>
      </c>
      <c r="BA872" s="57">
        <v>46244.291666666664</v>
      </c>
      <c r="BB872" t="s">
        <v>6916</v>
      </c>
      <c r="BC872">
        <v>2026</v>
      </c>
      <c r="BD872">
        <v>8</v>
      </c>
      <c r="BE872">
        <v>10</v>
      </c>
      <c r="BF872" s="6">
        <f t="shared" si="39"/>
        <v>46244</v>
      </c>
      <c r="BG872">
        <f t="shared" si="40"/>
        <v>-0.29166666666424135</v>
      </c>
      <c r="BH872" t="str">
        <f t="shared" si="41"/>
        <v>COMPLY</v>
      </c>
      <c r="BI872" t="str">
        <f>VLOOKUP(H872,Sheet2!$A$1:$B$270,2,FALSE)</f>
        <v>SUMBAWA</v>
      </c>
    </row>
    <row r="873" spans="1:61">
      <c r="A873">
        <v>872</v>
      </c>
      <c r="B873">
        <v>1002507658</v>
      </c>
      <c r="C873">
        <v>3</v>
      </c>
      <c r="D873" t="s">
        <v>55</v>
      </c>
      <c r="E873">
        <v>5</v>
      </c>
      <c r="F873" t="s">
        <v>315</v>
      </c>
      <c r="G873" t="s">
        <v>124</v>
      </c>
      <c r="H873" t="s">
        <v>317</v>
      </c>
      <c r="I873" t="s">
        <v>213</v>
      </c>
      <c r="J873" t="s">
        <v>214</v>
      </c>
      <c r="K873" t="s">
        <v>149</v>
      </c>
      <c r="L873" t="s">
        <v>215</v>
      </c>
      <c r="M873" t="s">
        <v>76</v>
      </c>
      <c r="N873" t="s">
        <v>216</v>
      </c>
      <c r="O873" s="57">
        <v>46238.465925925928</v>
      </c>
      <c r="P873" s="57">
        <v>46238.673402777778</v>
      </c>
      <c r="Q873">
        <v>69358126</v>
      </c>
      <c r="S873">
        <v>152308241262</v>
      </c>
      <c r="T873" t="s">
        <v>4140</v>
      </c>
      <c r="U873" t="s">
        <v>4141</v>
      </c>
      <c r="V873" t="s">
        <v>4142</v>
      </c>
      <c r="Z873">
        <v>112.7393304</v>
      </c>
      <c r="AA873">
        <v>-7.3415568999999996</v>
      </c>
      <c r="AB873" t="s">
        <v>4143</v>
      </c>
      <c r="AC873" t="s">
        <v>217</v>
      </c>
      <c r="AL873" t="s">
        <v>218</v>
      </c>
      <c r="AM873" t="s">
        <v>4144</v>
      </c>
      <c r="AN873" t="s">
        <v>6</v>
      </c>
      <c r="AO873" s="57">
        <v>46120.476157407407</v>
      </c>
      <c r="AP873" s="57">
        <v>46239.333333333336</v>
      </c>
      <c r="AR873" t="s">
        <v>219</v>
      </c>
      <c r="AS873" t="s">
        <v>667</v>
      </c>
      <c r="AT873" t="s">
        <v>231</v>
      </c>
      <c r="AU873">
        <v>20260804</v>
      </c>
      <c r="AV873" t="s">
        <v>222</v>
      </c>
      <c r="AW873" t="s">
        <v>1068</v>
      </c>
      <c r="AX873" t="s">
        <v>223</v>
      </c>
      <c r="BA873" s="57">
        <v>46239.333333333336</v>
      </c>
      <c r="BB873" t="s">
        <v>4144</v>
      </c>
      <c r="BC873">
        <v>2026</v>
      </c>
      <c r="BD873">
        <v>8</v>
      </c>
      <c r="BE873">
        <v>4</v>
      </c>
      <c r="BF873" s="6">
        <f t="shared" si="39"/>
        <v>46238</v>
      </c>
      <c r="BG873">
        <f t="shared" si="40"/>
        <v>-1.3333333333357587</v>
      </c>
      <c r="BH873" t="str">
        <f t="shared" si="41"/>
        <v>COMPLY</v>
      </c>
      <c r="BI873" t="str">
        <f>VLOOKUP(H873,Sheet2!$A$1:$B$270,2,FALSE)</f>
        <v>SURABAYA SELATAN</v>
      </c>
    </row>
    <row r="874" spans="1:61">
      <c r="A874">
        <v>873</v>
      </c>
      <c r="B874">
        <v>1002515708</v>
      </c>
      <c r="C874">
        <v>3</v>
      </c>
      <c r="D874" t="s">
        <v>38</v>
      </c>
      <c r="E874">
        <v>5</v>
      </c>
      <c r="F874" t="s">
        <v>90</v>
      </c>
      <c r="G874" t="s">
        <v>93</v>
      </c>
      <c r="H874" t="s">
        <v>319</v>
      </c>
      <c r="I874" t="s">
        <v>213</v>
      </c>
      <c r="J874" t="s">
        <v>214</v>
      </c>
      <c r="K874" t="s">
        <v>149</v>
      </c>
      <c r="L874" t="s">
        <v>215</v>
      </c>
      <c r="M874" t="s">
        <v>76</v>
      </c>
      <c r="N874" t="s">
        <v>216</v>
      </c>
      <c r="O874" s="57">
        <v>46242.426354166666</v>
      </c>
      <c r="P874" s="57">
        <v>46242.914918981478</v>
      </c>
      <c r="Q874">
        <v>69361303</v>
      </c>
      <c r="S874">
        <v>152641205431</v>
      </c>
      <c r="T874" t="s">
        <v>5829</v>
      </c>
      <c r="U874" t="s">
        <v>5830</v>
      </c>
      <c r="V874" t="s">
        <v>6061</v>
      </c>
      <c r="Z874">
        <v>112.058712</v>
      </c>
      <c r="AA874">
        <v>-7.6771010000000004</v>
      </c>
      <c r="AB874" t="s">
        <v>6062</v>
      </c>
      <c r="AC874" t="s">
        <v>237</v>
      </c>
      <c r="AL874" t="s">
        <v>218</v>
      </c>
      <c r="AM874" t="s">
        <v>6063</v>
      </c>
      <c r="AN874" t="s">
        <v>6</v>
      </c>
      <c r="AO874" s="57">
        <v>46242.434189814812</v>
      </c>
      <c r="AP874" s="57">
        <v>46243.333333333336</v>
      </c>
      <c r="AR874" t="s">
        <v>219</v>
      </c>
      <c r="AS874" t="s">
        <v>637</v>
      </c>
      <c r="AT874" t="s">
        <v>231</v>
      </c>
      <c r="AU874">
        <v>20260808</v>
      </c>
      <c r="AV874" t="s">
        <v>222</v>
      </c>
      <c r="AW874" t="s">
        <v>1068</v>
      </c>
      <c r="AX874" t="s">
        <v>223</v>
      </c>
      <c r="BA874" s="57">
        <v>46243.333333333336</v>
      </c>
      <c r="BB874" t="s">
        <v>6063</v>
      </c>
      <c r="BC874">
        <v>2026</v>
      </c>
      <c r="BD874">
        <v>8</v>
      </c>
      <c r="BE874">
        <v>8</v>
      </c>
      <c r="BF874" s="6">
        <f t="shared" si="39"/>
        <v>46242</v>
      </c>
      <c r="BG874">
        <f t="shared" si="40"/>
        <v>-1.3333333333357587</v>
      </c>
      <c r="BH874" t="str">
        <f t="shared" si="41"/>
        <v>COMPLY</v>
      </c>
      <c r="BI874" t="str">
        <f>VLOOKUP(H874,Sheet2!$A$1:$B$270,2,FALSE)</f>
        <v>NGANJUK</v>
      </c>
    </row>
    <row r="875" spans="1:61">
      <c r="A875">
        <v>874</v>
      </c>
      <c r="B875">
        <v>1002510210</v>
      </c>
      <c r="C875">
        <v>3</v>
      </c>
      <c r="D875" t="s">
        <v>55</v>
      </c>
      <c r="E875">
        <v>5</v>
      </c>
      <c r="F875" t="s">
        <v>267</v>
      </c>
      <c r="G875" t="s">
        <v>125</v>
      </c>
      <c r="H875" t="s">
        <v>359</v>
      </c>
      <c r="I875" t="s">
        <v>213</v>
      </c>
      <c r="J875" t="s">
        <v>214</v>
      </c>
      <c r="K875" t="s">
        <v>149</v>
      </c>
      <c r="L875" t="s">
        <v>215</v>
      </c>
      <c r="M875" t="s">
        <v>76</v>
      </c>
      <c r="N875" t="s">
        <v>216</v>
      </c>
      <c r="O875" s="57">
        <v>46239.476354166669</v>
      </c>
      <c r="P875" s="57">
        <v>46239.771377314813</v>
      </c>
      <c r="Q875">
        <v>69359003</v>
      </c>
      <c r="S875">
        <v>152457201370</v>
      </c>
      <c r="T875" t="s">
        <v>4145</v>
      </c>
      <c r="U875" t="s">
        <v>4146</v>
      </c>
      <c r="V875" t="s">
        <v>4147</v>
      </c>
      <c r="Z875">
        <v>112.362749017775</v>
      </c>
      <c r="AA875">
        <v>-7.01041411780791</v>
      </c>
      <c r="AB875" t="s">
        <v>4148</v>
      </c>
      <c r="AC875" t="s">
        <v>217</v>
      </c>
      <c r="AL875" t="s">
        <v>218</v>
      </c>
      <c r="AM875" t="s">
        <v>4149</v>
      </c>
      <c r="AN875" t="s">
        <v>6</v>
      </c>
      <c r="AO875" s="57">
        <v>46150.486030092594</v>
      </c>
      <c r="AP875" s="57">
        <v>46240.416666666664</v>
      </c>
      <c r="AR875" t="s">
        <v>219</v>
      </c>
      <c r="AS875" t="s">
        <v>220</v>
      </c>
      <c r="AT875" t="s">
        <v>231</v>
      </c>
      <c r="AU875">
        <v>20260805</v>
      </c>
      <c r="AV875" t="s">
        <v>222</v>
      </c>
      <c r="AW875" t="s">
        <v>1055</v>
      </c>
      <c r="AX875" t="s">
        <v>223</v>
      </c>
      <c r="BA875" s="57">
        <v>46240.416666666664</v>
      </c>
      <c r="BB875" t="s">
        <v>4149</v>
      </c>
      <c r="BC875">
        <v>2026</v>
      </c>
      <c r="BD875">
        <v>8</v>
      </c>
      <c r="BE875">
        <v>5</v>
      </c>
      <c r="BF875" s="6">
        <f t="shared" si="39"/>
        <v>46239</v>
      </c>
      <c r="BG875">
        <f t="shared" si="40"/>
        <v>-1.4166666666642413</v>
      </c>
      <c r="BH875" t="str">
        <f t="shared" si="41"/>
        <v>COMPLY</v>
      </c>
      <c r="BI875" t="str">
        <f>VLOOKUP(H875,Sheet2!$A$1:$B$270,2,FALSE)</f>
        <v>GRESIK</v>
      </c>
    </row>
    <row r="876" spans="1:61">
      <c r="A876">
        <v>875</v>
      </c>
      <c r="B876">
        <v>1002512303</v>
      </c>
      <c r="C876">
        <v>3</v>
      </c>
      <c r="D876" t="s">
        <v>55</v>
      </c>
      <c r="E876">
        <v>5</v>
      </c>
      <c r="F876" t="s">
        <v>315</v>
      </c>
      <c r="G876" t="s">
        <v>126</v>
      </c>
      <c r="H876" t="s">
        <v>316</v>
      </c>
      <c r="I876" t="s">
        <v>213</v>
      </c>
      <c r="J876" t="s">
        <v>214</v>
      </c>
      <c r="K876" t="s">
        <v>149</v>
      </c>
      <c r="L876" t="s">
        <v>215</v>
      </c>
      <c r="M876" t="s">
        <v>76</v>
      </c>
      <c r="N876" t="s">
        <v>216</v>
      </c>
      <c r="O876" s="57">
        <v>46240.540925925925</v>
      </c>
      <c r="P876" s="57">
        <v>46241.641446759262</v>
      </c>
      <c r="Q876">
        <v>69359950</v>
      </c>
      <c r="S876">
        <v>152320246220</v>
      </c>
      <c r="T876" t="s">
        <v>4150</v>
      </c>
      <c r="U876" t="s">
        <v>4151</v>
      </c>
      <c r="V876" t="s">
        <v>4152</v>
      </c>
      <c r="Z876">
        <v>112.7576342</v>
      </c>
      <c r="AA876">
        <v>-7.2787804999999999</v>
      </c>
      <c r="AB876" t="s">
        <v>4153</v>
      </c>
      <c r="AC876" t="s">
        <v>1058</v>
      </c>
      <c r="AL876" t="s">
        <v>218</v>
      </c>
      <c r="AM876" t="s">
        <v>4154</v>
      </c>
      <c r="AN876" t="s">
        <v>6</v>
      </c>
      <c r="AO876" s="57">
        <v>46181.549212962964</v>
      </c>
      <c r="AP876" s="57">
        <v>46245.333333333336</v>
      </c>
      <c r="AR876" t="s">
        <v>219</v>
      </c>
      <c r="AS876" t="s">
        <v>961</v>
      </c>
      <c r="AT876" t="s">
        <v>231</v>
      </c>
      <c r="AU876">
        <v>20260807</v>
      </c>
      <c r="AV876" t="s">
        <v>222</v>
      </c>
      <c r="AW876" t="s">
        <v>1072</v>
      </c>
      <c r="AX876" t="s">
        <v>223</v>
      </c>
      <c r="BA876" s="57">
        <v>46245.333333333336</v>
      </c>
      <c r="BB876" t="s">
        <v>4154</v>
      </c>
      <c r="BC876">
        <v>2026</v>
      </c>
      <c r="BD876">
        <v>8</v>
      </c>
      <c r="BE876">
        <v>7</v>
      </c>
      <c r="BF876" s="6">
        <f t="shared" si="39"/>
        <v>46241</v>
      </c>
      <c r="BG876">
        <f t="shared" si="40"/>
        <v>-4.3333333333357587</v>
      </c>
      <c r="BH876" t="str">
        <f t="shared" si="41"/>
        <v>COMPLY</v>
      </c>
      <c r="BI876" t="str">
        <f>VLOOKUP(H876,Sheet2!$A$1:$B$270,2,FALSE)</f>
        <v>SURABAYA SELATAN</v>
      </c>
    </row>
    <row r="877" spans="1:61">
      <c r="A877">
        <v>876</v>
      </c>
      <c r="B877">
        <v>1002518516</v>
      </c>
      <c r="C877">
        <v>3</v>
      </c>
      <c r="D877" t="s">
        <v>49</v>
      </c>
      <c r="E877">
        <v>4</v>
      </c>
      <c r="F877" t="s">
        <v>247</v>
      </c>
      <c r="G877" t="s">
        <v>248</v>
      </c>
      <c r="H877" t="s">
        <v>651</v>
      </c>
      <c r="I877" t="s">
        <v>213</v>
      </c>
      <c r="J877" t="s">
        <v>214</v>
      </c>
      <c r="K877" t="s">
        <v>149</v>
      </c>
      <c r="L877" t="s">
        <v>215</v>
      </c>
      <c r="M877" t="s">
        <v>76</v>
      </c>
      <c r="N877" t="s">
        <v>216</v>
      </c>
      <c r="O877" s="57">
        <v>46244.695798611108</v>
      </c>
      <c r="P877" s="57">
        <v>46245.809282407405</v>
      </c>
      <c r="Q877">
        <v>69362732</v>
      </c>
      <c r="S877">
        <v>141423136633</v>
      </c>
      <c r="T877" t="s">
        <v>6924</v>
      </c>
      <c r="U877" t="s">
        <v>6925</v>
      </c>
      <c r="V877" t="s">
        <v>6926</v>
      </c>
      <c r="Z877">
        <v>110.422167</v>
      </c>
      <c r="AA877">
        <v>-7.0496670000000003</v>
      </c>
      <c r="AB877" t="s">
        <v>6927</v>
      </c>
      <c r="AC877" t="s">
        <v>237</v>
      </c>
      <c r="AL877" t="s">
        <v>218</v>
      </c>
      <c r="AM877" t="s">
        <v>6322</v>
      </c>
      <c r="AN877" t="s">
        <v>6</v>
      </c>
      <c r="AO877" s="57">
        <v>46303.705127314817</v>
      </c>
      <c r="AP877" s="57">
        <v>46245.541666666664</v>
      </c>
      <c r="AR877" t="s">
        <v>219</v>
      </c>
      <c r="AS877" t="s">
        <v>220</v>
      </c>
      <c r="AT877" t="s">
        <v>231</v>
      </c>
      <c r="AU877">
        <v>20260811</v>
      </c>
      <c r="AV877" t="s">
        <v>222</v>
      </c>
      <c r="AW877" t="s">
        <v>238</v>
      </c>
      <c r="AX877" t="s">
        <v>223</v>
      </c>
      <c r="BA877" s="57">
        <v>46245.541666666664</v>
      </c>
      <c r="BB877" t="s">
        <v>6322</v>
      </c>
      <c r="BC877">
        <v>2026</v>
      </c>
      <c r="BD877">
        <v>8</v>
      </c>
      <c r="BE877">
        <v>11</v>
      </c>
      <c r="BF877" s="6">
        <f t="shared" si="39"/>
        <v>46245</v>
      </c>
      <c r="BG877">
        <f t="shared" si="40"/>
        <v>-0.54166666666424135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1002514539</v>
      </c>
      <c r="C878">
        <v>3</v>
      </c>
      <c r="D878" t="s">
        <v>45</v>
      </c>
      <c r="E878">
        <v>5</v>
      </c>
      <c r="F878" t="s">
        <v>211</v>
      </c>
      <c r="G878" t="s">
        <v>110</v>
      </c>
      <c r="H878" t="s">
        <v>481</v>
      </c>
      <c r="I878" t="s">
        <v>213</v>
      </c>
      <c r="J878" t="s">
        <v>214</v>
      </c>
      <c r="K878" t="s">
        <v>149</v>
      </c>
      <c r="M878" t="s">
        <v>76</v>
      </c>
      <c r="N878" t="s">
        <v>216</v>
      </c>
      <c r="O878" s="57">
        <v>46241.548807870371</v>
      </c>
      <c r="P878" s="57">
        <v>46241.618113425924</v>
      </c>
      <c r="Q878">
        <v>69356983</v>
      </c>
      <c r="S878">
        <v>172617203048</v>
      </c>
      <c r="T878" t="s">
        <v>1508</v>
      </c>
      <c r="U878" t="s">
        <v>6064</v>
      </c>
      <c r="V878" t="s">
        <v>6065</v>
      </c>
      <c r="Z878">
        <v>118.6272788</v>
      </c>
      <c r="AA878">
        <v>-8.5061937000000007</v>
      </c>
      <c r="AB878" t="s">
        <v>1511</v>
      </c>
      <c r="AC878" t="s">
        <v>217</v>
      </c>
      <c r="AL878" t="s">
        <v>218</v>
      </c>
      <c r="AM878" t="s">
        <v>6066</v>
      </c>
      <c r="AN878" t="s">
        <v>6</v>
      </c>
      <c r="AO878" s="57">
        <v>46211.559479166666</v>
      </c>
      <c r="AR878" t="s">
        <v>219</v>
      </c>
      <c r="AS878" t="s">
        <v>987</v>
      </c>
      <c r="AT878" t="s">
        <v>231</v>
      </c>
      <c r="AU878">
        <v>20260807</v>
      </c>
      <c r="AV878" t="s">
        <v>222</v>
      </c>
      <c r="AW878" t="s">
        <v>1028</v>
      </c>
      <c r="AX878" t="s">
        <v>223</v>
      </c>
      <c r="BA878" s="57">
        <v>46241.291666666664</v>
      </c>
      <c r="BB878" t="s">
        <v>6066</v>
      </c>
      <c r="BC878">
        <v>2026</v>
      </c>
      <c r="BD878">
        <v>8</v>
      </c>
      <c r="BE878">
        <v>7</v>
      </c>
      <c r="BF878" s="6">
        <f t="shared" si="39"/>
        <v>46241</v>
      </c>
      <c r="BG878">
        <f t="shared" si="40"/>
        <v>-0.29166666666424135</v>
      </c>
      <c r="BH878" t="str">
        <f t="shared" si="41"/>
        <v>COMPLY</v>
      </c>
      <c r="BI878" t="str">
        <f>VLOOKUP(H878,Sheet2!$A$1:$B$270,2,FALSE)</f>
        <v>BIMA</v>
      </c>
    </row>
    <row r="879" spans="1:61">
      <c r="A879">
        <v>878</v>
      </c>
      <c r="B879">
        <v>1002516330</v>
      </c>
      <c r="C879">
        <v>3</v>
      </c>
      <c r="D879" t="s">
        <v>49</v>
      </c>
      <c r="E879">
        <v>4</v>
      </c>
      <c r="F879" t="s">
        <v>253</v>
      </c>
      <c r="G879" t="s">
        <v>556</v>
      </c>
      <c r="H879" t="s">
        <v>1123</v>
      </c>
      <c r="I879" t="s">
        <v>213</v>
      </c>
      <c r="J879" t="s">
        <v>214</v>
      </c>
      <c r="K879" t="s">
        <v>149</v>
      </c>
      <c r="L879" t="s">
        <v>215</v>
      </c>
      <c r="M879" t="s">
        <v>76</v>
      </c>
      <c r="N879" t="s">
        <v>216</v>
      </c>
      <c r="O879" s="57">
        <v>46243.401342592595</v>
      </c>
      <c r="P879" s="57">
        <v>46244.52789351852</v>
      </c>
      <c r="Q879">
        <v>69361726</v>
      </c>
      <c r="S879">
        <v>142204107554</v>
      </c>
      <c r="T879" t="s">
        <v>6067</v>
      </c>
      <c r="U879" t="s">
        <v>6068</v>
      </c>
      <c r="V879" t="s">
        <v>6069</v>
      </c>
      <c r="Z879">
        <v>108.884513005614</v>
      </c>
      <c r="AA879">
        <v>-6.8923399109646102</v>
      </c>
      <c r="AB879" t="s">
        <v>6070</v>
      </c>
      <c r="AC879" t="s">
        <v>217</v>
      </c>
      <c r="AL879" t="s">
        <v>218</v>
      </c>
      <c r="AM879" t="s">
        <v>6071</v>
      </c>
      <c r="AN879" t="s">
        <v>6</v>
      </c>
      <c r="AO879" s="57">
        <v>46273.402662037035</v>
      </c>
      <c r="AP879" s="57">
        <v>46244.333333333336</v>
      </c>
      <c r="AR879" t="s">
        <v>219</v>
      </c>
      <c r="AS879" t="s">
        <v>617</v>
      </c>
      <c r="AT879" t="s">
        <v>231</v>
      </c>
      <c r="AU879">
        <v>20260810</v>
      </c>
      <c r="AV879" t="s">
        <v>222</v>
      </c>
      <c r="AW879" t="s">
        <v>1068</v>
      </c>
      <c r="AX879" t="s">
        <v>223</v>
      </c>
      <c r="BA879" s="57">
        <v>46244.333333333336</v>
      </c>
      <c r="BB879" t="s">
        <v>6071</v>
      </c>
      <c r="BC879">
        <v>2026</v>
      </c>
      <c r="BD879">
        <v>8</v>
      </c>
      <c r="BE879">
        <v>10</v>
      </c>
      <c r="BF879" s="6">
        <f t="shared" si="39"/>
        <v>46244</v>
      </c>
      <c r="BG879">
        <f t="shared" si="40"/>
        <v>-0.33333333333575865</v>
      </c>
      <c r="BH879" t="str">
        <f t="shared" si="41"/>
        <v>COMPLY</v>
      </c>
      <c r="BI879" t="e">
        <f>VLOOKUP(H879,Sheet2!$A$1:$B$270,2,FALSE)</f>
        <v>#N/A</v>
      </c>
    </row>
    <row r="880" spans="1:61">
      <c r="A880">
        <v>879</v>
      </c>
      <c r="B880">
        <v>1002519050</v>
      </c>
      <c r="C880">
        <v>3</v>
      </c>
      <c r="D880" t="s">
        <v>38</v>
      </c>
      <c r="E880">
        <v>5</v>
      </c>
      <c r="F880" t="s">
        <v>92</v>
      </c>
      <c r="G880" t="s">
        <v>92</v>
      </c>
      <c r="H880" t="s">
        <v>257</v>
      </c>
      <c r="I880" t="s">
        <v>213</v>
      </c>
      <c r="J880" t="s">
        <v>214</v>
      </c>
      <c r="K880" t="s">
        <v>149</v>
      </c>
      <c r="L880" t="s">
        <v>215</v>
      </c>
      <c r="M880" t="s">
        <v>76</v>
      </c>
      <c r="N880" t="s">
        <v>216</v>
      </c>
      <c r="O880" s="57">
        <v>46245.401342592595</v>
      </c>
      <c r="P880" s="57">
        <v>46246.654768518521</v>
      </c>
      <c r="Q880">
        <v>69362934</v>
      </c>
      <c r="S880">
        <v>152631207128</v>
      </c>
      <c r="T880" t="s">
        <v>7460</v>
      </c>
      <c r="U880" t="s">
        <v>7461</v>
      </c>
      <c r="V880" t="s">
        <v>7462</v>
      </c>
      <c r="Z880">
        <v>111.40669</v>
      </c>
      <c r="AA880">
        <v>-7.5737920000000001</v>
      </c>
      <c r="AB880" t="s">
        <v>7463</v>
      </c>
      <c r="AC880" t="s">
        <v>237</v>
      </c>
      <c r="AL880" t="s">
        <v>218</v>
      </c>
      <c r="AM880" t="s">
        <v>7464</v>
      </c>
      <c r="AN880" t="s">
        <v>6</v>
      </c>
      <c r="AO880" s="57">
        <v>46334.402962962966</v>
      </c>
      <c r="AP880" s="57">
        <v>46246.333333333336</v>
      </c>
      <c r="AR880" t="s">
        <v>219</v>
      </c>
      <c r="AS880" t="s">
        <v>604</v>
      </c>
      <c r="AT880" t="s">
        <v>231</v>
      </c>
      <c r="AU880">
        <v>20260812</v>
      </c>
      <c r="AV880" t="s">
        <v>222</v>
      </c>
      <c r="AW880" t="s">
        <v>1055</v>
      </c>
      <c r="AX880" t="s">
        <v>223</v>
      </c>
      <c r="BA880" s="57">
        <v>46246.333333333336</v>
      </c>
      <c r="BB880" t="s">
        <v>7464</v>
      </c>
      <c r="BC880">
        <v>2026</v>
      </c>
      <c r="BD880">
        <v>8</v>
      </c>
      <c r="BE880">
        <v>12</v>
      </c>
      <c r="BF880" s="6">
        <f t="shared" si="39"/>
        <v>46246</v>
      </c>
      <c r="BG880">
        <f t="shared" si="40"/>
        <v>-0.33333333333575865</v>
      </c>
      <c r="BH880" t="str">
        <f t="shared" si="41"/>
        <v>COMPLY</v>
      </c>
      <c r="BI880" t="str">
        <f>VLOOKUP(H880,Sheet2!$A$1:$B$270,2,FALSE)</f>
        <v>MADIUN</v>
      </c>
    </row>
    <row r="881" spans="1:61">
      <c r="A881">
        <v>880</v>
      </c>
      <c r="B881">
        <v>1002524957</v>
      </c>
      <c r="C881">
        <v>3</v>
      </c>
      <c r="D881" t="s">
        <v>55</v>
      </c>
      <c r="E881">
        <v>5</v>
      </c>
      <c r="F881" t="s">
        <v>228</v>
      </c>
      <c r="G881" t="s">
        <v>121</v>
      </c>
      <c r="H881" t="s">
        <v>449</v>
      </c>
      <c r="I881" t="s">
        <v>213</v>
      </c>
      <c r="J881" t="s">
        <v>214</v>
      </c>
      <c r="K881" t="s">
        <v>149</v>
      </c>
      <c r="M881" t="s">
        <v>559</v>
      </c>
      <c r="N881" t="s">
        <v>216</v>
      </c>
      <c r="O881" s="57">
        <v>46247.689560185187</v>
      </c>
      <c r="P881" s="57">
        <v>46247.733020833337</v>
      </c>
      <c r="Q881">
        <v>69365446</v>
      </c>
      <c r="S881">
        <v>152438208869</v>
      </c>
      <c r="T881" t="s">
        <v>9340</v>
      </c>
      <c r="U881" t="s">
        <v>9341</v>
      </c>
      <c r="Z881">
        <v>113.3889619</v>
      </c>
      <c r="AA881">
        <v>-7.0361934000000002</v>
      </c>
      <c r="AB881" t="s">
        <v>9342</v>
      </c>
      <c r="AC881" t="s">
        <v>230</v>
      </c>
      <c r="AO881" t="s">
        <v>8954</v>
      </c>
      <c r="AR881" t="s">
        <v>6</v>
      </c>
      <c r="AS881" t="s">
        <v>220</v>
      </c>
      <c r="AT881" t="s">
        <v>221</v>
      </c>
      <c r="AV881" t="s">
        <v>8901</v>
      </c>
      <c r="AW881" t="s">
        <v>566</v>
      </c>
      <c r="AX881" t="s">
        <v>223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MADURA</v>
      </c>
    </row>
    <row r="882" spans="1:61">
      <c r="A882">
        <v>881</v>
      </c>
      <c r="B882">
        <v>1002511793</v>
      </c>
      <c r="C882">
        <v>3</v>
      </c>
      <c r="D882" t="s">
        <v>42</v>
      </c>
      <c r="E882">
        <v>5</v>
      </c>
      <c r="F882" t="s">
        <v>233</v>
      </c>
      <c r="G882" t="s">
        <v>105</v>
      </c>
      <c r="H882" t="s">
        <v>446</v>
      </c>
      <c r="I882" t="s">
        <v>213</v>
      </c>
      <c r="J882" t="s">
        <v>214</v>
      </c>
      <c r="K882" t="s">
        <v>149</v>
      </c>
      <c r="M882" t="s">
        <v>76</v>
      </c>
      <c r="N882" t="s">
        <v>216</v>
      </c>
      <c r="O882" s="57">
        <v>46240.436608796299</v>
      </c>
      <c r="P882" s="57">
        <v>46240.781701388885</v>
      </c>
      <c r="Q882">
        <v>69359729</v>
      </c>
      <c r="S882">
        <v>152330220677</v>
      </c>
      <c r="T882" t="s">
        <v>4165</v>
      </c>
      <c r="U882" t="s">
        <v>4166</v>
      </c>
      <c r="V882" t="s">
        <v>4167</v>
      </c>
      <c r="Z882">
        <v>112.5609852</v>
      </c>
      <c r="AA882">
        <v>-7.5090361000000003</v>
      </c>
      <c r="AB882" t="s">
        <v>4168</v>
      </c>
      <c r="AC882" t="s">
        <v>230</v>
      </c>
      <c r="AL882" t="s">
        <v>218</v>
      </c>
      <c r="AM882" t="s">
        <v>4169</v>
      </c>
      <c r="AN882" t="s">
        <v>6</v>
      </c>
      <c r="AO882" s="57">
        <v>46181.444374999999</v>
      </c>
      <c r="AP882" s="57">
        <v>46241.541666666664</v>
      </c>
      <c r="AR882" t="s">
        <v>219</v>
      </c>
      <c r="AS882" t="s">
        <v>105</v>
      </c>
      <c r="AT882" t="s">
        <v>231</v>
      </c>
      <c r="AU882">
        <v>20260806</v>
      </c>
      <c r="AV882" t="s">
        <v>222</v>
      </c>
      <c r="AW882" t="s">
        <v>592</v>
      </c>
      <c r="AX882" t="s">
        <v>223</v>
      </c>
      <c r="BA882" s="57">
        <v>46241.541666666664</v>
      </c>
      <c r="BB882" t="s">
        <v>4169</v>
      </c>
      <c r="BC882">
        <v>2026</v>
      </c>
      <c r="BD882">
        <v>8</v>
      </c>
      <c r="BE882">
        <v>6</v>
      </c>
      <c r="BF882" s="6">
        <f t="shared" si="39"/>
        <v>46240</v>
      </c>
      <c r="BG882">
        <f t="shared" si="40"/>
        <v>-1.5416666666642413</v>
      </c>
      <c r="BH882" t="str">
        <f t="shared" si="41"/>
        <v>COMPLY</v>
      </c>
      <c r="BI882" t="str">
        <f>VLOOKUP(H882,Sheet2!$A$1:$B$270,2,FALSE)</f>
        <v>MOJOKERTO</v>
      </c>
    </row>
    <row r="883" spans="1:61">
      <c r="A883">
        <v>882</v>
      </c>
      <c r="B883">
        <v>1002505643</v>
      </c>
      <c r="C883">
        <v>3</v>
      </c>
      <c r="D883" t="s">
        <v>55</v>
      </c>
      <c r="E883">
        <v>5</v>
      </c>
      <c r="F883" t="s">
        <v>267</v>
      </c>
      <c r="G883" t="s">
        <v>128</v>
      </c>
      <c r="H883" t="s">
        <v>362</v>
      </c>
      <c r="I883" t="s">
        <v>213</v>
      </c>
      <c r="J883" t="s">
        <v>214</v>
      </c>
      <c r="K883" t="s">
        <v>149</v>
      </c>
      <c r="L883" t="s">
        <v>215</v>
      </c>
      <c r="M883" t="s">
        <v>76</v>
      </c>
      <c r="N883" t="s">
        <v>216</v>
      </c>
      <c r="O883" s="57">
        <v>46237.403437499997</v>
      </c>
      <c r="P883" s="57">
        <v>46237.881643518522</v>
      </c>
      <c r="Q883">
        <v>69357260</v>
      </c>
      <c r="S883">
        <v>152412248025</v>
      </c>
      <c r="T883" t="s">
        <v>4170</v>
      </c>
      <c r="U883" t="s">
        <v>4171</v>
      </c>
      <c r="V883" t="s">
        <v>4172</v>
      </c>
      <c r="Z883">
        <v>112.61867199093101</v>
      </c>
      <c r="AA883">
        <v>-7.2456401350052904</v>
      </c>
      <c r="AB883" t="s">
        <v>4173</v>
      </c>
      <c r="AC883" t="s">
        <v>217</v>
      </c>
      <c r="AL883" t="s">
        <v>218</v>
      </c>
      <c r="AM883" t="s">
        <v>4174</v>
      </c>
      <c r="AN883" t="s">
        <v>6</v>
      </c>
      <c r="AO883" s="57">
        <v>46089.413414351853</v>
      </c>
      <c r="AP883" s="57">
        <v>46238.333333333336</v>
      </c>
      <c r="AR883" t="s">
        <v>219</v>
      </c>
      <c r="AS883" t="s">
        <v>647</v>
      </c>
      <c r="AT883" t="s">
        <v>221</v>
      </c>
      <c r="AU883">
        <v>20260803</v>
      </c>
      <c r="AV883" t="s">
        <v>222</v>
      </c>
      <c r="AW883" t="s">
        <v>1082</v>
      </c>
      <c r="AX883" t="s">
        <v>223</v>
      </c>
      <c r="BA883" s="57">
        <v>46238.333333333336</v>
      </c>
      <c r="BB883" t="s">
        <v>4174</v>
      </c>
      <c r="BC883">
        <v>2026</v>
      </c>
      <c r="BD883">
        <v>8</v>
      </c>
      <c r="BE883">
        <v>3</v>
      </c>
      <c r="BF883" s="6">
        <f t="shared" si="39"/>
        <v>46237</v>
      </c>
      <c r="BG883">
        <f t="shared" si="40"/>
        <v>-1.3333333333357587</v>
      </c>
      <c r="BH883" t="str">
        <f t="shared" si="41"/>
        <v>COMPLY</v>
      </c>
      <c r="BI883" t="str">
        <f>VLOOKUP(H883,Sheet2!$A$1:$B$270,2,FALSE)</f>
        <v>SURABAYA UTARA</v>
      </c>
    </row>
    <row r="884" spans="1:61">
      <c r="A884">
        <v>883</v>
      </c>
      <c r="B884">
        <v>1002524106</v>
      </c>
      <c r="C884">
        <v>3</v>
      </c>
      <c r="D884" t="s">
        <v>42</v>
      </c>
      <c r="E884">
        <v>5</v>
      </c>
      <c r="F884" t="s">
        <v>102</v>
      </c>
      <c r="G884" t="s">
        <v>100</v>
      </c>
      <c r="H884" t="s">
        <v>284</v>
      </c>
      <c r="I884" t="s">
        <v>213</v>
      </c>
      <c r="J884" t="s">
        <v>214</v>
      </c>
      <c r="K884" t="s">
        <v>149</v>
      </c>
      <c r="L884" t="s">
        <v>620</v>
      </c>
      <c r="M884" t="s">
        <v>76</v>
      </c>
      <c r="N884" t="s">
        <v>216</v>
      </c>
      <c r="O884" s="57">
        <v>46247.522187499999</v>
      </c>
      <c r="P884" s="57">
        <v>46247.719629629632</v>
      </c>
      <c r="Q884">
        <v>69365077</v>
      </c>
      <c r="R884">
        <v>3322010102</v>
      </c>
      <c r="S884">
        <v>152507226148</v>
      </c>
      <c r="T884" t="s">
        <v>9343</v>
      </c>
      <c r="U884" t="s">
        <v>5265</v>
      </c>
      <c r="V884" t="s">
        <v>9344</v>
      </c>
      <c r="Z884">
        <v>113.82839470978701</v>
      </c>
      <c r="AA884">
        <v>-7.9849958654486102</v>
      </c>
      <c r="AB884" t="s">
        <v>9345</v>
      </c>
      <c r="AC884" t="s">
        <v>237</v>
      </c>
      <c r="AL884" t="s">
        <v>218</v>
      </c>
      <c r="AM884" t="s">
        <v>9346</v>
      </c>
      <c r="AN884" t="s">
        <v>6</v>
      </c>
      <c r="AO884" t="s">
        <v>9158</v>
      </c>
      <c r="AP884" s="57">
        <v>46248.541666666664</v>
      </c>
      <c r="AR884" t="s">
        <v>219</v>
      </c>
      <c r="AS884" t="s">
        <v>100</v>
      </c>
      <c r="AT884" t="s">
        <v>231</v>
      </c>
      <c r="AU884">
        <v>20260813</v>
      </c>
      <c r="AV884" t="s">
        <v>222</v>
      </c>
      <c r="AW884" t="s">
        <v>981</v>
      </c>
      <c r="AX884" t="s">
        <v>223</v>
      </c>
      <c r="BA884" s="57">
        <v>46248.541666666664</v>
      </c>
      <c r="BB884" t="s">
        <v>9346</v>
      </c>
      <c r="BC884">
        <v>2026</v>
      </c>
      <c r="BD884">
        <v>8</v>
      </c>
      <c r="BE884">
        <v>13</v>
      </c>
      <c r="BF884" s="6">
        <f t="shared" si="39"/>
        <v>46247</v>
      </c>
      <c r="BG884">
        <f t="shared" si="40"/>
        <v>-1.5416666666642413</v>
      </c>
      <c r="BH884" t="str">
        <f t="shared" si="41"/>
        <v>COMPLY</v>
      </c>
      <c r="BI884" t="str">
        <f>VLOOKUP(H884,Sheet2!$A$1:$B$270,2,FALSE)</f>
        <v>JEMBER</v>
      </c>
    </row>
    <row r="885" spans="1:61">
      <c r="A885">
        <v>884</v>
      </c>
      <c r="B885">
        <v>1002524115</v>
      </c>
      <c r="C885">
        <v>3</v>
      </c>
      <c r="D885" t="s">
        <v>49</v>
      </c>
      <c r="E885">
        <v>4</v>
      </c>
      <c r="F885" t="s">
        <v>253</v>
      </c>
      <c r="G885" t="s">
        <v>968</v>
      </c>
      <c r="H885" t="s">
        <v>969</v>
      </c>
      <c r="I885" t="s">
        <v>213</v>
      </c>
      <c r="J885" t="s">
        <v>214</v>
      </c>
      <c r="K885" t="s">
        <v>149</v>
      </c>
      <c r="L885" t="s">
        <v>215</v>
      </c>
      <c r="M885" t="s">
        <v>240</v>
      </c>
      <c r="N885" t="s">
        <v>216</v>
      </c>
      <c r="O885" s="57">
        <v>46247.524953703702</v>
      </c>
      <c r="P885" s="57">
        <v>46247.526400462964</v>
      </c>
      <c r="Q885">
        <v>69365079</v>
      </c>
      <c r="S885">
        <v>142212126734</v>
      </c>
      <c r="T885" t="s">
        <v>9347</v>
      </c>
      <c r="U885" t="s">
        <v>9348</v>
      </c>
      <c r="V885" t="s">
        <v>9349</v>
      </c>
      <c r="Z885">
        <v>109.230712093412</v>
      </c>
      <c r="AA885">
        <v>-6.89576895241711</v>
      </c>
      <c r="AB885" t="s">
        <v>9350</v>
      </c>
      <c r="AC885" t="s">
        <v>217</v>
      </c>
      <c r="AL885" t="s">
        <v>218</v>
      </c>
      <c r="AM885" t="s">
        <v>9351</v>
      </c>
      <c r="AN885" t="s">
        <v>6</v>
      </c>
      <c r="AO885" t="s">
        <v>9158</v>
      </c>
      <c r="AP885" s="57">
        <v>46248.541666666664</v>
      </c>
      <c r="AR885" t="s">
        <v>241</v>
      </c>
      <c r="AS885" t="s">
        <v>220</v>
      </c>
      <c r="AT885" t="s">
        <v>231</v>
      </c>
      <c r="AV885" t="s">
        <v>240</v>
      </c>
      <c r="AW885" t="s">
        <v>1055</v>
      </c>
      <c r="AX885" t="s">
        <v>223</v>
      </c>
      <c r="BA885" s="57">
        <v>46248.541666666664</v>
      </c>
      <c r="BB885" t="s">
        <v>9351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1002521777</v>
      </c>
      <c r="C886">
        <v>3</v>
      </c>
      <c r="D886" t="s">
        <v>59</v>
      </c>
      <c r="E886">
        <v>4</v>
      </c>
      <c r="F886" t="s">
        <v>224</v>
      </c>
      <c r="G886" t="s">
        <v>224</v>
      </c>
      <c r="H886" t="s">
        <v>1018</v>
      </c>
      <c r="I886" t="s">
        <v>213</v>
      </c>
      <c r="J886" t="s">
        <v>214</v>
      </c>
      <c r="K886" t="s">
        <v>149</v>
      </c>
      <c r="M886" t="s">
        <v>76</v>
      </c>
      <c r="N886" t="s">
        <v>216</v>
      </c>
      <c r="O886" s="57">
        <v>46246.476574074077</v>
      </c>
      <c r="P886" s="57">
        <v>46246.555358796293</v>
      </c>
      <c r="Q886">
        <v>69360725</v>
      </c>
      <c r="S886">
        <v>143387116070</v>
      </c>
      <c r="T886" t="s">
        <v>5720</v>
      </c>
      <c r="U886" t="s">
        <v>8378</v>
      </c>
      <c r="V886" t="s">
        <v>8379</v>
      </c>
      <c r="Z886">
        <v>109.08292926689001</v>
      </c>
      <c r="AA886">
        <v>-7.3875530732921204</v>
      </c>
      <c r="AB886" t="s">
        <v>5723</v>
      </c>
      <c r="AC886" t="s">
        <v>292</v>
      </c>
      <c r="AL886" t="s">
        <v>218</v>
      </c>
      <c r="AM886" t="s">
        <v>8380</v>
      </c>
      <c r="AN886" t="s">
        <v>6</v>
      </c>
      <c r="AO886" s="57">
        <v>46364.486018518517</v>
      </c>
      <c r="AR886" t="s">
        <v>219</v>
      </c>
      <c r="AS886" t="s">
        <v>1019</v>
      </c>
      <c r="AT886" t="s">
        <v>231</v>
      </c>
      <c r="AU886">
        <v>20260812</v>
      </c>
      <c r="AV886" t="s">
        <v>222</v>
      </c>
      <c r="AW886" t="s">
        <v>565</v>
      </c>
      <c r="AX886" t="s">
        <v>223</v>
      </c>
      <c r="BA886" s="57">
        <v>46246.291666666664</v>
      </c>
      <c r="BB886" t="s">
        <v>8380</v>
      </c>
      <c r="BC886">
        <v>2026</v>
      </c>
      <c r="BD886">
        <v>8</v>
      </c>
      <c r="BE886">
        <v>12</v>
      </c>
      <c r="BF886" s="6">
        <f t="shared" si="39"/>
        <v>46246</v>
      </c>
      <c r="BG886">
        <f t="shared" si="40"/>
        <v>-0.29166666666424135</v>
      </c>
      <c r="BH886" t="str">
        <f t="shared" si="41"/>
        <v>COMPLY</v>
      </c>
      <c r="BI886" t="e">
        <f>VLOOKUP(H886,Sheet2!$A$1:$B$270,2,FALSE)</f>
        <v>#N/A</v>
      </c>
    </row>
    <row r="887" spans="1:61">
      <c r="A887">
        <v>886</v>
      </c>
      <c r="B887">
        <v>1002516576</v>
      </c>
      <c r="C887">
        <v>3</v>
      </c>
      <c r="D887" t="s">
        <v>38</v>
      </c>
      <c r="E887">
        <v>5</v>
      </c>
      <c r="F887" t="s">
        <v>251</v>
      </c>
      <c r="G887" t="s">
        <v>91</v>
      </c>
      <c r="H887" t="s">
        <v>435</v>
      </c>
      <c r="I887" t="s">
        <v>213</v>
      </c>
      <c r="J887" t="s">
        <v>214</v>
      </c>
      <c r="K887" t="s">
        <v>149</v>
      </c>
      <c r="L887" t="s">
        <v>215</v>
      </c>
      <c r="M887" t="s">
        <v>76</v>
      </c>
      <c r="N887" t="s">
        <v>216</v>
      </c>
      <c r="O887" s="57">
        <v>46243.662476851852</v>
      </c>
      <c r="P887" s="57">
        <v>46244.557604166665</v>
      </c>
      <c r="Q887">
        <v>69361937</v>
      </c>
      <c r="S887">
        <v>152713217304</v>
      </c>
      <c r="T887" t="s">
        <v>6081</v>
      </c>
      <c r="U887" t="s">
        <v>6082</v>
      </c>
      <c r="V887" t="s">
        <v>6083</v>
      </c>
      <c r="Z887">
        <v>112.67891299999999</v>
      </c>
      <c r="AA887">
        <v>-8.1314449999999994</v>
      </c>
      <c r="AB887" t="s">
        <v>6084</v>
      </c>
      <c r="AC887" t="s">
        <v>237</v>
      </c>
      <c r="AL887" t="s">
        <v>218</v>
      </c>
      <c r="AM887" t="s">
        <v>6085</v>
      </c>
      <c r="AN887" t="s">
        <v>6</v>
      </c>
      <c r="AO887" s="57">
        <v>46273.663344907407</v>
      </c>
      <c r="AP887" s="57">
        <v>46244.541666666664</v>
      </c>
      <c r="AR887" t="s">
        <v>219</v>
      </c>
      <c r="AS887" t="s">
        <v>629</v>
      </c>
      <c r="AT887" t="s">
        <v>231</v>
      </c>
      <c r="AU887">
        <v>20260810</v>
      </c>
      <c r="AV887" t="s">
        <v>222</v>
      </c>
      <c r="AW887" t="s">
        <v>1055</v>
      </c>
      <c r="AX887" t="s">
        <v>223</v>
      </c>
      <c r="BA887" s="57">
        <v>46244.541666666664</v>
      </c>
      <c r="BB887" t="s">
        <v>6085</v>
      </c>
      <c r="BC887">
        <v>2026</v>
      </c>
      <c r="BD887">
        <v>8</v>
      </c>
      <c r="BE887">
        <v>10</v>
      </c>
      <c r="BF887" s="6">
        <f t="shared" si="39"/>
        <v>46244</v>
      </c>
      <c r="BG887">
        <f t="shared" si="40"/>
        <v>-0.54166666666424135</v>
      </c>
      <c r="BH887" t="str">
        <f t="shared" si="41"/>
        <v>COMPLY</v>
      </c>
      <c r="BI887" t="str">
        <f>VLOOKUP(H887,Sheet2!$A$1:$B$270,2,FALSE)</f>
        <v>MALANG</v>
      </c>
    </row>
    <row r="888" spans="1:61">
      <c r="A888">
        <v>887</v>
      </c>
      <c r="B888">
        <v>1002525198</v>
      </c>
      <c r="C888">
        <v>3</v>
      </c>
      <c r="D888" t="s">
        <v>38</v>
      </c>
      <c r="E888">
        <v>5</v>
      </c>
      <c r="F888" t="s">
        <v>92</v>
      </c>
      <c r="G888" t="s">
        <v>89</v>
      </c>
      <c r="H888" t="s">
        <v>411</v>
      </c>
      <c r="I888" t="s">
        <v>213</v>
      </c>
      <c r="J888" t="s">
        <v>214</v>
      </c>
      <c r="K888" t="s">
        <v>149</v>
      </c>
      <c r="L888" t="s">
        <v>215</v>
      </c>
      <c r="M888" t="s">
        <v>240</v>
      </c>
      <c r="N888" t="s">
        <v>216</v>
      </c>
      <c r="O888" s="57">
        <v>46247.772175925929</v>
      </c>
      <c r="P888" s="57">
        <v>46247.773622685185</v>
      </c>
      <c r="Q888">
        <v>69365532</v>
      </c>
      <c r="S888">
        <v>152609258418</v>
      </c>
      <c r="T888" t="s">
        <v>9352</v>
      </c>
      <c r="U888" t="s">
        <v>9353</v>
      </c>
      <c r="V888" t="s">
        <v>9354</v>
      </c>
      <c r="Z888">
        <v>111.929348</v>
      </c>
      <c r="AA888">
        <v>-7.1982609999999996</v>
      </c>
      <c r="AB888" t="s">
        <v>9355</v>
      </c>
      <c r="AC888" t="s">
        <v>237</v>
      </c>
      <c r="AL888" t="s">
        <v>218</v>
      </c>
      <c r="AM888" t="s">
        <v>9169</v>
      </c>
      <c r="AN888" t="s">
        <v>6</v>
      </c>
      <c r="AO888" t="s">
        <v>9356</v>
      </c>
      <c r="AP888" s="57">
        <v>46248.625</v>
      </c>
      <c r="AR888" t="s">
        <v>241</v>
      </c>
      <c r="AS888" t="s">
        <v>220</v>
      </c>
      <c r="AT888" t="s">
        <v>231</v>
      </c>
      <c r="AV888" t="s">
        <v>240</v>
      </c>
      <c r="AW888" t="s">
        <v>1072</v>
      </c>
      <c r="AX888" t="s">
        <v>223</v>
      </c>
      <c r="BA888" s="57">
        <v>46248.625</v>
      </c>
      <c r="BB888" t="s">
        <v>9169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BOJONEGORO</v>
      </c>
    </row>
    <row r="889" spans="1:61">
      <c r="A889">
        <v>888</v>
      </c>
      <c r="B889">
        <v>1002516095</v>
      </c>
      <c r="C889">
        <v>3</v>
      </c>
      <c r="D889" t="s">
        <v>38</v>
      </c>
      <c r="E889">
        <v>5</v>
      </c>
      <c r="F889" t="s">
        <v>92</v>
      </c>
      <c r="G889" t="s">
        <v>92</v>
      </c>
      <c r="H889" t="s">
        <v>484</v>
      </c>
      <c r="I889" t="s">
        <v>213</v>
      </c>
      <c r="J889" t="s">
        <v>214</v>
      </c>
      <c r="K889" t="s">
        <v>149</v>
      </c>
      <c r="L889" t="s">
        <v>215</v>
      </c>
      <c r="M889" t="s">
        <v>582</v>
      </c>
      <c r="N889" t="s">
        <v>216</v>
      </c>
      <c r="O889" s="57">
        <v>46242.645104166666</v>
      </c>
      <c r="P889" s="57">
        <v>46246.419745370367</v>
      </c>
      <c r="Q889">
        <v>69361565</v>
      </c>
      <c r="S889">
        <v>152632209838</v>
      </c>
      <c r="T889" t="s">
        <v>6086</v>
      </c>
      <c r="U889" t="s">
        <v>6087</v>
      </c>
      <c r="V889" t="s">
        <v>6088</v>
      </c>
      <c r="Z889">
        <v>111.620149</v>
      </c>
      <c r="AA889">
        <v>-7.5787680000000002</v>
      </c>
      <c r="AB889" t="s">
        <v>6089</v>
      </c>
      <c r="AC889" t="s">
        <v>237</v>
      </c>
      <c r="AL889" t="s">
        <v>218</v>
      </c>
      <c r="AM889" t="s">
        <v>4532</v>
      </c>
      <c r="AN889" t="s">
        <v>6</v>
      </c>
      <c r="AO889" s="57">
        <v>46242.652824074074</v>
      </c>
      <c r="AP889" s="57">
        <v>46244.333333333336</v>
      </c>
      <c r="AQ889" t="s">
        <v>929</v>
      </c>
      <c r="AR889" t="s">
        <v>14</v>
      </c>
      <c r="AS889" t="s">
        <v>604</v>
      </c>
      <c r="AT889" t="s">
        <v>231</v>
      </c>
      <c r="AV889" t="s">
        <v>8381</v>
      </c>
      <c r="AW889" t="s">
        <v>1055</v>
      </c>
      <c r="AX889" t="s">
        <v>223</v>
      </c>
      <c r="BA889" s="57">
        <v>46244.333333333336</v>
      </c>
      <c r="BB889" t="s">
        <v>4532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str">
        <f>VLOOKUP(H889,Sheet2!$A$1:$B$270,2,FALSE)</f>
        <v>MADIUN</v>
      </c>
    </row>
    <row r="890" spans="1:61">
      <c r="A890">
        <v>889</v>
      </c>
      <c r="B890">
        <v>1002509609</v>
      </c>
      <c r="C890">
        <v>3</v>
      </c>
      <c r="D890" t="s">
        <v>59</v>
      </c>
      <c r="E890">
        <v>4</v>
      </c>
      <c r="F890" t="s">
        <v>243</v>
      </c>
      <c r="G890" t="s">
        <v>262</v>
      </c>
      <c r="H890" t="s">
        <v>263</v>
      </c>
      <c r="I890" t="s">
        <v>213</v>
      </c>
      <c r="J890" t="s">
        <v>214</v>
      </c>
      <c r="K890" t="s">
        <v>149</v>
      </c>
      <c r="L890" t="s">
        <v>215</v>
      </c>
      <c r="M890" t="s">
        <v>76</v>
      </c>
      <c r="N890" t="s">
        <v>216</v>
      </c>
      <c r="O890" s="57">
        <v>46239.363854166666</v>
      </c>
      <c r="P890" s="57">
        <v>46239.562094907407</v>
      </c>
      <c r="Q890">
        <v>69358758</v>
      </c>
      <c r="S890">
        <v>141373127392</v>
      </c>
      <c r="T890" t="s">
        <v>4184</v>
      </c>
      <c r="U890" t="s">
        <v>4185</v>
      </c>
      <c r="V890" t="s">
        <v>4186</v>
      </c>
      <c r="Z890">
        <v>109.9509</v>
      </c>
      <c r="AA890">
        <v>-7.4011448999999896</v>
      </c>
      <c r="AB890" t="s">
        <v>4187</v>
      </c>
      <c r="AC890" t="s">
        <v>237</v>
      </c>
      <c r="AL890" t="s">
        <v>218</v>
      </c>
      <c r="AM890" t="s">
        <v>4188</v>
      </c>
      <c r="AN890" t="s">
        <v>6</v>
      </c>
      <c r="AO890" s="57">
        <v>46150.371412037035</v>
      </c>
      <c r="AP890" s="57">
        <v>46240.541666666664</v>
      </c>
      <c r="AR890" t="s">
        <v>219</v>
      </c>
      <c r="AS890" t="s">
        <v>220</v>
      </c>
      <c r="AT890" t="s">
        <v>231</v>
      </c>
      <c r="AU890">
        <v>20260805</v>
      </c>
      <c r="AV890" t="s">
        <v>222</v>
      </c>
      <c r="AW890" t="s">
        <v>1055</v>
      </c>
      <c r="AX890" t="s">
        <v>223</v>
      </c>
      <c r="BA890" s="57">
        <v>46240.541666666664</v>
      </c>
      <c r="BB890" t="s">
        <v>4188</v>
      </c>
      <c r="BC890">
        <v>2026</v>
      </c>
      <c r="BD890">
        <v>8</v>
      </c>
      <c r="BE890">
        <v>5</v>
      </c>
      <c r="BF890" s="6">
        <f t="shared" si="39"/>
        <v>46239</v>
      </c>
      <c r="BG890">
        <f t="shared" si="40"/>
        <v>-1.5416666666642413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1002523440</v>
      </c>
      <c r="C891">
        <v>3</v>
      </c>
      <c r="D891" t="s">
        <v>55</v>
      </c>
      <c r="E891">
        <v>5</v>
      </c>
      <c r="F891" t="s">
        <v>267</v>
      </c>
      <c r="G891" t="s">
        <v>125</v>
      </c>
      <c r="H891" t="s">
        <v>334</v>
      </c>
      <c r="I891" t="s">
        <v>213</v>
      </c>
      <c r="J891" t="s">
        <v>214</v>
      </c>
      <c r="K891" t="s">
        <v>149</v>
      </c>
      <c r="L891" t="s">
        <v>215</v>
      </c>
      <c r="M891" t="s">
        <v>288</v>
      </c>
      <c r="N891" t="s">
        <v>216</v>
      </c>
      <c r="O891" s="57">
        <v>46247.387465277781</v>
      </c>
      <c r="P891" s="57">
        <v>46248.369837962964</v>
      </c>
      <c r="Q891">
        <v>69364768</v>
      </c>
      <c r="S891">
        <v>152441211303</v>
      </c>
      <c r="T891" t="s">
        <v>9357</v>
      </c>
      <c r="U891" t="s">
        <v>9358</v>
      </c>
      <c r="V891" t="s">
        <v>9359</v>
      </c>
      <c r="Z891">
        <v>112.293347</v>
      </c>
      <c r="AA891">
        <v>-7.1570739999999997</v>
      </c>
      <c r="AB891" t="s">
        <v>9360</v>
      </c>
      <c r="AC891" t="s">
        <v>237</v>
      </c>
      <c r="AL891" t="s">
        <v>218</v>
      </c>
      <c r="AM891" t="s">
        <v>9361</v>
      </c>
      <c r="AN891" t="s">
        <v>6</v>
      </c>
      <c r="AO891" t="s">
        <v>8934</v>
      </c>
      <c r="AP891" s="57">
        <v>46248.416666666664</v>
      </c>
      <c r="AR891" t="s">
        <v>241</v>
      </c>
      <c r="AS891" t="s">
        <v>220</v>
      </c>
      <c r="AT891" t="s">
        <v>231</v>
      </c>
      <c r="AV891" t="s">
        <v>9240</v>
      </c>
      <c r="AW891" t="s">
        <v>1067</v>
      </c>
      <c r="AX891" t="s">
        <v>223</v>
      </c>
      <c r="BA891" s="57">
        <v>46248.416666666664</v>
      </c>
      <c r="BB891" t="s">
        <v>9361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str">
        <f>VLOOKUP(H891,Sheet2!$A$1:$B$270,2,FALSE)</f>
        <v>GRESIK</v>
      </c>
    </row>
    <row r="892" spans="1:61">
      <c r="A892">
        <v>891</v>
      </c>
      <c r="B892">
        <v>1002523237</v>
      </c>
      <c r="C892">
        <v>3</v>
      </c>
      <c r="D892" t="s">
        <v>45</v>
      </c>
      <c r="E892">
        <v>5</v>
      </c>
      <c r="F892" t="s">
        <v>113</v>
      </c>
      <c r="G892" t="s">
        <v>111</v>
      </c>
      <c r="H892" t="s">
        <v>258</v>
      </c>
      <c r="I892" t="s">
        <v>213</v>
      </c>
      <c r="J892" t="s">
        <v>214</v>
      </c>
      <c r="K892" t="s">
        <v>149</v>
      </c>
      <c r="L892" t="s">
        <v>215</v>
      </c>
      <c r="M892" t="s">
        <v>240</v>
      </c>
      <c r="N892" t="s">
        <v>216</v>
      </c>
      <c r="O892" s="57">
        <v>46247.309675925928</v>
      </c>
      <c r="P892" s="57">
        <v>46247.31113425926</v>
      </c>
      <c r="Q892">
        <v>69364644</v>
      </c>
      <c r="S892">
        <v>172506788993</v>
      </c>
      <c r="T892" t="s">
        <v>9362</v>
      </c>
      <c r="U892" t="s">
        <v>9363</v>
      </c>
      <c r="V892" t="s">
        <v>9364</v>
      </c>
      <c r="Z892">
        <v>121.68520169999999</v>
      </c>
      <c r="AA892">
        <v>-8.8355034000000003</v>
      </c>
      <c r="AB892" t="s">
        <v>9365</v>
      </c>
      <c r="AC892" t="s">
        <v>237</v>
      </c>
      <c r="AL892" t="s">
        <v>218</v>
      </c>
      <c r="AM892" t="s">
        <v>9366</v>
      </c>
      <c r="AN892" t="s">
        <v>6</v>
      </c>
      <c r="AO892" t="s">
        <v>9315</v>
      </c>
      <c r="AP892" s="57">
        <v>46254.333333333336</v>
      </c>
      <c r="AR892" t="s">
        <v>241</v>
      </c>
      <c r="AS892" t="s">
        <v>111</v>
      </c>
      <c r="AT892" t="s">
        <v>231</v>
      </c>
      <c r="AV892" t="s">
        <v>240</v>
      </c>
      <c r="AW892" t="s">
        <v>1055</v>
      </c>
      <c r="AX892" t="s">
        <v>223</v>
      </c>
      <c r="BA892" s="57">
        <v>46254.333333333336</v>
      </c>
      <c r="BB892" t="s">
        <v>9366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ENDE</v>
      </c>
    </row>
    <row r="893" spans="1:61">
      <c r="A893">
        <v>892</v>
      </c>
      <c r="B893">
        <v>1002515853</v>
      </c>
      <c r="C893">
        <v>3</v>
      </c>
      <c r="D893" t="s">
        <v>34</v>
      </c>
      <c r="E893">
        <v>5</v>
      </c>
      <c r="F893" t="s">
        <v>595</v>
      </c>
      <c r="G893" t="s">
        <v>81</v>
      </c>
      <c r="H893" t="s">
        <v>324</v>
      </c>
      <c r="I893" t="s">
        <v>213</v>
      </c>
      <c r="J893" t="s">
        <v>214</v>
      </c>
      <c r="K893" t="s">
        <v>149</v>
      </c>
      <c r="M893" t="s">
        <v>236</v>
      </c>
      <c r="N893" t="s">
        <v>216</v>
      </c>
      <c r="O893" s="57">
        <v>46242.508657407408</v>
      </c>
      <c r="P893" s="57">
        <v>46244.53806712963</v>
      </c>
      <c r="Q893">
        <v>69361394</v>
      </c>
      <c r="S893">
        <v>172415797892</v>
      </c>
      <c r="T893" t="s">
        <v>4658</v>
      </c>
      <c r="U893" t="s">
        <v>6098</v>
      </c>
      <c r="Z893">
        <v>115.1381749</v>
      </c>
      <c r="AA893">
        <v>-8.8239608999999994</v>
      </c>
      <c r="AB893" t="s">
        <v>6099</v>
      </c>
      <c r="AC893" t="s">
        <v>230</v>
      </c>
      <c r="AO893" s="57">
        <v>46242.517638888887</v>
      </c>
      <c r="AR893" t="s">
        <v>314</v>
      </c>
      <c r="AS893" t="s">
        <v>652</v>
      </c>
      <c r="AT893" t="s">
        <v>231</v>
      </c>
      <c r="AV893" t="s">
        <v>6942</v>
      </c>
      <c r="AW893" t="s">
        <v>566</v>
      </c>
      <c r="AX893" t="s">
        <v>223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JIMBARAN</v>
      </c>
    </row>
    <row r="894" spans="1:61">
      <c r="A894">
        <v>893</v>
      </c>
      <c r="B894">
        <v>1002505732</v>
      </c>
      <c r="C894">
        <v>3</v>
      </c>
      <c r="D894" t="s">
        <v>34</v>
      </c>
      <c r="E894">
        <v>5</v>
      </c>
      <c r="F894" t="s">
        <v>595</v>
      </c>
      <c r="G894" t="s">
        <v>83</v>
      </c>
      <c r="H894" t="s">
        <v>327</v>
      </c>
      <c r="I894" t="s">
        <v>213</v>
      </c>
      <c r="J894" t="s">
        <v>214</v>
      </c>
      <c r="K894" t="s">
        <v>149</v>
      </c>
      <c r="L894" t="s">
        <v>215</v>
      </c>
      <c r="M894" t="s">
        <v>582</v>
      </c>
      <c r="N894" t="s">
        <v>216</v>
      </c>
      <c r="O894" s="57">
        <v>46237.427037037036</v>
      </c>
      <c r="P894" s="57">
        <v>46239.570231481484</v>
      </c>
      <c r="Q894">
        <v>69357309</v>
      </c>
      <c r="S894">
        <v>172401793343</v>
      </c>
      <c r="T894" t="s">
        <v>3973</v>
      </c>
      <c r="U894" t="s">
        <v>4193</v>
      </c>
      <c r="V894" t="s">
        <v>4194</v>
      </c>
      <c r="Z894">
        <v>115.2388043</v>
      </c>
      <c r="AA894">
        <v>-8.6736056999999995</v>
      </c>
      <c r="AB894" t="s">
        <v>3976</v>
      </c>
      <c r="AC894" t="s">
        <v>237</v>
      </c>
      <c r="AL894" t="s">
        <v>218</v>
      </c>
      <c r="AM894" t="s">
        <v>4195</v>
      </c>
      <c r="AN894" t="s">
        <v>6</v>
      </c>
      <c r="AO894" s="57">
        <v>46089.444699074076</v>
      </c>
      <c r="AP894" s="57">
        <v>46238.333333333336</v>
      </c>
      <c r="AQ894" t="s">
        <v>249</v>
      </c>
      <c r="AR894" t="s">
        <v>14</v>
      </c>
      <c r="AS894" t="s">
        <v>627</v>
      </c>
      <c r="AT894" t="s">
        <v>231</v>
      </c>
      <c r="AV894" t="s">
        <v>4196</v>
      </c>
      <c r="AW894" t="s">
        <v>238</v>
      </c>
      <c r="AX894" t="s">
        <v>223</v>
      </c>
      <c r="BA894" s="57">
        <v>46238.333333333336</v>
      </c>
      <c r="BB894" t="s">
        <v>4195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SANUR</v>
      </c>
    </row>
    <row r="895" spans="1:61">
      <c r="A895">
        <v>894</v>
      </c>
      <c r="B895">
        <v>1002504694</v>
      </c>
      <c r="C895">
        <v>3</v>
      </c>
      <c r="D895" t="s">
        <v>45</v>
      </c>
      <c r="E895">
        <v>5</v>
      </c>
      <c r="F895" t="s">
        <v>211</v>
      </c>
      <c r="G895" t="s">
        <v>115</v>
      </c>
      <c r="H895" t="s">
        <v>281</v>
      </c>
      <c r="I895" t="s">
        <v>213</v>
      </c>
      <c r="J895" t="s">
        <v>214</v>
      </c>
      <c r="K895" t="s">
        <v>149</v>
      </c>
      <c r="M895" t="s">
        <v>76</v>
      </c>
      <c r="N895" t="s">
        <v>216</v>
      </c>
      <c r="O895" s="57">
        <v>46235.633229166669</v>
      </c>
      <c r="P895" s="57">
        <v>46235.678113425929</v>
      </c>
      <c r="Q895">
        <v>69355251</v>
      </c>
      <c r="S895">
        <v>172603791293</v>
      </c>
      <c r="T895" t="s">
        <v>1233</v>
      </c>
      <c r="U895" t="s">
        <v>1329</v>
      </c>
      <c r="V895" t="s">
        <v>4197</v>
      </c>
      <c r="Z895">
        <v>116.35271</v>
      </c>
      <c r="AA895">
        <v>-8.7611399839999997</v>
      </c>
      <c r="AB895" t="s">
        <v>1234</v>
      </c>
      <c r="AC895" t="s">
        <v>217</v>
      </c>
      <c r="AL895" t="s">
        <v>218</v>
      </c>
      <c r="AM895" t="s">
        <v>4198</v>
      </c>
      <c r="AN895" t="s">
        <v>6</v>
      </c>
      <c r="AO895" s="57">
        <v>46030.642418981479</v>
      </c>
      <c r="AR895" t="s">
        <v>219</v>
      </c>
      <c r="AS895" t="s">
        <v>588</v>
      </c>
      <c r="AT895" t="s">
        <v>231</v>
      </c>
      <c r="AU895">
        <v>20260801</v>
      </c>
      <c r="AV895" t="s">
        <v>222</v>
      </c>
      <c r="AW895" t="s">
        <v>566</v>
      </c>
      <c r="AX895" t="s">
        <v>223</v>
      </c>
      <c r="BA895" s="57">
        <v>46235.291666666664</v>
      </c>
      <c r="BB895" t="s">
        <v>4198</v>
      </c>
      <c r="BC895">
        <v>2026</v>
      </c>
      <c r="BD895">
        <v>8</v>
      </c>
      <c r="BE895">
        <v>1</v>
      </c>
      <c r="BF895" s="6">
        <f t="shared" si="39"/>
        <v>46235</v>
      </c>
      <c r="BG895">
        <f t="shared" si="40"/>
        <v>-0.29166666666424135</v>
      </c>
      <c r="BH895" t="str">
        <f t="shared" si="41"/>
        <v>COMPLY</v>
      </c>
      <c r="BI895" t="str">
        <f>VLOOKUP(H895,Sheet2!$A$1:$B$270,2,FALSE)</f>
        <v>SELONG</v>
      </c>
    </row>
    <row r="896" spans="1:61">
      <c r="A896">
        <v>895</v>
      </c>
      <c r="B896">
        <v>1002520616</v>
      </c>
      <c r="C896">
        <v>3</v>
      </c>
      <c r="D896" t="s">
        <v>59</v>
      </c>
      <c r="E896">
        <v>4</v>
      </c>
      <c r="F896" t="s">
        <v>243</v>
      </c>
      <c r="G896" t="s">
        <v>243</v>
      </c>
      <c r="H896" t="s">
        <v>296</v>
      </c>
      <c r="I896" t="s">
        <v>213</v>
      </c>
      <c r="J896" t="s">
        <v>214</v>
      </c>
      <c r="K896" t="s">
        <v>149</v>
      </c>
      <c r="L896" t="s">
        <v>215</v>
      </c>
      <c r="M896" t="s">
        <v>76</v>
      </c>
      <c r="N896" t="s">
        <v>216</v>
      </c>
      <c r="O896" s="57">
        <v>46245.666620370372</v>
      </c>
      <c r="P896" s="57">
        <v>46247.383206018516</v>
      </c>
      <c r="Q896">
        <v>69363589</v>
      </c>
      <c r="S896">
        <v>146137149716</v>
      </c>
      <c r="T896" t="s">
        <v>7465</v>
      </c>
      <c r="U896" t="s">
        <v>7466</v>
      </c>
      <c r="V896" t="s">
        <v>7467</v>
      </c>
      <c r="Z896">
        <v>110.1909417</v>
      </c>
      <c r="AA896">
        <v>-7.4663507999999998</v>
      </c>
      <c r="AB896" t="s">
        <v>7468</v>
      </c>
      <c r="AC896" t="s">
        <v>237</v>
      </c>
      <c r="AL896" t="s">
        <v>218</v>
      </c>
      <c r="AM896" t="s">
        <v>7469</v>
      </c>
      <c r="AN896" t="s">
        <v>6</v>
      </c>
      <c r="AO896" s="57">
        <v>46334.673483796294</v>
      </c>
      <c r="AP896" s="57">
        <v>46246.666666666664</v>
      </c>
      <c r="AR896" t="s">
        <v>219</v>
      </c>
      <c r="AS896" t="s">
        <v>220</v>
      </c>
      <c r="AT896" t="s">
        <v>231</v>
      </c>
      <c r="AU896">
        <v>20260813</v>
      </c>
      <c r="AV896" t="s">
        <v>222</v>
      </c>
      <c r="AW896" t="s">
        <v>1059</v>
      </c>
      <c r="AX896" t="s">
        <v>223</v>
      </c>
      <c r="BA896" s="57">
        <v>46246.666666666664</v>
      </c>
      <c r="BB896" t="s">
        <v>7469</v>
      </c>
      <c r="BC896">
        <v>2026</v>
      </c>
      <c r="BD896">
        <v>8</v>
      </c>
      <c r="BE896">
        <v>13</v>
      </c>
      <c r="BF896" s="6">
        <f t="shared" si="39"/>
        <v>46247</v>
      </c>
      <c r="BG896">
        <f t="shared" si="40"/>
        <v>0.33333333333575865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1002507419</v>
      </c>
      <c r="C897">
        <v>3</v>
      </c>
      <c r="D897" t="s">
        <v>42</v>
      </c>
      <c r="E897">
        <v>5</v>
      </c>
      <c r="F897" t="s">
        <v>106</v>
      </c>
      <c r="G897" t="s">
        <v>106</v>
      </c>
      <c r="H897" t="s">
        <v>347</v>
      </c>
      <c r="I897" t="s">
        <v>213</v>
      </c>
      <c r="J897" t="s">
        <v>214</v>
      </c>
      <c r="K897" t="s">
        <v>149</v>
      </c>
      <c r="M897" t="s">
        <v>76</v>
      </c>
      <c r="N897" t="s">
        <v>216</v>
      </c>
      <c r="O897" s="57">
        <v>46238.440451388888</v>
      </c>
      <c r="P897" s="57">
        <v>46238.680127314816</v>
      </c>
      <c r="Q897">
        <v>69358071</v>
      </c>
      <c r="S897">
        <v>152729256677</v>
      </c>
      <c r="T897" t="s">
        <v>4199</v>
      </c>
      <c r="U897" t="s">
        <v>4200</v>
      </c>
      <c r="V897" t="s">
        <v>4201</v>
      </c>
      <c r="Z897">
        <v>112.89000350000001</v>
      </c>
      <c r="AA897">
        <v>-7.6333294</v>
      </c>
      <c r="AB897" t="s">
        <v>4202</v>
      </c>
      <c r="AC897" t="s">
        <v>230</v>
      </c>
      <c r="AL897" t="s">
        <v>218</v>
      </c>
      <c r="AM897" t="s">
        <v>4203</v>
      </c>
      <c r="AN897" t="s">
        <v>6</v>
      </c>
      <c r="AO897" s="57">
        <v>46120.444444444445</v>
      </c>
      <c r="AP897" s="57">
        <v>46239.333333333336</v>
      </c>
      <c r="AR897" t="s">
        <v>219</v>
      </c>
      <c r="AS897" t="s">
        <v>106</v>
      </c>
      <c r="AT897" t="s">
        <v>231</v>
      </c>
      <c r="AU897">
        <v>20260804</v>
      </c>
      <c r="AV897" t="s">
        <v>222</v>
      </c>
      <c r="AW897" t="s">
        <v>566</v>
      </c>
      <c r="AX897" t="s">
        <v>223</v>
      </c>
      <c r="BA897" s="57">
        <v>46239.333333333336</v>
      </c>
      <c r="BB897" t="s">
        <v>4203</v>
      </c>
      <c r="BC897">
        <v>2026</v>
      </c>
      <c r="BD897">
        <v>8</v>
      </c>
      <c r="BE897">
        <v>4</v>
      </c>
      <c r="BF897" s="6">
        <f t="shared" si="39"/>
        <v>46238</v>
      </c>
      <c r="BG897">
        <f t="shared" si="40"/>
        <v>-1.3333333333357587</v>
      </c>
      <c r="BH897" t="str">
        <f t="shared" si="41"/>
        <v>COMPLY</v>
      </c>
      <c r="BI897" t="str">
        <f>VLOOKUP(H897,Sheet2!$A$1:$B$270,2,FALSE)</f>
        <v>PASURUAN</v>
      </c>
    </row>
    <row r="898" spans="1:61">
      <c r="A898">
        <v>897</v>
      </c>
      <c r="B898">
        <v>1002511735</v>
      </c>
      <c r="C898">
        <v>3</v>
      </c>
      <c r="D898" t="s">
        <v>51</v>
      </c>
      <c r="E898">
        <v>4</v>
      </c>
      <c r="F898" t="s">
        <v>275</v>
      </c>
      <c r="G898" t="s">
        <v>275</v>
      </c>
      <c r="H898" t="s">
        <v>976</v>
      </c>
      <c r="I898" t="s">
        <v>213</v>
      </c>
      <c r="J898" t="s">
        <v>214</v>
      </c>
      <c r="K898" t="s">
        <v>149</v>
      </c>
      <c r="L898" t="s">
        <v>215</v>
      </c>
      <c r="M898" t="s">
        <v>76</v>
      </c>
      <c r="N898" t="s">
        <v>216</v>
      </c>
      <c r="O898" s="57">
        <v>46240.426365740743</v>
      </c>
      <c r="P898" s="57">
        <v>46240.822743055556</v>
      </c>
      <c r="Q898">
        <v>69359706</v>
      </c>
      <c r="S898">
        <v>141456115384</v>
      </c>
      <c r="T898" t="s">
        <v>4204</v>
      </c>
      <c r="U898" t="s">
        <v>4205</v>
      </c>
      <c r="V898" t="s">
        <v>4206</v>
      </c>
      <c r="Z898">
        <v>110.7269093</v>
      </c>
      <c r="AA898">
        <v>-6.8246034999999896</v>
      </c>
      <c r="AB898" t="s">
        <v>4207</v>
      </c>
      <c r="AC898" t="s">
        <v>237</v>
      </c>
      <c r="AL898" t="s">
        <v>218</v>
      </c>
      <c r="AM898" t="s">
        <v>4208</v>
      </c>
      <c r="AN898" t="s">
        <v>6</v>
      </c>
      <c r="AO898" s="57">
        <v>46181.434108796297</v>
      </c>
      <c r="AP898" s="57">
        <v>46241.333333333336</v>
      </c>
      <c r="AR898" t="s">
        <v>219</v>
      </c>
      <c r="AS898" t="s">
        <v>977</v>
      </c>
      <c r="AT898" t="s">
        <v>231</v>
      </c>
      <c r="AU898">
        <v>20260806</v>
      </c>
      <c r="AV898" t="s">
        <v>222</v>
      </c>
      <c r="AW898" t="s">
        <v>1070</v>
      </c>
      <c r="AX898" t="s">
        <v>223</v>
      </c>
      <c r="BA898" s="57">
        <v>46241.333333333336</v>
      </c>
      <c r="BB898" t="s">
        <v>4208</v>
      </c>
      <c r="BC898">
        <v>2026</v>
      </c>
      <c r="BD898">
        <v>8</v>
      </c>
      <c r="BE898">
        <v>6</v>
      </c>
      <c r="BF898" s="6">
        <f t="shared" si="39"/>
        <v>46240</v>
      </c>
      <c r="BG898">
        <f t="shared" si="40"/>
        <v>-1.3333333333357587</v>
      </c>
      <c r="BH898" t="str">
        <f t="shared" si="41"/>
        <v>COMPLY</v>
      </c>
      <c r="BI898" t="e">
        <f>VLOOKUP(H898,Sheet2!$A$1:$B$270,2,FALSE)</f>
        <v>#N/A</v>
      </c>
    </row>
    <row r="899" spans="1:61">
      <c r="A899">
        <v>898</v>
      </c>
      <c r="B899">
        <v>1002524083</v>
      </c>
      <c r="C899">
        <v>3</v>
      </c>
      <c r="D899" t="s">
        <v>49</v>
      </c>
      <c r="E899">
        <v>4</v>
      </c>
      <c r="F899" t="s">
        <v>253</v>
      </c>
      <c r="G899" t="s">
        <v>556</v>
      </c>
      <c r="H899" t="s">
        <v>563</v>
      </c>
      <c r="I899" t="s">
        <v>213</v>
      </c>
      <c r="J899" t="s">
        <v>214</v>
      </c>
      <c r="K899" t="s">
        <v>149</v>
      </c>
      <c r="M899" t="s">
        <v>76</v>
      </c>
      <c r="N899" t="s">
        <v>216</v>
      </c>
      <c r="O899" s="57">
        <v>46247.516388888886</v>
      </c>
      <c r="P899" s="57">
        <v>46247.560011574074</v>
      </c>
      <c r="Q899">
        <v>69363057</v>
      </c>
      <c r="S899">
        <v>146281108189</v>
      </c>
      <c r="T899" t="s">
        <v>7804</v>
      </c>
      <c r="U899" t="s">
        <v>9367</v>
      </c>
      <c r="V899" t="s">
        <v>9368</v>
      </c>
      <c r="Z899">
        <v>109.00494399999999</v>
      </c>
      <c r="AA899">
        <v>-7.2607889999999999</v>
      </c>
      <c r="AB899" t="s">
        <v>7806</v>
      </c>
      <c r="AC899" t="s">
        <v>226</v>
      </c>
      <c r="AL899" t="s">
        <v>218</v>
      </c>
      <c r="AM899" t="s">
        <v>9369</v>
      </c>
      <c r="AN899" t="s">
        <v>6</v>
      </c>
      <c r="AO899" t="s">
        <v>8947</v>
      </c>
      <c r="AR899" t="s">
        <v>219</v>
      </c>
      <c r="AS899" t="s">
        <v>564</v>
      </c>
      <c r="AT899" t="s">
        <v>231</v>
      </c>
      <c r="AU899">
        <v>20260813</v>
      </c>
      <c r="AV899" t="s">
        <v>222</v>
      </c>
      <c r="AW899" t="s">
        <v>656</v>
      </c>
      <c r="AX899" t="s">
        <v>223</v>
      </c>
      <c r="BA899" s="57">
        <v>46247.291666666664</v>
      </c>
      <c r="BB899" t="s">
        <v>9369</v>
      </c>
      <c r="BC899">
        <v>2026</v>
      </c>
      <c r="BD899">
        <v>8</v>
      </c>
      <c r="BE899">
        <v>13</v>
      </c>
      <c r="BF899" s="6">
        <f t="shared" ref="BF899:BF962" si="42">DATE(BC899,BD899,BE899)</f>
        <v>46247</v>
      </c>
      <c r="BG899">
        <f t="shared" ref="BG899:BG962" si="43">BF899-BA899</f>
        <v>-0.29166666666424135</v>
      </c>
      <c r="BH899" t="str">
        <f t="shared" ref="BH899:BH962" si="44">IF(BG899=1,"COMPLY",IF(BG899&lt;1,"COMPLY","NOT COMPLY"))</f>
        <v>COMPLY</v>
      </c>
      <c r="BI899" t="e">
        <f>VLOOKUP(H899,Sheet2!$A$1:$B$270,2,FALSE)</f>
        <v>#N/A</v>
      </c>
    </row>
    <row r="900" spans="1:61">
      <c r="A900">
        <v>899</v>
      </c>
      <c r="B900">
        <v>1002504831</v>
      </c>
      <c r="C900">
        <v>3</v>
      </c>
      <c r="D900" t="s">
        <v>49</v>
      </c>
      <c r="E900">
        <v>4</v>
      </c>
      <c r="F900" t="s">
        <v>247</v>
      </c>
      <c r="G900" t="s">
        <v>248</v>
      </c>
      <c r="H900" t="s">
        <v>645</v>
      </c>
      <c r="I900" t="s">
        <v>213</v>
      </c>
      <c r="J900" t="s">
        <v>214</v>
      </c>
      <c r="K900" t="s">
        <v>149</v>
      </c>
      <c r="L900" t="s">
        <v>215</v>
      </c>
      <c r="M900" t="s">
        <v>582</v>
      </c>
      <c r="N900" t="s">
        <v>216</v>
      </c>
      <c r="O900" s="57">
        <v>46235.697175925925</v>
      </c>
      <c r="P900" s="57">
        <v>46241.707604166666</v>
      </c>
      <c r="Q900">
        <v>69356866</v>
      </c>
      <c r="S900">
        <v>143424112999</v>
      </c>
      <c r="T900" t="s">
        <v>4209</v>
      </c>
      <c r="U900" t="s">
        <v>4210</v>
      </c>
      <c r="V900" t="s">
        <v>4211</v>
      </c>
      <c r="Z900">
        <v>110.546378</v>
      </c>
      <c r="AA900">
        <v>-6.928884</v>
      </c>
      <c r="AB900" t="s">
        <v>4212</v>
      </c>
      <c r="AC900" t="s">
        <v>237</v>
      </c>
      <c r="AL900" t="s">
        <v>218</v>
      </c>
      <c r="AM900" t="s">
        <v>4213</v>
      </c>
      <c r="AN900" t="s">
        <v>6</v>
      </c>
      <c r="AO900" s="57">
        <v>46030.70480324074</v>
      </c>
      <c r="AP900" s="57">
        <v>46236.541666666664</v>
      </c>
      <c r="AR900" t="s">
        <v>14</v>
      </c>
      <c r="AS900" t="s">
        <v>634</v>
      </c>
      <c r="AT900" t="s">
        <v>231</v>
      </c>
      <c r="AV900" t="s">
        <v>6103</v>
      </c>
      <c r="AW900" t="s">
        <v>1063</v>
      </c>
      <c r="AX900" t="s">
        <v>223</v>
      </c>
      <c r="BA900" s="57">
        <v>46236.541666666664</v>
      </c>
      <c r="BB900" t="s">
        <v>4213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:61">
      <c r="A901">
        <v>900</v>
      </c>
      <c r="B901">
        <v>1002505989</v>
      </c>
      <c r="C901">
        <v>3</v>
      </c>
      <c r="D901" t="s">
        <v>59</v>
      </c>
      <c r="E901">
        <v>4</v>
      </c>
      <c r="F901" t="s">
        <v>224</v>
      </c>
      <c r="G901" t="s">
        <v>224</v>
      </c>
      <c r="H901" t="s">
        <v>1018</v>
      </c>
      <c r="I901" t="s">
        <v>213</v>
      </c>
      <c r="J901" t="s">
        <v>214</v>
      </c>
      <c r="K901" t="s">
        <v>149</v>
      </c>
      <c r="L901" t="s">
        <v>215</v>
      </c>
      <c r="M901" t="s">
        <v>76</v>
      </c>
      <c r="N901" t="s">
        <v>216</v>
      </c>
      <c r="O901" s="57">
        <v>46237.520798611113</v>
      </c>
      <c r="P901" s="57">
        <v>46238.654664351852</v>
      </c>
      <c r="Q901">
        <v>69357465</v>
      </c>
      <c r="S901">
        <v>143387116387</v>
      </c>
      <c r="T901" t="s">
        <v>4214</v>
      </c>
      <c r="U901" t="s">
        <v>4215</v>
      </c>
      <c r="V901" t="s">
        <v>4216</v>
      </c>
      <c r="Z901">
        <v>109.05594499999999</v>
      </c>
      <c r="AA901">
        <v>-7.5171530000000004</v>
      </c>
      <c r="AB901" t="s">
        <v>4217</v>
      </c>
      <c r="AC901" t="s">
        <v>237</v>
      </c>
      <c r="AL901" t="s">
        <v>218</v>
      </c>
      <c r="AM901" t="s">
        <v>2757</v>
      </c>
      <c r="AN901" t="s">
        <v>6</v>
      </c>
      <c r="AO901" s="57">
        <v>46089.527777777781</v>
      </c>
      <c r="AP901" s="57">
        <v>46238.541666666664</v>
      </c>
      <c r="AR901" t="s">
        <v>219</v>
      </c>
      <c r="AS901" t="s">
        <v>1019</v>
      </c>
      <c r="AT901" t="s">
        <v>231</v>
      </c>
      <c r="AU901">
        <v>20260804</v>
      </c>
      <c r="AV901" t="s">
        <v>222</v>
      </c>
      <c r="AW901" t="s">
        <v>238</v>
      </c>
      <c r="AX901" t="s">
        <v>223</v>
      </c>
      <c r="BA901" s="57">
        <v>46238.541666666664</v>
      </c>
      <c r="BB901" t="s">
        <v>2757</v>
      </c>
      <c r="BC901">
        <v>2026</v>
      </c>
      <c r="BD901">
        <v>8</v>
      </c>
      <c r="BE901">
        <v>4</v>
      </c>
      <c r="BF901" s="6">
        <f t="shared" si="42"/>
        <v>46238</v>
      </c>
      <c r="BG901">
        <f t="shared" si="43"/>
        <v>-0.54166666666424135</v>
      </c>
      <c r="BH901" t="str">
        <f t="shared" si="44"/>
        <v>COMPLY</v>
      </c>
      <c r="BI901" t="e">
        <f>VLOOKUP(H901,Sheet2!$A$1:$B$270,2,FALSE)</f>
        <v>#N/A</v>
      </c>
    </row>
    <row r="902" spans="1:61">
      <c r="A902">
        <v>901</v>
      </c>
      <c r="B902">
        <v>1002517614</v>
      </c>
      <c r="C902">
        <v>3</v>
      </c>
      <c r="D902" t="s">
        <v>49</v>
      </c>
      <c r="E902">
        <v>4</v>
      </c>
      <c r="F902" t="s">
        <v>247</v>
      </c>
      <c r="G902" t="s">
        <v>248</v>
      </c>
      <c r="H902" t="s">
        <v>651</v>
      </c>
      <c r="I902" t="s">
        <v>213</v>
      </c>
      <c r="J902" t="s">
        <v>214</v>
      </c>
      <c r="K902" t="s">
        <v>149</v>
      </c>
      <c r="L902" t="s">
        <v>215</v>
      </c>
      <c r="M902" t="s">
        <v>76</v>
      </c>
      <c r="N902" t="s">
        <v>216</v>
      </c>
      <c r="O902" s="57">
        <v>46244.512465277781</v>
      </c>
      <c r="P902" s="57">
        <v>46245.623877314814</v>
      </c>
      <c r="Q902">
        <v>69362387</v>
      </c>
      <c r="S902">
        <v>141423136627</v>
      </c>
      <c r="T902" t="s">
        <v>5074</v>
      </c>
      <c r="U902" t="s">
        <v>5075</v>
      </c>
      <c r="V902" t="s">
        <v>6943</v>
      </c>
      <c r="Z902">
        <v>110.4114567</v>
      </c>
      <c r="AA902">
        <v>-7.0806864000000003</v>
      </c>
      <c r="AB902" t="s">
        <v>6944</v>
      </c>
      <c r="AC902" t="s">
        <v>237</v>
      </c>
      <c r="AL902" t="s">
        <v>218</v>
      </c>
      <c r="AM902" t="s">
        <v>6554</v>
      </c>
      <c r="AN902" t="s">
        <v>6</v>
      </c>
      <c r="AO902" s="57">
        <v>46303.527696759258</v>
      </c>
      <c r="AP902" s="57">
        <v>46245.541666666664</v>
      </c>
      <c r="AR902" t="s">
        <v>219</v>
      </c>
      <c r="AS902" t="s">
        <v>220</v>
      </c>
      <c r="AT902" t="s">
        <v>231</v>
      </c>
      <c r="AU902">
        <v>20260811</v>
      </c>
      <c r="AV902" t="s">
        <v>222</v>
      </c>
      <c r="AW902" t="s">
        <v>1063</v>
      </c>
      <c r="AX902" t="s">
        <v>223</v>
      </c>
      <c r="BA902" s="57">
        <v>46245.541666666664</v>
      </c>
      <c r="BB902" t="s">
        <v>6554</v>
      </c>
      <c r="BC902">
        <v>2026</v>
      </c>
      <c r="BD902">
        <v>8</v>
      </c>
      <c r="BE902">
        <v>11</v>
      </c>
      <c r="BF902" s="6">
        <f t="shared" si="42"/>
        <v>46245</v>
      </c>
      <c r="BG902">
        <f t="shared" si="43"/>
        <v>-0.54166666666424135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1002522139</v>
      </c>
      <c r="C903">
        <v>3</v>
      </c>
      <c r="D903" t="s">
        <v>42</v>
      </c>
      <c r="E903">
        <v>5</v>
      </c>
      <c r="F903" t="s">
        <v>233</v>
      </c>
      <c r="G903" t="s">
        <v>105</v>
      </c>
      <c r="H903" t="s">
        <v>383</v>
      </c>
      <c r="I903" t="s">
        <v>213</v>
      </c>
      <c r="J903" t="s">
        <v>214</v>
      </c>
      <c r="K903" t="s">
        <v>149</v>
      </c>
      <c r="M903" t="s">
        <v>582</v>
      </c>
      <c r="N903" t="s">
        <v>216</v>
      </c>
      <c r="O903" s="57">
        <v>46246.56150462963</v>
      </c>
      <c r="P903" s="57">
        <v>46246.81454861111</v>
      </c>
      <c r="Q903">
        <v>69364222</v>
      </c>
      <c r="S903">
        <v>152312243266</v>
      </c>
      <c r="T903" t="s">
        <v>8382</v>
      </c>
      <c r="U903" t="s">
        <v>8383</v>
      </c>
      <c r="V903" t="s">
        <v>8384</v>
      </c>
      <c r="Z903">
        <v>112.43040000000001</v>
      </c>
      <c r="AA903">
        <v>-7.6643160999999997</v>
      </c>
      <c r="AB903" t="s">
        <v>8385</v>
      </c>
      <c r="AC903" t="s">
        <v>230</v>
      </c>
      <c r="AL903" t="s">
        <v>218</v>
      </c>
      <c r="AM903" t="s">
        <v>8386</v>
      </c>
      <c r="AN903" t="s">
        <v>6</v>
      </c>
      <c r="AO903" s="57">
        <v>46364.569351851853</v>
      </c>
      <c r="AP903" s="57">
        <v>46247.541666666664</v>
      </c>
      <c r="AQ903" t="s">
        <v>570</v>
      </c>
      <c r="AR903" t="s">
        <v>14</v>
      </c>
      <c r="AS903" t="s">
        <v>105</v>
      </c>
      <c r="AT903" t="s">
        <v>221</v>
      </c>
      <c r="AV903" t="s">
        <v>8387</v>
      </c>
      <c r="AW903" t="s">
        <v>655</v>
      </c>
      <c r="AX903" t="s">
        <v>223</v>
      </c>
      <c r="BA903" s="57">
        <v>46247.541666666664</v>
      </c>
      <c r="BB903" t="s">
        <v>8386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MOJOKERTO</v>
      </c>
    </row>
    <row r="904" spans="1:61">
      <c r="A904">
        <v>903</v>
      </c>
      <c r="B904">
        <v>1002517481</v>
      </c>
      <c r="C904">
        <v>3</v>
      </c>
      <c r="D904" t="s">
        <v>55</v>
      </c>
      <c r="E904">
        <v>5</v>
      </c>
      <c r="F904" t="s">
        <v>315</v>
      </c>
      <c r="G904" t="s">
        <v>124</v>
      </c>
      <c r="H904" t="s">
        <v>338</v>
      </c>
      <c r="I904" t="s">
        <v>213</v>
      </c>
      <c r="J904" t="s">
        <v>214</v>
      </c>
      <c r="K904" t="s">
        <v>149</v>
      </c>
      <c r="L904" t="s">
        <v>215</v>
      </c>
      <c r="M904" t="s">
        <v>76</v>
      </c>
      <c r="N904" t="s">
        <v>216</v>
      </c>
      <c r="O904" s="57">
        <v>46244.4846875</v>
      </c>
      <c r="P904" s="57">
        <v>46245.822500000002</v>
      </c>
      <c r="Q904">
        <v>69362309</v>
      </c>
      <c r="S904">
        <v>152306253210</v>
      </c>
      <c r="T904" t="s">
        <v>6945</v>
      </c>
      <c r="U904" t="s">
        <v>6946</v>
      </c>
      <c r="V904" t="s">
        <v>6947</v>
      </c>
      <c r="Z904">
        <v>112.729135</v>
      </c>
      <c r="AA904">
        <v>-7.3098019000000001</v>
      </c>
      <c r="AB904" t="s">
        <v>6948</v>
      </c>
      <c r="AC904" t="s">
        <v>217</v>
      </c>
      <c r="AL904" t="s">
        <v>218</v>
      </c>
      <c r="AM904" t="s">
        <v>6949</v>
      </c>
      <c r="AN904" t="s">
        <v>6</v>
      </c>
      <c r="AO904" s="57">
        <v>46303.486157407409</v>
      </c>
      <c r="AP904" s="57">
        <v>46248.625</v>
      </c>
      <c r="AR904" t="s">
        <v>219</v>
      </c>
      <c r="AS904" t="s">
        <v>631</v>
      </c>
      <c r="AT904" t="s">
        <v>231</v>
      </c>
      <c r="AU904">
        <v>20260811</v>
      </c>
      <c r="AV904" t="s">
        <v>222</v>
      </c>
      <c r="AW904" t="s">
        <v>1059</v>
      </c>
      <c r="AX904" t="s">
        <v>223</v>
      </c>
      <c r="BA904" s="57">
        <v>46248.625</v>
      </c>
      <c r="BB904" t="s">
        <v>6949</v>
      </c>
      <c r="BC904">
        <v>2026</v>
      </c>
      <c r="BD904">
        <v>8</v>
      </c>
      <c r="BE904">
        <v>11</v>
      </c>
      <c r="BF904" s="6">
        <f t="shared" si="42"/>
        <v>46245</v>
      </c>
      <c r="BG904">
        <f t="shared" si="43"/>
        <v>-3.625</v>
      </c>
      <c r="BH904" t="str">
        <f t="shared" si="44"/>
        <v>COMPLY</v>
      </c>
      <c r="BI904" t="str">
        <f>VLOOKUP(H904,Sheet2!$A$1:$B$270,2,FALSE)</f>
        <v>SURABAYA SELATAN</v>
      </c>
    </row>
    <row r="905" spans="1:61">
      <c r="A905">
        <v>904</v>
      </c>
      <c r="B905">
        <v>1002520793</v>
      </c>
      <c r="C905">
        <v>3</v>
      </c>
      <c r="D905" t="s">
        <v>34</v>
      </c>
      <c r="E905">
        <v>5</v>
      </c>
      <c r="F905" t="s">
        <v>580</v>
      </c>
      <c r="G905" t="s">
        <v>79</v>
      </c>
      <c r="H905" t="s">
        <v>473</v>
      </c>
      <c r="I905" t="s">
        <v>213</v>
      </c>
      <c r="J905" t="s">
        <v>214</v>
      </c>
      <c r="K905" t="s">
        <v>149</v>
      </c>
      <c r="M905" t="s">
        <v>76</v>
      </c>
      <c r="N905" t="s">
        <v>216</v>
      </c>
      <c r="O905" s="57">
        <v>46245.698310185187</v>
      </c>
      <c r="P905" s="57">
        <v>46247.356458333335</v>
      </c>
      <c r="Q905">
        <v>69363683</v>
      </c>
      <c r="S905">
        <v>172407214108</v>
      </c>
      <c r="T905" t="s">
        <v>4775</v>
      </c>
      <c r="U905" t="s">
        <v>7470</v>
      </c>
      <c r="V905" t="s">
        <v>7471</v>
      </c>
      <c r="Z905">
        <v>115.31606979999999</v>
      </c>
      <c r="AA905">
        <v>-8.5406762999999994</v>
      </c>
      <c r="AB905" t="s">
        <v>4778</v>
      </c>
      <c r="AC905" t="s">
        <v>230</v>
      </c>
      <c r="AL905" t="s">
        <v>218</v>
      </c>
      <c r="AM905" t="s">
        <v>7472</v>
      </c>
      <c r="AN905" t="s">
        <v>6</v>
      </c>
      <c r="AO905" s="57">
        <v>46334.704837962963</v>
      </c>
      <c r="AP905" s="57">
        <v>46246.625</v>
      </c>
      <c r="AR905" t="s">
        <v>219</v>
      </c>
      <c r="AS905" t="s">
        <v>79</v>
      </c>
      <c r="AT905" t="s">
        <v>231</v>
      </c>
      <c r="AU905">
        <v>20260813</v>
      </c>
      <c r="AV905" t="s">
        <v>222</v>
      </c>
      <c r="AW905" t="s">
        <v>601</v>
      </c>
      <c r="AX905" t="s">
        <v>223</v>
      </c>
      <c r="BA905" s="57">
        <v>46246.625</v>
      </c>
      <c r="BB905" t="s">
        <v>7472</v>
      </c>
      <c r="BC905">
        <v>2026</v>
      </c>
      <c r="BD905">
        <v>8</v>
      </c>
      <c r="BE905">
        <v>13</v>
      </c>
      <c r="BF905" s="6">
        <f t="shared" si="42"/>
        <v>46247</v>
      </c>
      <c r="BG905">
        <f t="shared" si="43"/>
        <v>0.375</v>
      </c>
      <c r="BH905" t="str">
        <f t="shared" si="44"/>
        <v>COMPLY</v>
      </c>
      <c r="BI905" t="str">
        <f>VLOOKUP(H905,Sheet2!$A$1:$B$270,2,FALSE)</f>
        <v>GIANYAR</v>
      </c>
    </row>
    <row r="906" spans="1:61">
      <c r="A906">
        <v>905</v>
      </c>
      <c r="B906">
        <v>1002511061</v>
      </c>
      <c r="C906">
        <v>3</v>
      </c>
      <c r="D906" t="s">
        <v>59</v>
      </c>
      <c r="E906">
        <v>4</v>
      </c>
      <c r="F906" t="s">
        <v>573</v>
      </c>
      <c r="G906" t="s">
        <v>934</v>
      </c>
      <c r="H906" t="s">
        <v>953</v>
      </c>
      <c r="I906" t="s">
        <v>213</v>
      </c>
      <c r="J906" t="s">
        <v>214</v>
      </c>
      <c r="K906" t="s">
        <v>149</v>
      </c>
      <c r="M906" t="s">
        <v>1084</v>
      </c>
      <c r="N906" t="s">
        <v>216</v>
      </c>
      <c r="O906" s="57">
        <v>46239.653171296297</v>
      </c>
      <c r="P906" s="57">
        <v>46240.400023148148</v>
      </c>
      <c r="Q906">
        <v>69359369</v>
      </c>
      <c r="S906">
        <v>146136130063</v>
      </c>
      <c r="T906" t="s">
        <v>4218</v>
      </c>
      <c r="Z906">
        <v>110.23697300000001</v>
      </c>
      <c r="AA906">
        <v>-7.8453245000000003</v>
      </c>
      <c r="AB906" t="s">
        <v>4219</v>
      </c>
      <c r="AC906" t="s">
        <v>292</v>
      </c>
      <c r="AO906" s="57">
        <v>46150.663530092592</v>
      </c>
      <c r="AS906" t="s">
        <v>220</v>
      </c>
      <c r="AT906" t="s">
        <v>231</v>
      </c>
      <c r="AV906" t="s">
        <v>1084</v>
      </c>
      <c r="AW906" t="s">
        <v>567</v>
      </c>
      <c r="AX906" t="s">
        <v>223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:61">
      <c r="A907">
        <v>906</v>
      </c>
      <c r="B907">
        <v>1002511522</v>
      </c>
      <c r="C907">
        <v>3</v>
      </c>
      <c r="D907" t="s">
        <v>45</v>
      </c>
      <c r="E907">
        <v>5</v>
      </c>
      <c r="F907" t="s">
        <v>113</v>
      </c>
      <c r="G907" t="s">
        <v>113</v>
      </c>
      <c r="H907" t="s">
        <v>420</v>
      </c>
      <c r="I907" t="s">
        <v>213</v>
      </c>
      <c r="J907" t="s">
        <v>214</v>
      </c>
      <c r="K907" t="s">
        <v>149</v>
      </c>
      <c r="L907" t="s">
        <v>215</v>
      </c>
      <c r="M907" t="s">
        <v>76</v>
      </c>
      <c r="N907" t="s">
        <v>216</v>
      </c>
      <c r="O907" s="57">
        <v>46240.376354166663</v>
      </c>
      <c r="P907" s="57">
        <v>46241.742013888892</v>
      </c>
      <c r="Q907">
        <v>69359602</v>
      </c>
      <c r="S907">
        <v>172502311337</v>
      </c>
      <c r="T907" t="s">
        <v>4220</v>
      </c>
      <c r="U907" t="s">
        <v>4221</v>
      </c>
      <c r="V907" t="s">
        <v>4222</v>
      </c>
      <c r="Z907">
        <v>123.61285959999999</v>
      </c>
      <c r="AA907">
        <v>-10.1477208</v>
      </c>
      <c r="AB907" t="s">
        <v>4223</v>
      </c>
      <c r="AC907" t="s">
        <v>237</v>
      </c>
      <c r="AL907" t="s">
        <v>218</v>
      </c>
      <c r="AM907" t="s">
        <v>3202</v>
      </c>
      <c r="AN907" t="s">
        <v>6</v>
      </c>
      <c r="AO907" s="57">
        <v>46181.382453703707</v>
      </c>
      <c r="AP907" s="57">
        <v>46241.333333333336</v>
      </c>
      <c r="AR907" t="s">
        <v>219</v>
      </c>
      <c r="AS907" t="s">
        <v>113</v>
      </c>
      <c r="AT907" t="s">
        <v>231</v>
      </c>
      <c r="AU907">
        <v>20260807</v>
      </c>
      <c r="AV907" t="s">
        <v>222</v>
      </c>
      <c r="AW907" t="s">
        <v>1059</v>
      </c>
      <c r="AX907" t="s">
        <v>223</v>
      </c>
      <c r="BA907" s="57">
        <v>46241.333333333336</v>
      </c>
      <c r="BB907" t="s">
        <v>3202</v>
      </c>
      <c r="BC907">
        <v>2026</v>
      </c>
      <c r="BD907">
        <v>8</v>
      </c>
      <c r="BE907">
        <v>7</v>
      </c>
      <c r="BF907" s="6">
        <f t="shared" si="42"/>
        <v>46241</v>
      </c>
      <c r="BG907">
        <f t="shared" si="43"/>
        <v>-0.33333333333575865</v>
      </c>
      <c r="BH907" t="str">
        <f t="shared" si="44"/>
        <v>COMPLY</v>
      </c>
      <c r="BI907" t="str">
        <f>VLOOKUP(H907,Sheet2!$A$1:$B$270,2,FALSE)</f>
        <v>KUPANG</v>
      </c>
    </row>
    <row r="908" spans="1:61">
      <c r="A908">
        <v>907</v>
      </c>
      <c r="B908">
        <v>1002516614</v>
      </c>
      <c r="C908">
        <v>3</v>
      </c>
      <c r="D908" t="s">
        <v>42</v>
      </c>
      <c r="E908">
        <v>5</v>
      </c>
      <c r="F908" t="s">
        <v>233</v>
      </c>
      <c r="G908" t="s">
        <v>101</v>
      </c>
      <c r="H908" t="s">
        <v>234</v>
      </c>
      <c r="I908" t="s">
        <v>213</v>
      </c>
      <c r="J908" t="s">
        <v>214</v>
      </c>
      <c r="K908" t="s">
        <v>149</v>
      </c>
      <c r="L908" t="s">
        <v>215</v>
      </c>
      <c r="M908" t="s">
        <v>582</v>
      </c>
      <c r="N908" t="s">
        <v>216</v>
      </c>
      <c r="O908" s="57">
        <v>46243.732592592591</v>
      </c>
      <c r="P908" s="57">
        <v>46246.70884259259</v>
      </c>
      <c r="Q908">
        <v>69361970</v>
      </c>
      <c r="S908">
        <v>152327226326</v>
      </c>
      <c r="T908" t="s">
        <v>6104</v>
      </c>
      <c r="U908" t="s">
        <v>6105</v>
      </c>
      <c r="V908" t="s">
        <v>6106</v>
      </c>
      <c r="Z908">
        <v>112.6497493</v>
      </c>
      <c r="AA908">
        <v>-7.4657792000000001</v>
      </c>
      <c r="AB908" t="s">
        <v>6107</v>
      </c>
      <c r="AC908" t="s">
        <v>217</v>
      </c>
      <c r="AL908" t="s">
        <v>218</v>
      </c>
      <c r="AM908" t="s">
        <v>6108</v>
      </c>
      <c r="AN908" t="s">
        <v>6</v>
      </c>
      <c r="AO908" s="57">
        <v>46273.735937500001</v>
      </c>
      <c r="AP908" s="57">
        <v>46244.625</v>
      </c>
      <c r="AR908" t="s">
        <v>14</v>
      </c>
      <c r="AS908" t="s">
        <v>859</v>
      </c>
      <c r="AT908" t="s">
        <v>231</v>
      </c>
      <c r="AV908" t="s">
        <v>8388</v>
      </c>
      <c r="AW908" t="s">
        <v>1059</v>
      </c>
      <c r="AX908" t="s">
        <v>223</v>
      </c>
      <c r="BA908" s="57">
        <v>46244.625</v>
      </c>
      <c r="BB908" t="s">
        <v>6108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SIDOARJO</v>
      </c>
    </row>
    <row r="909" spans="1:61">
      <c r="A909">
        <v>908</v>
      </c>
      <c r="B909">
        <v>1002505988</v>
      </c>
      <c r="C909">
        <v>3</v>
      </c>
      <c r="D909" t="s">
        <v>42</v>
      </c>
      <c r="E909">
        <v>5</v>
      </c>
      <c r="F909" t="s">
        <v>102</v>
      </c>
      <c r="G909" t="s">
        <v>99</v>
      </c>
      <c r="H909" t="s">
        <v>502</v>
      </c>
      <c r="I909" t="s">
        <v>213</v>
      </c>
      <c r="J909" t="s">
        <v>214</v>
      </c>
      <c r="K909" t="s">
        <v>149</v>
      </c>
      <c r="L909" t="s">
        <v>215</v>
      </c>
      <c r="M909" t="s">
        <v>76</v>
      </c>
      <c r="N909" t="s">
        <v>216</v>
      </c>
      <c r="O909" s="57">
        <v>46237.520104166666</v>
      </c>
      <c r="P909" s="57">
        <v>46238.503298611111</v>
      </c>
      <c r="Q909">
        <v>69357453</v>
      </c>
      <c r="S909">
        <v>152521203259</v>
      </c>
      <c r="T909" t="s">
        <v>4224</v>
      </c>
      <c r="U909" t="s">
        <v>4225</v>
      </c>
      <c r="V909" t="s">
        <v>4226</v>
      </c>
      <c r="Z909">
        <v>114.088618084788</v>
      </c>
      <c r="AA909">
        <v>-8.5646558934127004</v>
      </c>
      <c r="AB909" t="s">
        <v>4227</v>
      </c>
      <c r="AC909" t="s">
        <v>217</v>
      </c>
      <c r="AL909" t="s">
        <v>218</v>
      </c>
      <c r="AM909" t="s">
        <v>2066</v>
      </c>
      <c r="AN909" t="s">
        <v>6</v>
      </c>
      <c r="AO909" s="57">
        <v>46089.527777777781</v>
      </c>
      <c r="AP909" s="57">
        <v>46238.541666666664</v>
      </c>
      <c r="AR909" t="s">
        <v>219</v>
      </c>
      <c r="AS909" t="s">
        <v>602</v>
      </c>
      <c r="AT909" t="s">
        <v>231</v>
      </c>
      <c r="AU909">
        <v>20260804</v>
      </c>
      <c r="AV909" t="s">
        <v>222</v>
      </c>
      <c r="AW909" t="s">
        <v>1126</v>
      </c>
      <c r="AX909" t="s">
        <v>223</v>
      </c>
      <c r="BA909" s="57">
        <v>46238.541666666664</v>
      </c>
      <c r="BB909" t="s">
        <v>2066</v>
      </c>
      <c r="BC909">
        <v>2026</v>
      </c>
      <c r="BD909">
        <v>8</v>
      </c>
      <c r="BE909">
        <v>4</v>
      </c>
      <c r="BF909" s="6">
        <f t="shared" si="42"/>
        <v>46238</v>
      </c>
      <c r="BG909">
        <f t="shared" si="43"/>
        <v>-0.54166666666424135</v>
      </c>
      <c r="BH909" t="str">
        <f t="shared" si="44"/>
        <v>COMPLY</v>
      </c>
      <c r="BI909" t="str">
        <f>VLOOKUP(H909,Sheet2!$A$1:$B$270,2,FALSE)</f>
        <v>BANYUWANGI</v>
      </c>
    </row>
    <row r="910" spans="1:61">
      <c r="A910">
        <v>909</v>
      </c>
      <c r="B910">
        <v>1002507229</v>
      </c>
      <c r="C910">
        <v>3</v>
      </c>
      <c r="D910" t="s">
        <v>59</v>
      </c>
      <c r="E910">
        <v>4</v>
      </c>
      <c r="F910" t="s">
        <v>243</v>
      </c>
      <c r="G910" t="s">
        <v>262</v>
      </c>
      <c r="H910" t="s">
        <v>263</v>
      </c>
      <c r="I910" t="s">
        <v>213</v>
      </c>
      <c r="J910" t="s">
        <v>214</v>
      </c>
      <c r="K910" t="s">
        <v>149</v>
      </c>
      <c r="M910" t="s">
        <v>236</v>
      </c>
      <c r="N910" t="s">
        <v>216</v>
      </c>
      <c r="O910" s="57">
        <v>46238.423668981479</v>
      </c>
      <c r="P910" s="57">
        <v>46242.084131944444</v>
      </c>
      <c r="Q910">
        <v>69358025</v>
      </c>
      <c r="S910">
        <v>141373127377</v>
      </c>
      <c r="T910" t="s">
        <v>2112</v>
      </c>
      <c r="U910" t="s">
        <v>1912</v>
      </c>
      <c r="Z910">
        <v>109.92659517334801</v>
      </c>
      <c r="AA910">
        <v>-7.2733769978902396</v>
      </c>
      <c r="AB910" t="s">
        <v>2113</v>
      </c>
      <c r="AC910" t="s">
        <v>293</v>
      </c>
      <c r="AO910" s="57">
        <v>46120.434398148151</v>
      </c>
      <c r="AR910" t="s">
        <v>314</v>
      </c>
      <c r="AS910" t="s">
        <v>220</v>
      </c>
      <c r="AT910" t="s">
        <v>231</v>
      </c>
      <c r="AV910" t="s">
        <v>930</v>
      </c>
      <c r="AW910" t="s">
        <v>566</v>
      </c>
      <c r="AX910" t="s">
        <v>223</v>
      </c>
      <c r="AZ910" t="s">
        <v>930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1002510395</v>
      </c>
      <c r="C911">
        <v>3</v>
      </c>
      <c r="D911" t="s">
        <v>55</v>
      </c>
      <c r="E911">
        <v>5</v>
      </c>
      <c r="F911" t="s">
        <v>315</v>
      </c>
      <c r="G911" t="s">
        <v>124</v>
      </c>
      <c r="H911" t="s">
        <v>337</v>
      </c>
      <c r="I911" t="s">
        <v>213</v>
      </c>
      <c r="J911" t="s">
        <v>214</v>
      </c>
      <c r="K911" t="s">
        <v>149</v>
      </c>
      <c r="L911" t="s">
        <v>215</v>
      </c>
      <c r="M911" t="s">
        <v>76</v>
      </c>
      <c r="N911" t="s">
        <v>216</v>
      </c>
      <c r="O911" s="57">
        <v>46239.522175925929</v>
      </c>
      <c r="P911" s="57">
        <v>46240.786805555559</v>
      </c>
      <c r="Q911">
        <v>69359096</v>
      </c>
      <c r="S911">
        <v>152305230209</v>
      </c>
      <c r="T911" t="s">
        <v>4228</v>
      </c>
      <c r="U911" t="s">
        <v>4229</v>
      </c>
      <c r="V911" t="s">
        <v>4230</v>
      </c>
      <c r="Z911">
        <v>112.757569711749</v>
      </c>
      <c r="AA911">
        <v>-7.3778230863215502</v>
      </c>
      <c r="AB911" t="s">
        <v>4231</v>
      </c>
      <c r="AC911" t="s">
        <v>217</v>
      </c>
      <c r="AL911" t="s">
        <v>218</v>
      </c>
      <c r="AM911" t="s">
        <v>2205</v>
      </c>
      <c r="AN911" t="s">
        <v>6</v>
      </c>
      <c r="AO911" s="57">
        <v>46150.528032407405</v>
      </c>
      <c r="AP911" s="57">
        <v>46240.541666666664</v>
      </c>
      <c r="AR911" t="s">
        <v>219</v>
      </c>
      <c r="AS911" t="s">
        <v>980</v>
      </c>
      <c r="AT911" t="s">
        <v>231</v>
      </c>
      <c r="AU911">
        <v>20260806</v>
      </c>
      <c r="AV911" t="s">
        <v>222</v>
      </c>
      <c r="AW911" t="s">
        <v>1072</v>
      </c>
      <c r="AX911" t="s">
        <v>223</v>
      </c>
      <c r="BA911" s="57">
        <v>46240.541666666664</v>
      </c>
      <c r="BB911" t="s">
        <v>2205</v>
      </c>
      <c r="BC911">
        <v>2026</v>
      </c>
      <c r="BD911">
        <v>8</v>
      </c>
      <c r="BE911">
        <v>6</v>
      </c>
      <c r="BF911" s="6">
        <f t="shared" si="42"/>
        <v>46240</v>
      </c>
      <c r="BG911">
        <f t="shared" si="43"/>
        <v>-0.54166666666424135</v>
      </c>
      <c r="BH911" t="str">
        <f t="shared" si="44"/>
        <v>COMPLY</v>
      </c>
      <c r="BI911" t="str">
        <f>VLOOKUP(H911,Sheet2!$A$1:$B$270,2,FALSE)</f>
        <v>SURABAYA SELATAN</v>
      </c>
    </row>
    <row r="912" spans="1:61">
      <c r="A912">
        <v>911</v>
      </c>
      <c r="B912">
        <v>1002504472</v>
      </c>
      <c r="C912">
        <v>3</v>
      </c>
      <c r="D912" t="s">
        <v>49</v>
      </c>
      <c r="E912">
        <v>4</v>
      </c>
      <c r="F912" t="s">
        <v>247</v>
      </c>
      <c r="G912" t="s">
        <v>551</v>
      </c>
      <c r="H912" t="s">
        <v>964</v>
      </c>
      <c r="I912" t="s">
        <v>213</v>
      </c>
      <c r="J912" t="s">
        <v>214</v>
      </c>
      <c r="K912" t="s">
        <v>149</v>
      </c>
      <c r="L912" t="s">
        <v>215</v>
      </c>
      <c r="M912" t="s">
        <v>76</v>
      </c>
      <c r="N912" t="s">
        <v>216</v>
      </c>
      <c r="O912" s="57">
        <v>46235.495092592595</v>
      </c>
      <c r="P912" s="57">
        <v>46236.673611111109</v>
      </c>
      <c r="Q912">
        <v>69356679</v>
      </c>
      <c r="S912">
        <v>146457106310</v>
      </c>
      <c r="T912" t="s">
        <v>1037</v>
      </c>
      <c r="U912" t="s">
        <v>4232</v>
      </c>
      <c r="V912" t="s">
        <v>4233</v>
      </c>
      <c r="Z912">
        <v>110.1240483</v>
      </c>
      <c r="AA912">
        <v>-6.9358605000000004</v>
      </c>
      <c r="AB912" t="s">
        <v>4234</v>
      </c>
      <c r="AC912" t="s">
        <v>237</v>
      </c>
      <c r="AL912" t="s">
        <v>218</v>
      </c>
      <c r="AM912" t="s">
        <v>1674</v>
      </c>
      <c r="AN912" t="s">
        <v>6</v>
      </c>
      <c r="AO912" s="57">
        <v>46030.496400462966</v>
      </c>
      <c r="AP912" s="57">
        <v>46236.333333333336</v>
      </c>
      <c r="AR912" t="s">
        <v>219</v>
      </c>
      <c r="AS912" t="s">
        <v>220</v>
      </c>
      <c r="AT912" t="s">
        <v>231</v>
      </c>
      <c r="AU912">
        <v>20260802</v>
      </c>
      <c r="AV912" t="s">
        <v>222</v>
      </c>
      <c r="AW912" t="s">
        <v>1060</v>
      </c>
      <c r="AX912" t="s">
        <v>223</v>
      </c>
      <c r="BA912" s="57">
        <v>46236.333333333336</v>
      </c>
      <c r="BB912" t="s">
        <v>1674</v>
      </c>
      <c r="BC912">
        <v>2026</v>
      </c>
      <c r="BD912">
        <v>8</v>
      </c>
      <c r="BE912">
        <v>2</v>
      </c>
      <c r="BF912" s="6">
        <f t="shared" si="42"/>
        <v>46236</v>
      </c>
      <c r="BG912">
        <f t="shared" si="43"/>
        <v>-0.33333333333575865</v>
      </c>
      <c r="BH912" t="str">
        <f t="shared" si="44"/>
        <v>COMPLY</v>
      </c>
      <c r="BI912" t="e">
        <f>VLOOKUP(H912,Sheet2!$A$1:$B$270,2,FALSE)</f>
        <v>#N/A</v>
      </c>
    </row>
    <row r="913" spans="1:61">
      <c r="A913">
        <v>912</v>
      </c>
      <c r="B913">
        <v>1002519530</v>
      </c>
      <c r="C913">
        <v>3</v>
      </c>
      <c r="D913" t="s">
        <v>51</v>
      </c>
      <c r="E913">
        <v>4</v>
      </c>
      <c r="F913" t="s">
        <v>235</v>
      </c>
      <c r="G913" t="s">
        <v>6428</v>
      </c>
      <c r="H913" t="s">
        <v>7473</v>
      </c>
      <c r="I913" t="s">
        <v>213</v>
      </c>
      <c r="J913" t="s">
        <v>214</v>
      </c>
      <c r="K913" t="s">
        <v>149</v>
      </c>
      <c r="L913" t="s">
        <v>215</v>
      </c>
      <c r="M913" t="s">
        <v>76</v>
      </c>
      <c r="N913" t="s">
        <v>216</v>
      </c>
      <c r="O913" s="57">
        <v>46245.476342592592</v>
      </c>
      <c r="P913" s="57">
        <v>46247.345196759263</v>
      </c>
      <c r="Q913">
        <v>69363152</v>
      </c>
      <c r="S913">
        <v>142567104612</v>
      </c>
      <c r="T913" t="s">
        <v>7474</v>
      </c>
      <c r="U913" t="s">
        <v>7475</v>
      </c>
      <c r="V913" t="s">
        <v>7476</v>
      </c>
      <c r="Z913">
        <v>111.036681979894</v>
      </c>
      <c r="AA913">
        <v>-7.6187911445802898</v>
      </c>
      <c r="AB913" t="s">
        <v>7477</v>
      </c>
      <c r="AC913" t="s">
        <v>217</v>
      </c>
      <c r="AL913" t="s">
        <v>218</v>
      </c>
      <c r="AM913" t="s">
        <v>7478</v>
      </c>
      <c r="AN913" t="s">
        <v>6</v>
      </c>
      <c r="AO913" s="57">
        <v>46334.486145833333</v>
      </c>
      <c r="AP913" s="57">
        <v>46246.541666666664</v>
      </c>
      <c r="AR913" t="s">
        <v>219</v>
      </c>
      <c r="AS913" t="s">
        <v>7479</v>
      </c>
      <c r="AT913" t="s">
        <v>231</v>
      </c>
      <c r="AU913">
        <v>20260813</v>
      </c>
      <c r="AV913" t="s">
        <v>222</v>
      </c>
      <c r="AW913" t="s">
        <v>1055</v>
      </c>
      <c r="AX913" t="s">
        <v>223</v>
      </c>
      <c r="BA913" s="57">
        <v>46246.541666666664</v>
      </c>
      <c r="BB913" t="s">
        <v>7478</v>
      </c>
      <c r="BC913">
        <v>2026</v>
      </c>
      <c r="BD913">
        <v>8</v>
      </c>
      <c r="BE913">
        <v>13</v>
      </c>
      <c r="BF913" s="6">
        <f t="shared" si="42"/>
        <v>46247</v>
      </c>
      <c r="BG913">
        <f t="shared" si="43"/>
        <v>0.45833333333575865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1002511663</v>
      </c>
      <c r="C914">
        <v>3</v>
      </c>
      <c r="D914" t="s">
        <v>45</v>
      </c>
      <c r="E914">
        <v>5</v>
      </c>
      <c r="F914" t="s">
        <v>113</v>
      </c>
      <c r="G914" t="s">
        <v>114</v>
      </c>
      <c r="H914" t="s">
        <v>369</v>
      </c>
      <c r="I914" t="s">
        <v>213</v>
      </c>
      <c r="J914" t="s">
        <v>214</v>
      </c>
      <c r="K914" t="s">
        <v>149</v>
      </c>
      <c r="L914" t="s">
        <v>215</v>
      </c>
      <c r="M914" t="s">
        <v>76</v>
      </c>
      <c r="N914" t="s">
        <v>216</v>
      </c>
      <c r="O914" s="57">
        <v>46240.409687500003</v>
      </c>
      <c r="P914" s="57">
        <v>46242.384837962964</v>
      </c>
      <c r="Q914">
        <v>69359663</v>
      </c>
      <c r="S914">
        <v>172514216874</v>
      </c>
      <c r="T914" t="s">
        <v>4235</v>
      </c>
      <c r="U914" t="s">
        <v>4236</v>
      </c>
      <c r="V914" t="s">
        <v>4237</v>
      </c>
      <c r="Z914">
        <v>120.1677018</v>
      </c>
      <c r="AA914">
        <v>-8.7081252999999901</v>
      </c>
      <c r="AB914" t="s">
        <v>4238</v>
      </c>
      <c r="AC914" t="s">
        <v>237</v>
      </c>
      <c r="AL914" t="s">
        <v>218</v>
      </c>
      <c r="AM914" t="s">
        <v>3202</v>
      </c>
      <c r="AN914" t="s">
        <v>6</v>
      </c>
      <c r="AO914" s="57">
        <v>46181.413252314815</v>
      </c>
      <c r="AP914" s="57">
        <v>46241.333333333336</v>
      </c>
      <c r="AR914" t="s">
        <v>219</v>
      </c>
      <c r="AS914" t="s">
        <v>220</v>
      </c>
      <c r="AT914" t="s">
        <v>231</v>
      </c>
      <c r="AU914">
        <v>20260808</v>
      </c>
      <c r="AV914" t="s">
        <v>222</v>
      </c>
      <c r="AW914" t="s">
        <v>1070</v>
      </c>
      <c r="AX914" t="s">
        <v>223</v>
      </c>
      <c r="BA914" s="57">
        <v>46241.333333333336</v>
      </c>
      <c r="BB914" t="s">
        <v>3202</v>
      </c>
      <c r="BC914">
        <v>2026</v>
      </c>
      <c r="BD914">
        <v>8</v>
      </c>
      <c r="BE914">
        <v>8</v>
      </c>
      <c r="BF914" s="6">
        <f t="shared" si="42"/>
        <v>46242</v>
      </c>
      <c r="BG914">
        <f t="shared" si="43"/>
        <v>0.66666666666424135</v>
      </c>
      <c r="BH914" t="str">
        <f t="shared" si="44"/>
        <v>COMPLY</v>
      </c>
      <c r="BI914" t="str">
        <f>VLOOKUP(H914,Sheet2!$A$1:$B$270,2,FALSE)</f>
        <v>LABOAN BAJO</v>
      </c>
    </row>
    <row r="915" spans="1:61">
      <c r="A915">
        <v>914</v>
      </c>
      <c r="B915">
        <v>1002516558</v>
      </c>
      <c r="C915">
        <v>3</v>
      </c>
      <c r="D915" t="s">
        <v>42</v>
      </c>
      <c r="E915">
        <v>5</v>
      </c>
      <c r="F915" t="s">
        <v>233</v>
      </c>
      <c r="G915" t="s">
        <v>105</v>
      </c>
      <c r="H915" t="s">
        <v>446</v>
      </c>
      <c r="I915" t="s">
        <v>213</v>
      </c>
      <c r="J915" t="s">
        <v>214</v>
      </c>
      <c r="K915" t="s">
        <v>149</v>
      </c>
      <c r="M915" t="s">
        <v>76</v>
      </c>
      <c r="N915" t="s">
        <v>216</v>
      </c>
      <c r="O915" s="57">
        <v>46243.639884259261</v>
      </c>
      <c r="P915" s="57">
        <v>46244.670798611114</v>
      </c>
      <c r="Q915">
        <v>69361911</v>
      </c>
      <c r="S915">
        <v>152330220687</v>
      </c>
      <c r="T915" t="s">
        <v>6115</v>
      </c>
      <c r="U915" t="s">
        <v>6116</v>
      </c>
      <c r="V915" t="s">
        <v>6955</v>
      </c>
      <c r="Z915">
        <v>112.53521480000001</v>
      </c>
      <c r="AA915">
        <v>-7.5666611000000001</v>
      </c>
      <c r="AB915" t="s">
        <v>6117</v>
      </c>
      <c r="AC915" t="s">
        <v>230</v>
      </c>
      <c r="AL915" t="s">
        <v>218</v>
      </c>
      <c r="AM915" t="s">
        <v>6956</v>
      </c>
      <c r="AN915" t="s">
        <v>6</v>
      </c>
      <c r="AO915" s="57">
        <v>46273.642430555556</v>
      </c>
      <c r="AP915" s="57">
        <v>46245.333333333336</v>
      </c>
      <c r="AR915" t="s">
        <v>219</v>
      </c>
      <c r="AS915" t="s">
        <v>105</v>
      </c>
      <c r="AT915" t="s">
        <v>221</v>
      </c>
      <c r="AU915">
        <v>20260810</v>
      </c>
      <c r="AV915" t="s">
        <v>222</v>
      </c>
      <c r="AW915" t="s">
        <v>655</v>
      </c>
      <c r="AX915" t="s">
        <v>223</v>
      </c>
      <c r="BA915" s="57">
        <v>46245.333333333336</v>
      </c>
      <c r="BB915" t="s">
        <v>6956</v>
      </c>
      <c r="BC915">
        <v>2026</v>
      </c>
      <c r="BD915">
        <v>8</v>
      </c>
      <c r="BE915">
        <v>10</v>
      </c>
      <c r="BF915" s="6">
        <f t="shared" si="42"/>
        <v>46244</v>
      </c>
      <c r="BG915">
        <f t="shared" si="43"/>
        <v>-1.3333333333357587</v>
      </c>
      <c r="BH915" t="str">
        <f t="shared" si="44"/>
        <v>COMPLY</v>
      </c>
      <c r="BI915" t="str">
        <f>VLOOKUP(H915,Sheet2!$A$1:$B$270,2,FALSE)</f>
        <v>MOJOKERTO</v>
      </c>
    </row>
    <row r="916" spans="1:61">
      <c r="A916">
        <v>915</v>
      </c>
      <c r="B916">
        <v>1002507756</v>
      </c>
      <c r="C916">
        <v>3</v>
      </c>
      <c r="D916" t="s">
        <v>59</v>
      </c>
      <c r="E916">
        <v>4</v>
      </c>
      <c r="F916" t="s">
        <v>243</v>
      </c>
      <c r="G916" t="s">
        <v>920</v>
      </c>
      <c r="H916" t="s">
        <v>921</v>
      </c>
      <c r="I916" t="s">
        <v>213</v>
      </c>
      <c r="J916" t="s">
        <v>214</v>
      </c>
      <c r="K916" t="s">
        <v>149</v>
      </c>
      <c r="M916" t="s">
        <v>1013</v>
      </c>
      <c r="N916" t="s">
        <v>216</v>
      </c>
      <c r="O916" s="57">
        <v>46238.478842592594</v>
      </c>
      <c r="P916" s="57">
        <v>46238.480034722219</v>
      </c>
      <c r="Q916">
        <v>69358151</v>
      </c>
      <c r="S916">
        <v>142164113592</v>
      </c>
      <c r="T916" t="s">
        <v>4251</v>
      </c>
      <c r="Z916">
        <v>110.36676110000001</v>
      </c>
      <c r="AA916">
        <v>-7.5306860999999996</v>
      </c>
      <c r="AB916" t="s">
        <v>4252</v>
      </c>
      <c r="AC916" t="s">
        <v>292</v>
      </c>
      <c r="AO916" s="57">
        <v>46120.48636574074</v>
      </c>
      <c r="AR916" t="s">
        <v>6</v>
      </c>
      <c r="AS916" t="s">
        <v>220</v>
      </c>
      <c r="AT916" t="s">
        <v>231</v>
      </c>
      <c r="AV916" t="s">
        <v>1014</v>
      </c>
      <c r="AW916" t="s">
        <v>566</v>
      </c>
      <c r="AX916" t="s">
        <v>223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:61">
      <c r="A917">
        <v>916</v>
      </c>
      <c r="B917">
        <v>1002511968</v>
      </c>
      <c r="C917">
        <v>3</v>
      </c>
      <c r="D917" t="s">
        <v>38</v>
      </c>
      <c r="E917">
        <v>5</v>
      </c>
      <c r="F917" t="s">
        <v>92</v>
      </c>
      <c r="G917" t="s">
        <v>92</v>
      </c>
      <c r="H917" t="s">
        <v>521</v>
      </c>
      <c r="I917" t="s">
        <v>213</v>
      </c>
      <c r="J917" t="s">
        <v>214</v>
      </c>
      <c r="K917" t="s">
        <v>149</v>
      </c>
      <c r="L917" t="s">
        <v>215</v>
      </c>
      <c r="M917" t="s">
        <v>582</v>
      </c>
      <c r="N917" t="s">
        <v>216</v>
      </c>
      <c r="O917" s="57">
        <v>46240.465937499997</v>
      </c>
      <c r="P917" s="57">
        <v>46244.570497685185</v>
      </c>
      <c r="Q917">
        <v>69359801</v>
      </c>
      <c r="S917">
        <v>152630205058</v>
      </c>
      <c r="T917" t="s">
        <v>4258</v>
      </c>
      <c r="U917" t="s">
        <v>4259</v>
      </c>
      <c r="V917" t="s">
        <v>4260</v>
      </c>
      <c r="Z917">
        <v>111.53267</v>
      </c>
      <c r="AA917">
        <v>-7.7295889999999998</v>
      </c>
      <c r="AB917" t="s">
        <v>4261</v>
      </c>
      <c r="AC917" t="s">
        <v>237</v>
      </c>
      <c r="AL917" t="s">
        <v>218</v>
      </c>
      <c r="AM917" t="s">
        <v>2418</v>
      </c>
      <c r="AN917" t="s">
        <v>6</v>
      </c>
      <c r="AO917" s="57">
        <v>46181.476226851853</v>
      </c>
      <c r="AP917" s="57">
        <v>46241.333333333336</v>
      </c>
      <c r="AQ917" t="s">
        <v>929</v>
      </c>
      <c r="AR917" t="s">
        <v>14</v>
      </c>
      <c r="AS917" t="s">
        <v>604</v>
      </c>
      <c r="AT917" t="s">
        <v>231</v>
      </c>
      <c r="AV917" t="s">
        <v>6957</v>
      </c>
      <c r="AW917" t="s">
        <v>1055</v>
      </c>
      <c r="AX917" t="s">
        <v>223</v>
      </c>
      <c r="BA917" s="57">
        <v>46241.333333333336</v>
      </c>
      <c r="BB917" t="s">
        <v>2418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MADIUN</v>
      </c>
    </row>
    <row r="918" spans="1:61">
      <c r="A918">
        <v>917</v>
      </c>
      <c r="B918">
        <v>1002518474</v>
      </c>
      <c r="C918">
        <v>3</v>
      </c>
      <c r="D918" t="s">
        <v>45</v>
      </c>
      <c r="E918">
        <v>5</v>
      </c>
      <c r="F918" t="s">
        <v>211</v>
      </c>
      <c r="G918" t="s">
        <v>110</v>
      </c>
      <c r="H918" t="s">
        <v>250</v>
      </c>
      <c r="I918" t="s">
        <v>213</v>
      </c>
      <c r="J918" t="s">
        <v>214</v>
      </c>
      <c r="K918" t="s">
        <v>149</v>
      </c>
      <c r="L918" t="s">
        <v>215</v>
      </c>
      <c r="M918" t="s">
        <v>76</v>
      </c>
      <c r="N918" t="s">
        <v>216</v>
      </c>
      <c r="O918" s="57">
        <v>46244.684687499997</v>
      </c>
      <c r="P918" s="57">
        <v>46246.586446759262</v>
      </c>
      <c r="Q918">
        <v>69362721</v>
      </c>
      <c r="S918">
        <v>172616801829</v>
      </c>
      <c r="T918" t="s">
        <v>6958</v>
      </c>
      <c r="U918" t="s">
        <v>6959</v>
      </c>
      <c r="V918" t="s">
        <v>6960</v>
      </c>
      <c r="Z918">
        <v>118.7789087</v>
      </c>
      <c r="AA918">
        <v>-8.4685568</v>
      </c>
      <c r="AB918" t="s">
        <v>6961</v>
      </c>
      <c r="AC918" t="s">
        <v>237</v>
      </c>
      <c r="AL918" t="s">
        <v>218</v>
      </c>
      <c r="AM918" t="s">
        <v>6617</v>
      </c>
      <c r="AN918" t="s">
        <v>6</v>
      </c>
      <c r="AO918" s="57">
        <v>46303.694282407407</v>
      </c>
      <c r="AP918" s="57">
        <v>46245.541666666664</v>
      </c>
      <c r="AR918" t="s">
        <v>219</v>
      </c>
      <c r="AS918" t="s">
        <v>220</v>
      </c>
      <c r="AT918" t="s">
        <v>221</v>
      </c>
      <c r="AU918">
        <v>20260812</v>
      </c>
      <c r="AV918" t="s">
        <v>222</v>
      </c>
      <c r="AW918" t="s">
        <v>6962</v>
      </c>
      <c r="AX918" t="s">
        <v>223</v>
      </c>
      <c r="BA918" s="57">
        <v>46245.541666666664</v>
      </c>
      <c r="BB918" t="s">
        <v>6617</v>
      </c>
      <c r="BC918">
        <v>2026</v>
      </c>
      <c r="BD918">
        <v>8</v>
      </c>
      <c r="BE918">
        <v>12</v>
      </c>
      <c r="BF918" s="6">
        <f t="shared" si="42"/>
        <v>46246</v>
      </c>
      <c r="BG918">
        <f t="shared" si="43"/>
        <v>0.45833333333575865</v>
      </c>
      <c r="BH918" t="str">
        <f t="shared" si="44"/>
        <v>COMPLY</v>
      </c>
      <c r="BI918" t="str">
        <f>VLOOKUP(H918,Sheet2!$A$1:$B$270,2,FALSE)</f>
        <v>BIMA</v>
      </c>
    </row>
    <row r="919" spans="1:61">
      <c r="A919">
        <v>918</v>
      </c>
      <c r="B919">
        <v>1002521958</v>
      </c>
      <c r="C919">
        <v>3</v>
      </c>
      <c r="D919" t="s">
        <v>38</v>
      </c>
      <c r="E919">
        <v>5</v>
      </c>
      <c r="F919" t="s">
        <v>90</v>
      </c>
      <c r="G919" t="s">
        <v>93</v>
      </c>
      <c r="H919" t="s">
        <v>304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46246.506203703706</v>
      </c>
      <c r="P919" s="57">
        <v>46246.684247685182</v>
      </c>
      <c r="Q919">
        <v>69364114</v>
      </c>
      <c r="S919">
        <v>152611229880</v>
      </c>
      <c r="T919" t="s">
        <v>8389</v>
      </c>
      <c r="U919" t="s">
        <v>8390</v>
      </c>
      <c r="V919" t="s">
        <v>8391</v>
      </c>
      <c r="Z919">
        <v>111.97209100000001</v>
      </c>
      <c r="AA919">
        <v>-7.604082</v>
      </c>
      <c r="AB919" t="s">
        <v>8392</v>
      </c>
      <c r="AC919" t="s">
        <v>237</v>
      </c>
      <c r="AL919" t="s">
        <v>218</v>
      </c>
      <c r="AM919" t="s">
        <v>8115</v>
      </c>
      <c r="AN919" t="s">
        <v>6</v>
      </c>
      <c r="AO919" s="57">
        <v>46364.507094907407</v>
      </c>
      <c r="AP919" s="57">
        <v>46247.541666666664</v>
      </c>
      <c r="AR919" t="s">
        <v>219</v>
      </c>
      <c r="AS919" t="s">
        <v>220</v>
      </c>
      <c r="AT919" t="s">
        <v>231</v>
      </c>
      <c r="AU919">
        <v>20260812</v>
      </c>
      <c r="AV919" t="s">
        <v>222</v>
      </c>
      <c r="AW919" t="s">
        <v>1059</v>
      </c>
      <c r="AX919" t="s">
        <v>223</v>
      </c>
      <c r="BA919" s="57">
        <v>46247.541666666664</v>
      </c>
      <c r="BB919" t="s">
        <v>8115</v>
      </c>
      <c r="BC919">
        <v>2026</v>
      </c>
      <c r="BD919">
        <v>8</v>
      </c>
      <c r="BE919">
        <v>12</v>
      </c>
      <c r="BF919" s="6">
        <f t="shared" si="42"/>
        <v>46246</v>
      </c>
      <c r="BG919">
        <f t="shared" si="43"/>
        <v>-1.5416666666642413</v>
      </c>
      <c r="BH919" t="str">
        <f t="shared" si="44"/>
        <v>COMPLY</v>
      </c>
      <c r="BI919" t="str">
        <f>VLOOKUP(H919,Sheet2!$A$1:$B$270,2,FALSE)</f>
        <v>NGANJUK</v>
      </c>
    </row>
    <row r="920" spans="1:61">
      <c r="A920">
        <v>919</v>
      </c>
      <c r="B920">
        <v>1002521226</v>
      </c>
      <c r="C920">
        <v>3</v>
      </c>
      <c r="D920" t="s">
        <v>34</v>
      </c>
      <c r="E920">
        <v>5</v>
      </c>
      <c r="F920" t="s">
        <v>580</v>
      </c>
      <c r="G920" t="s">
        <v>84</v>
      </c>
      <c r="H920" t="s">
        <v>538</v>
      </c>
      <c r="I920" t="s">
        <v>213</v>
      </c>
      <c r="J920" t="s">
        <v>214</v>
      </c>
      <c r="K920" t="s">
        <v>149</v>
      </c>
      <c r="L920" t="s">
        <v>215</v>
      </c>
      <c r="M920" t="s">
        <v>225</v>
      </c>
      <c r="N920" t="s">
        <v>216</v>
      </c>
      <c r="O920" s="57">
        <v>46246.354120370372</v>
      </c>
      <c r="P920" s="57">
        <v>46247.545844907407</v>
      </c>
      <c r="Q920">
        <v>69363803</v>
      </c>
      <c r="S920">
        <v>172426206488</v>
      </c>
      <c r="T920" t="s">
        <v>8393</v>
      </c>
      <c r="U920" t="s">
        <v>8394</v>
      </c>
      <c r="V920" t="s">
        <v>8395</v>
      </c>
      <c r="Z920">
        <v>115.0488908</v>
      </c>
      <c r="AA920">
        <v>-8.1461714999999995</v>
      </c>
      <c r="AB920" t="s">
        <v>8396</v>
      </c>
      <c r="AC920" t="s">
        <v>237</v>
      </c>
      <c r="AL920" t="s">
        <v>218</v>
      </c>
      <c r="AM920" t="s">
        <v>8376</v>
      </c>
      <c r="AN920" t="s">
        <v>6</v>
      </c>
      <c r="AO920" s="57">
        <v>46364.361018518517</v>
      </c>
      <c r="AP920" s="57">
        <v>46247.541666666664</v>
      </c>
      <c r="AR920" t="s">
        <v>18</v>
      </c>
      <c r="AS920" t="s">
        <v>220</v>
      </c>
      <c r="AT920" t="s">
        <v>231</v>
      </c>
      <c r="AV920" t="s">
        <v>227</v>
      </c>
      <c r="AW920" t="s">
        <v>1057</v>
      </c>
      <c r="AX920" t="s">
        <v>223</v>
      </c>
      <c r="BA920" s="57">
        <v>46247.541666666664</v>
      </c>
      <c r="BB920" t="s">
        <v>8376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SINGARAJA</v>
      </c>
    </row>
    <row r="921" spans="1:61">
      <c r="A921">
        <v>920</v>
      </c>
      <c r="B921">
        <v>1002515484</v>
      </c>
      <c r="C921">
        <v>3</v>
      </c>
      <c r="D921" t="s">
        <v>59</v>
      </c>
      <c r="E921">
        <v>4</v>
      </c>
      <c r="F921" t="s">
        <v>243</v>
      </c>
      <c r="G921" t="s">
        <v>243</v>
      </c>
      <c r="H921" t="s">
        <v>296</v>
      </c>
      <c r="I921" t="s">
        <v>213</v>
      </c>
      <c r="J921" t="s">
        <v>214</v>
      </c>
      <c r="K921" t="s">
        <v>149</v>
      </c>
      <c r="L921" t="s">
        <v>215</v>
      </c>
      <c r="M921" t="s">
        <v>76</v>
      </c>
      <c r="N921" t="s">
        <v>216</v>
      </c>
      <c r="O921" s="57">
        <v>46241.785370370373</v>
      </c>
      <c r="P921" s="57">
        <v>46245.563240740739</v>
      </c>
      <c r="Q921">
        <v>69361150</v>
      </c>
      <c r="S921">
        <v>146137149701</v>
      </c>
      <c r="T921" t="s">
        <v>6123</v>
      </c>
      <c r="U921" t="s">
        <v>6963</v>
      </c>
      <c r="V921" t="s">
        <v>6124</v>
      </c>
      <c r="Z921">
        <v>110.3259362</v>
      </c>
      <c r="AA921">
        <v>-7.3706834999999904</v>
      </c>
      <c r="AB921" t="s">
        <v>6125</v>
      </c>
      <c r="AC921" t="s">
        <v>237</v>
      </c>
      <c r="AL921" t="s">
        <v>218</v>
      </c>
      <c r="AM921" t="s">
        <v>6126</v>
      </c>
      <c r="AN921" t="s">
        <v>6</v>
      </c>
      <c r="AO921" s="57">
        <v>46211.788310185184</v>
      </c>
      <c r="AP921" s="57">
        <v>46246.625</v>
      </c>
      <c r="AR921" t="s">
        <v>219</v>
      </c>
      <c r="AS921" t="s">
        <v>220</v>
      </c>
      <c r="AT921" t="s">
        <v>231</v>
      </c>
      <c r="AU921">
        <v>20260811</v>
      </c>
      <c r="AV921" t="s">
        <v>222</v>
      </c>
      <c r="AW921" t="s">
        <v>1059</v>
      </c>
      <c r="AX921" t="s">
        <v>223</v>
      </c>
      <c r="BA921" s="57">
        <v>46246.625</v>
      </c>
      <c r="BB921" t="s">
        <v>6126</v>
      </c>
      <c r="BC921">
        <v>2026</v>
      </c>
      <c r="BD921">
        <v>8</v>
      </c>
      <c r="BE921">
        <v>11</v>
      </c>
      <c r="BF921" s="6">
        <f t="shared" si="42"/>
        <v>46245</v>
      </c>
      <c r="BG921">
        <f t="shared" si="43"/>
        <v>-1.625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1002506140</v>
      </c>
      <c r="C922">
        <v>3</v>
      </c>
      <c r="D922" t="s">
        <v>49</v>
      </c>
      <c r="E922">
        <v>4</v>
      </c>
      <c r="F922" t="s">
        <v>253</v>
      </c>
      <c r="G922" t="s">
        <v>253</v>
      </c>
      <c r="H922" t="s">
        <v>939</v>
      </c>
      <c r="I922" t="s">
        <v>213</v>
      </c>
      <c r="J922" t="s">
        <v>214</v>
      </c>
      <c r="K922" t="s">
        <v>149</v>
      </c>
      <c r="M922" t="s">
        <v>76</v>
      </c>
      <c r="N922" t="s">
        <v>622</v>
      </c>
      <c r="O922" s="57">
        <v>46237.573171296295</v>
      </c>
      <c r="P922" s="57">
        <v>46244.555613425924</v>
      </c>
      <c r="Q922">
        <v>69357571</v>
      </c>
      <c r="S922">
        <v>142202154671</v>
      </c>
      <c r="T922" t="s">
        <v>4284</v>
      </c>
      <c r="U922" t="s">
        <v>4285</v>
      </c>
      <c r="V922" t="s">
        <v>4286</v>
      </c>
      <c r="Z922">
        <v>109.65184549999999</v>
      </c>
      <c r="AA922">
        <v>-6.8897579000000002</v>
      </c>
      <c r="AB922" t="s">
        <v>4287</v>
      </c>
      <c r="AC922" t="s">
        <v>230</v>
      </c>
      <c r="AL922" t="s">
        <v>218</v>
      </c>
      <c r="AM922" t="s">
        <v>4288</v>
      </c>
      <c r="AN922" t="s">
        <v>6</v>
      </c>
      <c r="AO922" s="57">
        <v>46089.580300925925</v>
      </c>
      <c r="AP922" s="57">
        <v>46244.333333333336</v>
      </c>
      <c r="AR922" t="s">
        <v>219</v>
      </c>
      <c r="AS922" t="s">
        <v>220</v>
      </c>
      <c r="AT922" t="s">
        <v>231</v>
      </c>
      <c r="AU922">
        <v>20260810</v>
      </c>
      <c r="AV922" t="s">
        <v>222</v>
      </c>
      <c r="AW922" t="s">
        <v>566</v>
      </c>
      <c r="AX922" t="s">
        <v>223</v>
      </c>
      <c r="BA922" s="57">
        <v>46244.333333333336</v>
      </c>
      <c r="BB922" t="s">
        <v>4288</v>
      </c>
      <c r="BC922">
        <v>2026</v>
      </c>
      <c r="BD922">
        <v>8</v>
      </c>
      <c r="BE922">
        <v>10</v>
      </c>
      <c r="BF922" s="6">
        <f t="shared" si="42"/>
        <v>46244</v>
      </c>
      <c r="BG922">
        <f t="shared" si="43"/>
        <v>-0.33333333333575865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1002512624</v>
      </c>
      <c r="C923">
        <v>3</v>
      </c>
      <c r="D923" t="s">
        <v>45</v>
      </c>
      <c r="E923">
        <v>5</v>
      </c>
      <c r="F923" t="s">
        <v>113</v>
      </c>
      <c r="G923" t="s">
        <v>111</v>
      </c>
      <c r="H923" t="s">
        <v>258</v>
      </c>
      <c r="I923" t="s">
        <v>213</v>
      </c>
      <c r="J923" t="s">
        <v>214</v>
      </c>
      <c r="K923" t="s">
        <v>149</v>
      </c>
      <c r="L923" t="s">
        <v>215</v>
      </c>
      <c r="M923" t="s">
        <v>76</v>
      </c>
      <c r="N923" t="s">
        <v>216</v>
      </c>
      <c r="O923" s="57">
        <v>46240.59302083333</v>
      </c>
      <c r="P923" s="57">
        <v>46245.675740740742</v>
      </c>
      <c r="Q923">
        <v>69360046</v>
      </c>
      <c r="S923">
        <v>172506788957</v>
      </c>
      <c r="T923" t="s">
        <v>4289</v>
      </c>
      <c r="U923" t="s">
        <v>4290</v>
      </c>
      <c r="V923" t="s">
        <v>4291</v>
      </c>
      <c r="Z923">
        <v>121.669308554848</v>
      </c>
      <c r="AA923">
        <v>-8.8457797551991302</v>
      </c>
      <c r="AB923" t="s">
        <v>4292</v>
      </c>
      <c r="AC923" t="s">
        <v>237</v>
      </c>
      <c r="AL923" t="s">
        <v>218</v>
      </c>
      <c r="AM923" t="s">
        <v>4293</v>
      </c>
      <c r="AN923" t="s">
        <v>6</v>
      </c>
      <c r="AO923" s="57">
        <v>46181.601423611108</v>
      </c>
      <c r="AP923" s="57">
        <v>46241.541666666664</v>
      </c>
      <c r="AR923" t="s">
        <v>219</v>
      </c>
      <c r="AS923" t="s">
        <v>111</v>
      </c>
      <c r="AT923" t="s">
        <v>231</v>
      </c>
      <c r="AU923">
        <v>20260811</v>
      </c>
      <c r="AV923" t="s">
        <v>222</v>
      </c>
      <c r="AW923" t="s">
        <v>1055</v>
      </c>
      <c r="AX923" t="s">
        <v>223</v>
      </c>
      <c r="BA923" s="57">
        <v>46241.541666666664</v>
      </c>
      <c r="BB923" t="s">
        <v>4293</v>
      </c>
      <c r="BC923">
        <v>2026</v>
      </c>
      <c r="BD923">
        <v>8</v>
      </c>
      <c r="BE923">
        <v>11</v>
      </c>
      <c r="BF923" s="6">
        <f t="shared" si="42"/>
        <v>46245</v>
      </c>
      <c r="BG923">
        <f t="shared" si="43"/>
        <v>3.4583333333357587</v>
      </c>
      <c r="BH923" t="str">
        <f t="shared" si="44"/>
        <v>NOT COMPLY</v>
      </c>
      <c r="BI923" t="str">
        <f>VLOOKUP(H923,Sheet2!$A$1:$B$270,2,FALSE)</f>
        <v>ENDE</v>
      </c>
    </row>
    <row r="924" spans="1:61">
      <c r="A924">
        <v>923</v>
      </c>
      <c r="B924">
        <v>1002512673</v>
      </c>
      <c r="C924">
        <v>3</v>
      </c>
      <c r="D924" t="s">
        <v>55</v>
      </c>
      <c r="E924">
        <v>5</v>
      </c>
      <c r="F924" t="s">
        <v>267</v>
      </c>
      <c r="G924" t="s">
        <v>122</v>
      </c>
      <c r="H924" t="s">
        <v>358</v>
      </c>
      <c r="I924" t="s">
        <v>213</v>
      </c>
      <c r="J924" t="s">
        <v>214</v>
      </c>
      <c r="K924" t="s">
        <v>149</v>
      </c>
      <c r="L924" t="s">
        <v>215</v>
      </c>
      <c r="M924" t="s">
        <v>582</v>
      </c>
      <c r="N924" t="s">
        <v>216</v>
      </c>
      <c r="O924" s="57">
        <v>46240.603425925925</v>
      </c>
      <c r="P924" s="57">
        <v>46242.576307870368</v>
      </c>
      <c r="Q924">
        <v>69360038</v>
      </c>
      <c r="S924">
        <v>152451212122</v>
      </c>
      <c r="T924" t="s">
        <v>4294</v>
      </c>
      <c r="U924" t="s">
        <v>4295</v>
      </c>
      <c r="V924" t="s">
        <v>4296</v>
      </c>
      <c r="Z924">
        <v>112.449365928769</v>
      </c>
      <c r="AA924">
        <v>-6.8832329594571604</v>
      </c>
      <c r="AB924" t="s">
        <v>4297</v>
      </c>
      <c r="AC924" t="s">
        <v>217</v>
      </c>
      <c r="AL924" t="s">
        <v>218</v>
      </c>
      <c r="AM924" t="s">
        <v>4298</v>
      </c>
      <c r="AN924" t="s">
        <v>6</v>
      </c>
      <c r="AO924" s="57">
        <v>46181.611122685186</v>
      </c>
      <c r="AP924" s="57">
        <v>46241.541666666664</v>
      </c>
      <c r="AQ924" t="s">
        <v>929</v>
      </c>
      <c r="AR924" t="s">
        <v>14</v>
      </c>
      <c r="AS924" t="s">
        <v>122</v>
      </c>
      <c r="AT924" t="s">
        <v>231</v>
      </c>
      <c r="AV924" t="s">
        <v>6138</v>
      </c>
      <c r="AW924" t="s">
        <v>1069</v>
      </c>
      <c r="AX924" t="s">
        <v>223</v>
      </c>
      <c r="BA924" s="57">
        <v>46241.541666666664</v>
      </c>
      <c r="BB924" t="s">
        <v>4298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GRESIK</v>
      </c>
    </row>
    <row r="925" spans="1:61">
      <c r="A925">
        <v>924</v>
      </c>
      <c r="B925">
        <v>1002513327</v>
      </c>
      <c r="C925">
        <v>3</v>
      </c>
      <c r="D925" t="s">
        <v>55</v>
      </c>
      <c r="E925">
        <v>5</v>
      </c>
      <c r="F925" t="s">
        <v>315</v>
      </c>
      <c r="G925" t="s">
        <v>126</v>
      </c>
      <c r="H925" t="s">
        <v>384</v>
      </c>
      <c r="I925" t="s">
        <v>213</v>
      </c>
      <c r="J925" t="s">
        <v>214</v>
      </c>
      <c r="K925" t="s">
        <v>149</v>
      </c>
      <c r="M925" t="s">
        <v>76</v>
      </c>
      <c r="N925" t="s">
        <v>216</v>
      </c>
      <c r="O925" s="57">
        <v>46240.723807870374</v>
      </c>
      <c r="P925" s="57">
        <v>46241.920034722221</v>
      </c>
      <c r="Q925">
        <v>69360273</v>
      </c>
      <c r="S925">
        <v>152303247149</v>
      </c>
      <c r="T925" t="s">
        <v>4304</v>
      </c>
      <c r="U925" t="s">
        <v>4305</v>
      </c>
      <c r="V925" t="s">
        <v>4306</v>
      </c>
      <c r="Z925">
        <v>112.76368100000001</v>
      </c>
      <c r="AA925">
        <v>-7.2750244000000004</v>
      </c>
      <c r="AB925" t="s">
        <v>4307</v>
      </c>
      <c r="AC925" t="s">
        <v>226</v>
      </c>
      <c r="AL925" t="s">
        <v>218</v>
      </c>
      <c r="AM925" t="s">
        <v>4308</v>
      </c>
      <c r="AN925" t="s">
        <v>6</v>
      </c>
      <c r="AO925" s="57">
        <v>46181.726400462961</v>
      </c>
      <c r="AP925" s="57">
        <v>46241.625</v>
      </c>
      <c r="AR925" t="s">
        <v>219</v>
      </c>
      <c r="AS925" t="s">
        <v>126</v>
      </c>
      <c r="AT925" t="s">
        <v>231</v>
      </c>
      <c r="AU925">
        <v>20260807</v>
      </c>
      <c r="AV925" t="s">
        <v>222</v>
      </c>
      <c r="AW925" t="s">
        <v>566</v>
      </c>
      <c r="AX925" t="s">
        <v>223</v>
      </c>
      <c r="BA925" s="57">
        <v>46241.625</v>
      </c>
      <c r="BB925" t="s">
        <v>4308</v>
      </c>
      <c r="BC925">
        <v>2026</v>
      </c>
      <c r="BD925">
        <v>8</v>
      </c>
      <c r="BE925">
        <v>7</v>
      </c>
      <c r="BF925" s="6">
        <f t="shared" si="42"/>
        <v>46241</v>
      </c>
      <c r="BG925">
        <f t="shared" si="43"/>
        <v>-0.625</v>
      </c>
      <c r="BH925" t="str">
        <f t="shared" si="44"/>
        <v>COMPLY</v>
      </c>
      <c r="BI925" t="str">
        <f>VLOOKUP(H925,Sheet2!$A$1:$B$270,2,FALSE)</f>
        <v>SURABAYA SELATAN</v>
      </c>
    </row>
    <row r="926" spans="1:61">
      <c r="A926">
        <v>925</v>
      </c>
      <c r="B926">
        <v>1002520537</v>
      </c>
      <c r="C926">
        <v>3</v>
      </c>
      <c r="D926" t="s">
        <v>59</v>
      </c>
      <c r="E926">
        <v>4</v>
      </c>
      <c r="F926" t="s">
        <v>224</v>
      </c>
      <c r="G926" t="s">
        <v>224</v>
      </c>
      <c r="H926" t="s">
        <v>941</v>
      </c>
      <c r="I926" t="s">
        <v>213</v>
      </c>
      <c r="J926" t="s">
        <v>214</v>
      </c>
      <c r="K926" t="s">
        <v>149</v>
      </c>
      <c r="L926" t="s">
        <v>215</v>
      </c>
      <c r="M926" t="s">
        <v>582</v>
      </c>
      <c r="N926" t="s">
        <v>216</v>
      </c>
      <c r="O926" s="57">
        <v>46245.653437499997</v>
      </c>
      <c r="P926" s="57">
        <v>46247.621203703704</v>
      </c>
      <c r="Q926">
        <v>69363570</v>
      </c>
      <c r="S926">
        <v>146303609818</v>
      </c>
      <c r="T926" t="s">
        <v>7480</v>
      </c>
      <c r="U926" t="s">
        <v>7481</v>
      </c>
      <c r="V926" t="s">
        <v>7482</v>
      </c>
      <c r="Z926">
        <v>109.19077799999999</v>
      </c>
      <c r="AA926">
        <v>-7.5298889999999998</v>
      </c>
      <c r="AB926" t="s">
        <v>7483</v>
      </c>
      <c r="AC926" t="s">
        <v>237</v>
      </c>
      <c r="AL926" t="s">
        <v>218</v>
      </c>
      <c r="AM926" t="s">
        <v>7484</v>
      </c>
      <c r="AN926" t="s">
        <v>6</v>
      </c>
      <c r="AO926" s="57">
        <v>46334.663356481484</v>
      </c>
      <c r="AP926" s="57">
        <v>46246.541666666664</v>
      </c>
      <c r="AQ926" t="s">
        <v>929</v>
      </c>
      <c r="AR926" t="s">
        <v>14</v>
      </c>
      <c r="AS926" t="s">
        <v>220</v>
      </c>
      <c r="AT926" t="s">
        <v>231</v>
      </c>
      <c r="AV926" t="s">
        <v>9370</v>
      </c>
      <c r="AW926" t="s">
        <v>1059</v>
      </c>
      <c r="AX926" t="s">
        <v>223</v>
      </c>
      <c r="BA926" s="57">
        <v>46246.541666666664</v>
      </c>
      <c r="BB926" t="s">
        <v>7484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:61">
      <c r="A927">
        <v>926</v>
      </c>
      <c r="B927">
        <v>1002515880</v>
      </c>
      <c r="C927">
        <v>3</v>
      </c>
      <c r="D927" t="s">
        <v>38</v>
      </c>
      <c r="E927">
        <v>5</v>
      </c>
      <c r="F927" t="s">
        <v>92</v>
      </c>
      <c r="G927" t="s">
        <v>92</v>
      </c>
      <c r="H927" t="s">
        <v>257</v>
      </c>
      <c r="I927" t="s">
        <v>213</v>
      </c>
      <c r="J927" t="s">
        <v>214</v>
      </c>
      <c r="K927" t="s">
        <v>149</v>
      </c>
      <c r="L927" t="s">
        <v>215</v>
      </c>
      <c r="M927" t="s">
        <v>582</v>
      </c>
      <c r="N927" t="s">
        <v>216</v>
      </c>
      <c r="O927" s="57">
        <v>46242.520787037036</v>
      </c>
      <c r="P927" s="57">
        <v>46244.56422453704</v>
      </c>
      <c r="Q927">
        <v>69361414</v>
      </c>
      <c r="S927">
        <v>152631206950</v>
      </c>
      <c r="T927" t="s">
        <v>6139</v>
      </c>
      <c r="U927" t="s">
        <v>6140</v>
      </c>
      <c r="V927" t="s">
        <v>6141</v>
      </c>
      <c r="Z927">
        <v>111.448189</v>
      </c>
      <c r="AA927">
        <v>-7.5627199999999997</v>
      </c>
      <c r="AB927" t="s">
        <v>6142</v>
      </c>
      <c r="AC927" t="s">
        <v>237</v>
      </c>
      <c r="AL927" t="s">
        <v>218</v>
      </c>
      <c r="AM927" t="s">
        <v>6143</v>
      </c>
      <c r="AN927" t="s">
        <v>6</v>
      </c>
      <c r="AO927" s="57">
        <v>46242.527673611112</v>
      </c>
      <c r="AP927" s="57">
        <v>46243.541666666664</v>
      </c>
      <c r="AQ927" t="s">
        <v>929</v>
      </c>
      <c r="AR927" t="s">
        <v>14</v>
      </c>
      <c r="AS927" t="s">
        <v>604</v>
      </c>
      <c r="AT927" t="s">
        <v>231</v>
      </c>
      <c r="AV927" t="s">
        <v>6964</v>
      </c>
      <c r="AW927" t="s">
        <v>1055</v>
      </c>
      <c r="AX927" t="s">
        <v>223</v>
      </c>
      <c r="BA927" s="57">
        <v>46243.541666666664</v>
      </c>
      <c r="BB927" t="s">
        <v>6143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MADIUN</v>
      </c>
    </row>
    <row r="928" spans="1:61">
      <c r="A928">
        <v>927</v>
      </c>
      <c r="B928">
        <v>1002510008</v>
      </c>
      <c r="C928">
        <v>3</v>
      </c>
      <c r="D928" t="s">
        <v>34</v>
      </c>
      <c r="E928">
        <v>5</v>
      </c>
      <c r="F928" t="s">
        <v>580</v>
      </c>
      <c r="G928" t="s">
        <v>82</v>
      </c>
      <c r="H928" t="s">
        <v>270</v>
      </c>
      <c r="I928" t="s">
        <v>213</v>
      </c>
      <c r="J928" t="s">
        <v>214</v>
      </c>
      <c r="K928" t="s">
        <v>149</v>
      </c>
      <c r="M928" t="s">
        <v>970</v>
      </c>
      <c r="N928" t="s">
        <v>216</v>
      </c>
      <c r="O928" s="57">
        <v>46239.440636574072</v>
      </c>
      <c r="P928" s="57">
        <v>46246.378252314818</v>
      </c>
      <c r="Q928">
        <v>69358911</v>
      </c>
      <c r="S928">
        <v>172428815934</v>
      </c>
      <c r="T928" t="s">
        <v>1600</v>
      </c>
      <c r="U928" t="s">
        <v>1601</v>
      </c>
      <c r="V928" t="s">
        <v>6144</v>
      </c>
      <c r="Z928">
        <v>115.43618979999999</v>
      </c>
      <c r="AA928">
        <v>-8.4658975000000005</v>
      </c>
      <c r="AB928" t="s">
        <v>1602</v>
      </c>
      <c r="AC928" t="s">
        <v>230</v>
      </c>
      <c r="AL928" t="s">
        <v>218</v>
      </c>
      <c r="AM928" t="s">
        <v>6145</v>
      </c>
      <c r="AN928" t="s">
        <v>6</v>
      </c>
      <c r="AO928" s="57">
        <v>46150.44427083333</v>
      </c>
      <c r="AP928" s="57">
        <v>46242.625</v>
      </c>
      <c r="AQ928" t="s">
        <v>570</v>
      </c>
      <c r="AR928" t="s">
        <v>12</v>
      </c>
      <c r="AS928" t="s">
        <v>581</v>
      </c>
      <c r="AT928" t="s">
        <v>231</v>
      </c>
      <c r="AV928" t="s">
        <v>949</v>
      </c>
      <c r="AW928" t="s">
        <v>1015</v>
      </c>
      <c r="AX928" t="s">
        <v>223</v>
      </c>
      <c r="BA928" s="57">
        <v>46242.625</v>
      </c>
      <c r="BB928" t="s">
        <v>6145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str">
        <f>VLOOKUP(H928,Sheet2!$A$1:$B$270,2,FALSE)</f>
        <v>KLUNGKUNG</v>
      </c>
    </row>
    <row r="929" spans="1:61">
      <c r="A929">
        <v>928</v>
      </c>
      <c r="B929">
        <v>1002505613</v>
      </c>
      <c r="C929">
        <v>3</v>
      </c>
      <c r="D929" t="s">
        <v>38</v>
      </c>
      <c r="E929">
        <v>5</v>
      </c>
      <c r="F929" t="s">
        <v>92</v>
      </c>
      <c r="G929" t="s">
        <v>92</v>
      </c>
      <c r="H929" t="s">
        <v>484</v>
      </c>
      <c r="I929" t="s">
        <v>213</v>
      </c>
      <c r="J929" t="s">
        <v>214</v>
      </c>
      <c r="K929" t="s">
        <v>149</v>
      </c>
      <c r="L929" t="s">
        <v>215</v>
      </c>
      <c r="M929" t="s">
        <v>76</v>
      </c>
      <c r="N929" t="s">
        <v>216</v>
      </c>
      <c r="O929" s="57">
        <v>46237.395092592589</v>
      </c>
      <c r="P929" s="57">
        <v>46237.727037037039</v>
      </c>
      <c r="Q929">
        <v>69357234</v>
      </c>
      <c r="S929">
        <v>152632208473</v>
      </c>
      <c r="T929" t="s">
        <v>4309</v>
      </c>
      <c r="U929" t="s">
        <v>4310</v>
      </c>
      <c r="V929" t="s">
        <v>4311</v>
      </c>
      <c r="Z929">
        <v>111.712957</v>
      </c>
      <c r="AA929">
        <v>-7.5515369999999997</v>
      </c>
      <c r="AB929" t="s">
        <v>4312</v>
      </c>
      <c r="AC929" t="s">
        <v>237</v>
      </c>
      <c r="AL929" t="s">
        <v>218</v>
      </c>
      <c r="AM929" t="s">
        <v>4313</v>
      </c>
      <c r="AN929" t="s">
        <v>6</v>
      </c>
      <c r="AO929" s="57">
        <v>46089.402928240743</v>
      </c>
      <c r="AP929" s="57">
        <v>46238.333333333336</v>
      </c>
      <c r="AR929" t="s">
        <v>219</v>
      </c>
      <c r="AS929" t="s">
        <v>604</v>
      </c>
      <c r="AT929" t="s">
        <v>231</v>
      </c>
      <c r="AU929">
        <v>20260803</v>
      </c>
      <c r="AV929" t="s">
        <v>222</v>
      </c>
      <c r="AW929" t="s">
        <v>554</v>
      </c>
      <c r="AX929" t="s">
        <v>223</v>
      </c>
      <c r="BA929" s="57">
        <v>46238.333333333336</v>
      </c>
      <c r="BB929" t="s">
        <v>4313</v>
      </c>
      <c r="BC929">
        <v>2026</v>
      </c>
      <c r="BD929">
        <v>8</v>
      </c>
      <c r="BE929">
        <v>3</v>
      </c>
      <c r="BF929" s="6">
        <f t="shared" si="42"/>
        <v>46237</v>
      </c>
      <c r="BG929">
        <f t="shared" si="43"/>
        <v>-1.3333333333357587</v>
      </c>
      <c r="BH929" t="str">
        <f t="shared" si="44"/>
        <v>COMPLY</v>
      </c>
      <c r="BI929" t="str">
        <f>VLOOKUP(H929,Sheet2!$A$1:$B$270,2,FALSE)</f>
        <v>MADIUN</v>
      </c>
    </row>
    <row r="930" spans="1:61">
      <c r="A930">
        <v>929</v>
      </c>
      <c r="B930">
        <v>1002513363</v>
      </c>
      <c r="C930">
        <v>3</v>
      </c>
      <c r="D930" t="s">
        <v>34</v>
      </c>
      <c r="E930">
        <v>5</v>
      </c>
      <c r="F930" t="s">
        <v>580</v>
      </c>
      <c r="G930" t="s">
        <v>79</v>
      </c>
      <c r="H930" t="s">
        <v>290</v>
      </c>
      <c r="I930" t="s">
        <v>213</v>
      </c>
      <c r="J930" t="s">
        <v>214</v>
      </c>
      <c r="K930" t="s">
        <v>149</v>
      </c>
      <c r="M930" t="s">
        <v>76</v>
      </c>
      <c r="N930" t="s">
        <v>216</v>
      </c>
      <c r="O930" s="57">
        <v>46240.73332175926</v>
      </c>
      <c r="P930" s="57">
        <v>46241.262592592589</v>
      </c>
      <c r="Q930">
        <v>69357310</v>
      </c>
      <c r="S930">
        <v>172408246816</v>
      </c>
      <c r="T930" t="s">
        <v>2367</v>
      </c>
      <c r="U930" t="s">
        <v>4316</v>
      </c>
      <c r="V930" t="s">
        <v>4317</v>
      </c>
      <c r="Z930">
        <v>115.25675649999999</v>
      </c>
      <c r="AA930">
        <v>-8.5225355</v>
      </c>
      <c r="AB930" t="s">
        <v>2370</v>
      </c>
      <c r="AC930" t="s">
        <v>230</v>
      </c>
      <c r="AL930" t="s">
        <v>218</v>
      </c>
      <c r="AM930" t="s">
        <v>4318</v>
      </c>
      <c r="AN930" t="s">
        <v>6</v>
      </c>
      <c r="AO930" s="57">
        <v>46181.735937500001</v>
      </c>
      <c r="AR930" t="s">
        <v>219</v>
      </c>
      <c r="AS930" t="s">
        <v>698</v>
      </c>
      <c r="AT930" t="s">
        <v>231</v>
      </c>
      <c r="AU930">
        <v>20260807</v>
      </c>
      <c r="AV930" t="s">
        <v>222</v>
      </c>
      <c r="AW930" t="s">
        <v>568</v>
      </c>
      <c r="AX930" t="s">
        <v>223</v>
      </c>
      <c r="BA930" s="57">
        <v>46240.291666666664</v>
      </c>
      <c r="BB930" t="s">
        <v>4318</v>
      </c>
      <c r="BC930">
        <v>2026</v>
      </c>
      <c r="BD930">
        <v>8</v>
      </c>
      <c r="BE930">
        <v>7</v>
      </c>
      <c r="BF930" s="6">
        <f t="shared" si="42"/>
        <v>46241</v>
      </c>
      <c r="BG930">
        <f t="shared" si="43"/>
        <v>0.70833333333575865</v>
      </c>
      <c r="BH930" t="str">
        <f t="shared" si="44"/>
        <v>COMPLY</v>
      </c>
      <c r="BI930" t="str">
        <f>VLOOKUP(H930,Sheet2!$A$1:$B$270,2,FALSE)</f>
        <v>GIANYAR</v>
      </c>
    </row>
    <row r="931" spans="1:61">
      <c r="A931">
        <v>930</v>
      </c>
      <c r="B931">
        <v>1002525107</v>
      </c>
      <c r="C931">
        <v>3</v>
      </c>
      <c r="D931" t="s">
        <v>38</v>
      </c>
      <c r="E931">
        <v>5</v>
      </c>
      <c r="F931" t="s">
        <v>251</v>
      </c>
      <c r="G931" t="s">
        <v>91</v>
      </c>
      <c r="H931" t="s">
        <v>523</v>
      </c>
      <c r="I931" t="s">
        <v>213</v>
      </c>
      <c r="J931" t="s">
        <v>214</v>
      </c>
      <c r="K931" t="s">
        <v>149</v>
      </c>
      <c r="L931" t="s">
        <v>215</v>
      </c>
      <c r="M931" t="s">
        <v>240</v>
      </c>
      <c r="N931" t="s">
        <v>216</v>
      </c>
      <c r="O931" s="57">
        <v>46247.722870370373</v>
      </c>
      <c r="P931" s="57">
        <v>46247.723622685182</v>
      </c>
      <c r="Q931">
        <v>69365487</v>
      </c>
      <c r="S931">
        <v>152725202664</v>
      </c>
      <c r="T931" t="s">
        <v>9371</v>
      </c>
      <c r="U931" t="s">
        <v>9372</v>
      </c>
      <c r="V931" t="s">
        <v>9373</v>
      </c>
      <c r="Z931">
        <v>112.894146473139</v>
      </c>
      <c r="AA931">
        <v>-8.2228603410914207</v>
      </c>
      <c r="AB931" t="s">
        <v>9374</v>
      </c>
      <c r="AC931" t="s">
        <v>237</v>
      </c>
      <c r="AL931" t="s">
        <v>218</v>
      </c>
      <c r="AM931" t="s">
        <v>9201</v>
      </c>
      <c r="AN931" t="s">
        <v>6</v>
      </c>
      <c r="AO931" t="s">
        <v>9375</v>
      </c>
      <c r="AP931" s="57">
        <v>46248.625</v>
      </c>
      <c r="AR931" t="s">
        <v>241</v>
      </c>
      <c r="AS931" t="s">
        <v>220</v>
      </c>
      <c r="AT931" t="s">
        <v>231</v>
      </c>
      <c r="AV931" t="s">
        <v>240</v>
      </c>
      <c r="AW931" t="s">
        <v>1068</v>
      </c>
      <c r="AX931" t="s">
        <v>223</v>
      </c>
      <c r="BA931" s="57">
        <v>46248.625</v>
      </c>
      <c r="BB931" t="s">
        <v>9201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MALANG</v>
      </c>
    </row>
    <row r="932" spans="1:61">
      <c r="A932">
        <v>931</v>
      </c>
      <c r="B932">
        <v>1002511932</v>
      </c>
      <c r="C932">
        <v>3</v>
      </c>
      <c r="D932" t="s">
        <v>38</v>
      </c>
      <c r="E932">
        <v>5</v>
      </c>
      <c r="F932" t="s">
        <v>90</v>
      </c>
      <c r="G932" t="s">
        <v>90</v>
      </c>
      <c r="H932" t="s">
        <v>482</v>
      </c>
      <c r="I932" t="s">
        <v>213</v>
      </c>
      <c r="J932" t="s">
        <v>214</v>
      </c>
      <c r="K932" t="s">
        <v>149</v>
      </c>
      <c r="L932" t="s">
        <v>215</v>
      </c>
      <c r="M932" t="s">
        <v>76</v>
      </c>
      <c r="N932" t="s">
        <v>216</v>
      </c>
      <c r="O932" s="57">
        <v>46240.459675925929</v>
      </c>
      <c r="P932" s="57">
        <v>46240.654004629629</v>
      </c>
      <c r="Q932">
        <v>69359792</v>
      </c>
      <c r="S932">
        <v>152625207182</v>
      </c>
      <c r="T932" t="s">
        <v>4319</v>
      </c>
      <c r="U932" t="s">
        <v>4320</v>
      </c>
      <c r="V932" t="s">
        <v>4321</v>
      </c>
      <c r="Z932">
        <v>112.0644444</v>
      </c>
      <c r="AA932">
        <v>-7.7832435999999996</v>
      </c>
      <c r="AB932" t="s">
        <v>4322</v>
      </c>
      <c r="AC932" t="s">
        <v>237</v>
      </c>
      <c r="AL932" t="s">
        <v>218</v>
      </c>
      <c r="AM932" t="s">
        <v>3202</v>
      </c>
      <c r="AN932" t="s">
        <v>6</v>
      </c>
      <c r="AO932" s="57">
        <v>46181.46534722222</v>
      </c>
      <c r="AP932" s="57">
        <v>46241.333333333336</v>
      </c>
      <c r="AR932" t="s">
        <v>219</v>
      </c>
      <c r="AS932" t="s">
        <v>585</v>
      </c>
      <c r="AT932" t="s">
        <v>231</v>
      </c>
      <c r="AU932">
        <v>20260806</v>
      </c>
      <c r="AV932" t="s">
        <v>222</v>
      </c>
      <c r="AW932" t="s">
        <v>1068</v>
      </c>
      <c r="AX932" t="s">
        <v>223</v>
      </c>
      <c r="BA932" s="57">
        <v>46241.333333333336</v>
      </c>
      <c r="BB932" t="s">
        <v>3202</v>
      </c>
      <c r="BC932">
        <v>2026</v>
      </c>
      <c r="BD932">
        <v>8</v>
      </c>
      <c r="BE932">
        <v>6</v>
      </c>
      <c r="BF932" s="6">
        <f t="shared" si="42"/>
        <v>46240</v>
      </c>
      <c r="BG932">
        <f t="shared" si="43"/>
        <v>-1.3333333333357587</v>
      </c>
      <c r="BH932" t="str">
        <f t="shared" si="44"/>
        <v>COMPLY</v>
      </c>
      <c r="BI932" t="str">
        <f>VLOOKUP(H932,Sheet2!$A$1:$B$270,2,FALSE)</f>
        <v>KEDIRI</v>
      </c>
    </row>
    <row r="933" spans="1:61">
      <c r="A933">
        <v>932</v>
      </c>
      <c r="B933">
        <v>1002506390</v>
      </c>
      <c r="C933">
        <v>3</v>
      </c>
      <c r="D933" t="s">
        <v>55</v>
      </c>
      <c r="E933">
        <v>5</v>
      </c>
      <c r="F933" t="s">
        <v>267</v>
      </c>
      <c r="G933" t="s">
        <v>122</v>
      </c>
      <c r="H933" t="s">
        <v>486</v>
      </c>
      <c r="I933" t="s">
        <v>213</v>
      </c>
      <c r="J933" t="s">
        <v>214</v>
      </c>
      <c r="K933" t="s">
        <v>149</v>
      </c>
      <c r="M933" t="s">
        <v>236</v>
      </c>
      <c r="N933" t="s">
        <v>216</v>
      </c>
      <c r="O933" s="57">
        <v>46237.645532407405</v>
      </c>
      <c r="P933" s="57">
        <v>46237.799305555556</v>
      </c>
      <c r="Q933">
        <v>69357678</v>
      </c>
      <c r="S933">
        <v>152453209227</v>
      </c>
      <c r="T933" t="s">
        <v>3604</v>
      </c>
      <c r="U933" t="s">
        <v>4327</v>
      </c>
      <c r="Z933">
        <v>112.65204610000001</v>
      </c>
      <c r="AA933">
        <v>-5.8493833999999998</v>
      </c>
      <c r="AB933" t="s">
        <v>4328</v>
      </c>
      <c r="AC933" t="s">
        <v>230</v>
      </c>
      <c r="AO933" s="57">
        <v>46089.652627314812</v>
      </c>
      <c r="AR933" t="s">
        <v>314</v>
      </c>
      <c r="AS933" t="s">
        <v>122</v>
      </c>
      <c r="AT933" t="s">
        <v>231</v>
      </c>
      <c r="AV933" t="s">
        <v>1145</v>
      </c>
      <c r="AW933" t="s">
        <v>606</v>
      </c>
      <c r="AX933" t="s">
        <v>223</v>
      </c>
      <c r="AZ933" t="s">
        <v>1145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str">
        <f>VLOOKUP(H933,Sheet2!$A$1:$B$270,2,FALSE)</f>
        <v>GRESIK</v>
      </c>
    </row>
    <row r="934" spans="1:61">
      <c r="A934">
        <v>933</v>
      </c>
      <c r="B934">
        <v>1002506292</v>
      </c>
      <c r="C934">
        <v>3</v>
      </c>
      <c r="D934" t="s">
        <v>38</v>
      </c>
      <c r="E934">
        <v>5</v>
      </c>
      <c r="F934" t="s">
        <v>92</v>
      </c>
      <c r="G934" t="s">
        <v>89</v>
      </c>
      <c r="H934" t="s">
        <v>370</v>
      </c>
      <c r="I934" t="s">
        <v>213</v>
      </c>
      <c r="J934" t="s">
        <v>214</v>
      </c>
      <c r="K934" t="s">
        <v>149</v>
      </c>
      <c r="L934" t="s">
        <v>215</v>
      </c>
      <c r="M934" t="s">
        <v>76</v>
      </c>
      <c r="N934" t="s">
        <v>216</v>
      </c>
      <c r="O934" s="57">
        <v>46237.612453703703</v>
      </c>
      <c r="P934" s="57">
        <v>46238.538194444445</v>
      </c>
      <c r="Q934">
        <v>69357634</v>
      </c>
      <c r="S934">
        <v>152644204953</v>
      </c>
      <c r="T934" t="s">
        <v>4329</v>
      </c>
      <c r="U934" t="s">
        <v>4330</v>
      </c>
      <c r="V934" t="s">
        <v>4331</v>
      </c>
      <c r="Z934">
        <v>111.605583</v>
      </c>
      <c r="AA934">
        <v>-7.174722</v>
      </c>
      <c r="AB934" t="s">
        <v>4332</v>
      </c>
      <c r="AC934" t="s">
        <v>237</v>
      </c>
      <c r="AL934" t="s">
        <v>218</v>
      </c>
      <c r="AM934" t="s">
        <v>4076</v>
      </c>
      <c r="AN934" t="s">
        <v>6</v>
      </c>
      <c r="AO934" s="57">
        <v>46089.621736111112</v>
      </c>
      <c r="AP934" s="57">
        <v>46238.541666666664</v>
      </c>
      <c r="AR934" t="s">
        <v>219</v>
      </c>
      <c r="AS934" t="s">
        <v>948</v>
      </c>
      <c r="AT934" t="s">
        <v>231</v>
      </c>
      <c r="AU934">
        <v>20260804</v>
      </c>
      <c r="AV934" t="s">
        <v>222</v>
      </c>
      <c r="AW934" t="s">
        <v>1059</v>
      </c>
      <c r="AX934" t="s">
        <v>223</v>
      </c>
      <c r="BA934" s="57">
        <v>46238.541666666664</v>
      </c>
      <c r="BB934" t="s">
        <v>4076</v>
      </c>
      <c r="BC934">
        <v>2026</v>
      </c>
      <c r="BD934">
        <v>8</v>
      </c>
      <c r="BE934">
        <v>4</v>
      </c>
      <c r="BF934" s="6">
        <f t="shared" si="42"/>
        <v>46238</v>
      </c>
      <c r="BG934">
        <f t="shared" si="43"/>
        <v>-0.54166666666424135</v>
      </c>
      <c r="BH934" t="str">
        <f t="shared" si="44"/>
        <v>COMPLY</v>
      </c>
      <c r="BI934" t="str">
        <f>VLOOKUP(H934,Sheet2!$A$1:$B$270,2,FALSE)</f>
        <v>BOJONEGORO</v>
      </c>
    </row>
    <row r="935" spans="1:61">
      <c r="A935">
        <v>934</v>
      </c>
      <c r="B935">
        <v>1002517173</v>
      </c>
      <c r="C935">
        <v>3</v>
      </c>
      <c r="D935" t="s">
        <v>38</v>
      </c>
      <c r="E935">
        <v>5</v>
      </c>
      <c r="F935" t="s">
        <v>90</v>
      </c>
      <c r="G935" t="s">
        <v>90</v>
      </c>
      <c r="H935" t="s">
        <v>482</v>
      </c>
      <c r="I935" t="s">
        <v>213</v>
      </c>
      <c r="J935" t="s">
        <v>214</v>
      </c>
      <c r="K935" t="s">
        <v>149</v>
      </c>
      <c r="L935" t="s">
        <v>215</v>
      </c>
      <c r="M935" t="s">
        <v>76</v>
      </c>
      <c r="N935" t="s">
        <v>216</v>
      </c>
      <c r="O935" s="57">
        <v>46244.424976851849</v>
      </c>
      <c r="P935" s="57">
        <v>46244.672210648147</v>
      </c>
      <c r="Q935">
        <v>69362198</v>
      </c>
      <c r="S935">
        <v>152625207358</v>
      </c>
      <c r="T935" t="s">
        <v>6968</v>
      </c>
      <c r="U935" t="s">
        <v>6969</v>
      </c>
      <c r="V935" t="s">
        <v>6970</v>
      </c>
      <c r="Z935">
        <v>112.090629860758</v>
      </c>
      <c r="AA935">
        <v>-7.7692091495822302</v>
      </c>
      <c r="AB935" t="s">
        <v>6971</v>
      </c>
      <c r="AC935" t="s">
        <v>217</v>
      </c>
      <c r="AL935" t="s">
        <v>218</v>
      </c>
      <c r="AM935" t="s">
        <v>6972</v>
      </c>
      <c r="AN935" t="s">
        <v>6</v>
      </c>
      <c r="AO935" s="57">
        <v>46303.433958333335</v>
      </c>
      <c r="AP935" s="57">
        <v>46245.333333333336</v>
      </c>
      <c r="AR935" t="s">
        <v>219</v>
      </c>
      <c r="AS935" t="s">
        <v>585</v>
      </c>
      <c r="AT935" t="s">
        <v>231</v>
      </c>
      <c r="AU935">
        <v>20260810</v>
      </c>
      <c r="AV935" t="s">
        <v>222</v>
      </c>
      <c r="AW935" t="s">
        <v>1066</v>
      </c>
      <c r="AX935" t="s">
        <v>223</v>
      </c>
      <c r="BA935" s="57">
        <v>46245.333333333336</v>
      </c>
      <c r="BB935" t="s">
        <v>6972</v>
      </c>
      <c r="BC935">
        <v>2026</v>
      </c>
      <c r="BD935">
        <v>8</v>
      </c>
      <c r="BE935">
        <v>10</v>
      </c>
      <c r="BF935" s="6">
        <f t="shared" si="42"/>
        <v>46244</v>
      </c>
      <c r="BG935">
        <f t="shared" si="43"/>
        <v>-1.3333333333357587</v>
      </c>
      <c r="BH935" t="str">
        <f t="shared" si="44"/>
        <v>COMPLY</v>
      </c>
      <c r="BI935" t="str">
        <f>VLOOKUP(H935,Sheet2!$A$1:$B$270,2,FALSE)</f>
        <v>KEDIRI</v>
      </c>
    </row>
    <row r="936" spans="1:61">
      <c r="A936">
        <v>935</v>
      </c>
      <c r="B936">
        <v>1002508874</v>
      </c>
      <c r="C936">
        <v>3</v>
      </c>
      <c r="D936" t="s">
        <v>59</v>
      </c>
      <c r="E936">
        <v>4</v>
      </c>
      <c r="F936" t="s">
        <v>243</v>
      </c>
      <c r="G936" t="s">
        <v>920</v>
      </c>
      <c r="H936" t="s">
        <v>921</v>
      </c>
      <c r="I936" t="s">
        <v>213</v>
      </c>
      <c r="J936" t="s">
        <v>214</v>
      </c>
      <c r="K936" t="s">
        <v>149</v>
      </c>
      <c r="M936" t="s">
        <v>1013</v>
      </c>
      <c r="N936" t="s">
        <v>216</v>
      </c>
      <c r="O936" s="57">
        <v>46238.642476851855</v>
      </c>
      <c r="P936" s="57">
        <v>46238.643229166664</v>
      </c>
      <c r="Q936">
        <v>69358465</v>
      </c>
      <c r="S936">
        <v>142164113615</v>
      </c>
      <c r="T936" t="s">
        <v>4338</v>
      </c>
      <c r="Z936">
        <v>110.360975</v>
      </c>
      <c r="AA936">
        <v>-7.5315500000000002</v>
      </c>
      <c r="AB936" t="s">
        <v>4339</v>
      </c>
      <c r="AC936" t="s">
        <v>292</v>
      </c>
      <c r="AO936" s="57">
        <v>46120.652789351851</v>
      </c>
      <c r="AR936" t="s">
        <v>6</v>
      </c>
      <c r="AS936" t="s">
        <v>220</v>
      </c>
      <c r="AT936" t="s">
        <v>231</v>
      </c>
      <c r="AV936" t="s">
        <v>1014</v>
      </c>
      <c r="AW936" t="s">
        <v>566</v>
      </c>
      <c r="AX936" t="s">
        <v>223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:61">
      <c r="A937">
        <v>936</v>
      </c>
      <c r="B937">
        <v>1002514247</v>
      </c>
      <c r="C937">
        <v>3</v>
      </c>
      <c r="D937" t="s">
        <v>55</v>
      </c>
      <c r="E937">
        <v>5</v>
      </c>
      <c r="F937" t="s">
        <v>267</v>
      </c>
      <c r="G937" t="s">
        <v>122</v>
      </c>
      <c r="H937" t="s">
        <v>486</v>
      </c>
      <c r="I937" t="s">
        <v>213</v>
      </c>
      <c r="J937" t="s">
        <v>214</v>
      </c>
      <c r="K937" t="s">
        <v>149</v>
      </c>
      <c r="M937" t="s">
        <v>76</v>
      </c>
      <c r="N937" t="s">
        <v>216</v>
      </c>
      <c r="O937" s="57">
        <v>46241.460474537038</v>
      </c>
      <c r="P937" s="57">
        <v>46241.594363425924</v>
      </c>
      <c r="Q937">
        <v>69350398</v>
      </c>
      <c r="S937">
        <v>152453209230</v>
      </c>
      <c r="T937" t="s">
        <v>6146</v>
      </c>
      <c r="U937" t="s">
        <v>6147</v>
      </c>
      <c r="V937" t="s">
        <v>6148</v>
      </c>
      <c r="Z937">
        <v>112.674823</v>
      </c>
      <c r="AA937">
        <v>-5.8442059999999998</v>
      </c>
      <c r="AB937" t="s">
        <v>6149</v>
      </c>
      <c r="AC937" t="s">
        <v>230</v>
      </c>
      <c r="AL937" t="s">
        <v>218</v>
      </c>
      <c r="AM937" t="s">
        <v>6150</v>
      </c>
      <c r="AN937" t="s">
        <v>6</v>
      </c>
      <c r="AO937" s="57">
        <v>46211.465613425928</v>
      </c>
      <c r="AR937" t="s">
        <v>219</v>
      </c>
      <c r="AS937" t="s">
        <v>122</v>
      </c>
      <c r="AT937" t="s">
        <v>221</v>
      </c>
      <c r="AU937">
        <v>20260807</v>
      </c>
      <c r="AV937" t="s">
        <v>222</v>
      </c>
      <c r="AW937" t="s">
        <v>655</v>
      </c>
      <c r="AX937" t="s">
        <v>223</v>
      </c>
      <c r="BA937" s="57">
        <v>46241.291666666664</v>
      </c>
      <c r="BB937" t="s">
        <v>6150</v>
      </c>
      <c r="BC937">
        <v>2026</v>
      </c>
      <c r="BD937">
        <v>8</v>
      </c>
      <c r="BE937">
        <v>7</v>
      </c>
      <c r="BF937" s="6">
        <f t="shared" si="42"/>
        <v>46241</v>
      </c>
      <c r="BG937">
        <f t="shared" si="43"/>
        <v>-0.29166666666424135</v>
      </c>
      <c r="BH937" t="str">
        <f t="shared" si="44"/>
        <v>COMPLY</v>
      </c>
      <c r="BI937" t="str">
        <f>VLOOKUP(H937,Sheet2!$A$1:$B$270,2,FALSE)</f>
        <v>GRESIK</v>
      </c>
    </row>
    <row r="938" spans="1:61">
      <c r="A938">
        <v>937</v>
      </c>
      <c r="B938">
        <v>1002520067</v>
      </c>
      <c r="C938">
        <v>3</v>
      </c>
      <c r="D938" t="s">
        <v>55</v>
      </c>
      <c r="E938">
        <v>5</v>
      </c>
      <c r="F938" t="s">
        <v>267</v>
      </c>
      <c r="G938" t="s">
        <v>128</v>
      </c>
      <c r="H938" t="s">
        <v>362</v>
      </c>
      <c r="I938" t="s">
        <v>213</v>
      </c>
      <c r="J938" t="s">
        <v>214</v>
      </c>
      <c r="K938" t="s">
        <v>149</v>
      </c>
      <c r="L938" t="s">
        <v>215</v>
      </c>
      <c r="M938" t="s">
        <v>596</v>
      </c>
      <c r="N938" t="s">
        <v>216</v>
      </c>
      <c r="O938" s="57">
        <v>46245.584675925929</v>
      </c>
      <c r="P938" s="57">
        <v>46247.375775462962</v>
      </c>
      <c r="Q938">
        <v>69363395</v>
      </c>
      <c r="S938">
        <v>152412248802</v>
      </c>
      <c r="T938" t="s">
        <v>7485</v>
      </c>
      <c r="U938" t="s">
        <v>6350</v>
      </c>
      <c r="V938" t="s">
        <v>7486</v>
      </c>
      <c r="Z938">
        <v>112.61844910000001</v>
      </c>
      <c r="AA938">
        <v>-7.2370279999999898</v>
      </c>
      <c r="AB938" t="s">
        <v>7487</v>
      </c>
      <c r="AC938" t="s">
        <v>217</v>
      </c>
      <c r="AL938" t="s">
        <v>218</v>
      </c>
      <c r="AM938" t="s">
        <v>7488</v>
      </c>
      <c r="AN938" t="s">
        <v>6</v>
      </c>
      <c r="AO938" s="57">
        <v>46334.590532407405</v>
      </c>
      <c r="AP938" s="57">
        <v>46246.541666666664</v>
      </c>
      <c r="AQ938" t="s">
        <v>249</v>
      </c>
      <c r="AR938" t="s">
        <v>14</v>
      </c>
      <c r="AS938" t="s">
        <v>647</v>
      </c>
      <c r="AT938" t="s">
        <v>231</v>
      </c>
      <c r="AV938" t="s">
        <v>597</v>
      </c>
      <c r="AW938" t="s">
        <v>1055</v>
      </c>
      <c r="AX938" t="s">
        <v>223</v>
      </c>
      <c r="BA938" s="57">
        <v>46246.541666666664</v>
      </c>
      <c r="BB938" t="s">
        <v>7488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SURABAYA UTARA</v>
      </c>
    </row>
    <row r="939" spans="1:61">
      <c r="A939">
        <v>938</v>
      </c>
      <c r="B939">
        <v>1002510615</v>
      </c>
      <c r="C939">
        <v>3</v>
      </c>
      <c r="D939" t="s">
        <v>59</v>
      </c>
      <c r="E939">
        <v>4</v>
      </c>
      <c r="F939" t="s">
        <v>573</v>
      </c>
      <c r="G939" t="s">
        <v>934</v>
      </c>
      <c r="H939" t="s">
        <v>953</v>
      </c>
      <c r="I939" t="s">
        <v>213</v>
      </c>
      <c r="J939" t="s">
        <v>214</v>
      </c>
      <c r="K939" t="s">
        <v>149</v>
      </c>
      <c r="M939" t="s">
        <v>1084</v>
      </c>
      <c r="N939" t="s">
        <v>216</v>
      </c>
      <c r="O939" s="57">
        <v>46239.571840277778</v>
      </c>
      <c r="P939" s="57">
        <v>46240.572245370371</v>
      </c>
      <c r="Q939">
        <v>69359226</v>
      </c>
      <c r="S939">
        <v>146136130061</v>
      </c>
      <c r="T939" t="s">
        <v>3365</v>
      </c>
      <c r="Z939">
        <v>110.246041338624</v>
      </c>
      <c r="AA939">
        <v>-7.8643509765776596</v>
      </c>
      <c r="AB939" t="s">
        <v>3366</v>
      </c>
      <c r="AC939" t="s">
        <v>292</v>
      </c>
      <c r="AO939" s="57">
        <v>46150.579699074071</v>
      </c>
      <c r="AS939" t="s">
        <v>220</v>
      </c>
      <c r="AT939" t="s">
        <v>231</v>
      </c>
      <c r="AV939" t="s">
        <v>1084</v>
      </c>
      <c r="AW939" t="s">
        <v>1071</v>
      </c>
      <c r="AX939" t="s">
        <v>223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:61">
      <c r="A940">
        <v>939</v>
      </c>
      <c r="B940">
        <v>1002516295</v>
      </c>
      <c r="C940">
        <v>3</v>
      </c>
      <c r="D940" t="s">
        <v>59</v>
      </c>
      <c r="E940">
        <v>4</v>
      </c>
      <c r="F940" t="s">
        <v>224</v>
      </c>
      <c r="G940" t="s">
        <v>591</v>
      </c>
      <c r="H940" t="s">
        <v>671</v>
      </c>
      <c r="I940" t="s">
        <v>213</v>
      </c>
      <c r="J940" t="s">
        <v>214</v>
      </c>
      <c r="K940" t="s">
        <v>149</v>
      </c>
      <c r="L940" t="s">
        <v>215</v>
      </c>
      <c r="M940" t="s">
        <v>76</v>
      </c>
      <c r="N940" t="s">
        <v>216</v>
      </c>
      <c r="O940" s="57">
        <v>46243.372187499997</v>
      </c>
      <c r="P940" s="57">
        <v>46244.412534722222</v>
      </c>
      <c r="Q940">
        <v>69361709</v>
      </c>
      <c r="S940">
        <v>143363110993</v>
      </c>
      <c r="T940" t="s">
        <v>6151</v>
      </c>
      <c r="U940" t="s">
        <v>6152</v>
      </c>
      <c r="V940" t="s">
        <v>6153</v>
      </c>
      <c r="Z940">
        <v>109.33948338031701</v>
      </c>
      <c r="AA940">
        <v>-7.4172933468515003</v>
      </c>
      <c r="AB940" t="s">
        <v>6154</v>
      </c>
      <c r="AC940" t="s">
        <v>237</v>
      </c>
      <c r="AL940" t="s">
        <v>218</v>
      </c>
      <c r="AM940" t="s">
        <v>6155</v>
      </c>
      <c r="AN940" t="s">
        <v>6</v>
      </c>
      <c r="AO940" s="57">
        <v>46273.382152777776</v>
      </c>
      <c r="AP940" s="57">
        <v>46249.625</v>
      </c>
      <c r="AR940" t="s">
        <v>219</v>
      </c>
      <c r="AS940" t="s">
        <v>220</v>
      </c>
      <c r="AT940" t="s">
        <v>231</v>
      </c>
      <c r="AU940">
        <v>20260810</v>
      </c>
      <c r="AV940" t="s">
        <v>222</v>
      </c>
      <c r="AW940" t="s">
        <v>1065</v>
      </c>
      <c r="AX940" t="s">
        <v>223</v>
      </c>
      <c r="BA940" s="57">
        <v>46249.625</v>
      </c>
      <c r="BB940" t="s">
        <v>6155</v>
      </c>
      <c r="BC940">
        <v>2026</v>
      </c>
      <c r="BD940">
        <v>8</v>
      </c>
      <c r="BE940">
        <v>10</v>
      </c>
      <c r="BF940" s="6">
        <f t="shared" si="42"/>
        <v>46244</v>
      </c>
      <c r="BG940">
        <f t="shared" si="43"/>
        <v>-5.625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1002516423</v>
      </c>
      <c r="C941">
        <v>3</v>
      </c>
      <c r="D941" t="s">
        <v>55</v>
      </c>
      <c r="E941">
        <v>5</v>
      </c>
      <c r="F941" t="s">
        <v>315</v>
      </c>
      <c r="G941" t="s">
        <v>126</v>
      </c>
      <c r="H941" t="s">
        <v>384</v>
      </c>
      <c r="I941" t="s">
        <v>213</v>
      </c>
      <c r="J941" t="s">
        <v>214</v>
      </c>
      <c r="K941" t="s">
        <v>149</v>
      </c>
      <c r="L941" t="s">
        <v>215</v>
      </c>
      <c r="M941" t="s">
        <v>582</v>
      </c>
      <c r="N941" t="s">
        <v>216</v>
      </c>
      <c r="O941" s="57">
        <v>46243.486770833333</v>
      </c>
      <c r="P941" s="57">
        <v>46248.356712962966</v>
      </c>
      <c r="Q941">
        <v>69361781</v>
      </c>
      <c r="S941">
        <v>152303244365</v>
      </c>
      <c r="T941" t="s">
        <v>6156</v>
      </c>
      <c r="U941" t="s">
        <v>6157</v>
      </c>
      <c r="V941" t="s">
        <v>6158</v>
      </c>
      <c r="Z941">
        <v>112.781682573258</v>
      </c>
      <c r="AA941">
        <v>-7.2717783154385804</v>
      </c>
      <c r="AB941" t="s">
        <v>6159</v>
      </c>
      <c r="AC941" t="s">
        <v>217</v>
      </c>
      <c r="AL941" t="s">
        <v>218</v>
      </c>
      <c r="AM941" t="s">
        <v>6160</v>
      </c>
      <c r="AN941" t="s">
        <v>6</v>
      </c>
      <c r="AO941" s="57">
        <v>46273.496423611112</v>
      </c>
      <c r="AP941" s="57">
        <v>46246.625</v>
      </c>
      <c r="AQ941" t="s">
        <v>249</v>
      </c>
      <c r="AR941" t="s">
        <v>14</v>
      </c>
      <c r="AS941" t="s">
        <v>126</v>
      </c>
      <c r="AT941" t="s">
        <v>231</v>
      </c>
      <c r="AV941" t="s">
        <v>9376</v>
      </c>
      <c r="AW941" t="s">
        <v>1068</v>
      </c>
      <c r="AX941" t="s">
        <v>223</v>
      </c>
      <c r="BA941" s="57">
        <v>46246.625</v>
      </c>
      <c r="BB941" t="s">
        <v>6160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str">
        <f>VLOOKUP(H941,Sheet2!$A$1:$B$270,2,FALSE)</f>
        <v>SURABAYA SELATAN</v>
      </c>
    </row>
    <row r="942" spans="1:61">
      <c r="A942">
        <v>941</v>
      </c>
      <c r="B942">
        <v>1002516147</v>
      </c>
      <c r="C942">
        <v>3</v>
      </c>
      <c r="D942" t="s">
        <v>49</v>
      </c>
      <c r="E942">
        <v>4</v>
      </c>
      <c r="F942" t="s">
        <v>253</v>
      </c>
      <c r="G942" t="s">
        <v>968</v>
      </c>
      <c r="H942" t="s">
        <v>969</v>
      </c>
      <c r="I942" t="s">
        <v>213</v>
      </c>
      <c r="J942" t="s">
        <v>214</v>
      </c>
      <c r="K942" t="s">
        <v>149</v>
      </c>
      <c r="L942" t="s">
        <v>215</v>
      </c>
      <c r="M942" t="s">
        <v>76</v>
      </c>
      <c r="N942" t="s">
        <v>216</v>
      </c>
      <c r="O942" s="57">
        <v>46242.679120370369</v>
      </c>
      <c r="P942" s="57">
        <v>46244.590532407405</v>
      </c>
      <c r="Q942">
        <v>69361564</v>
      </c>
      <c r="S942">
        <v>142212126159</v>
      </c>
      <c r="T942" t="s">
        <v>5114</v>
      </c>
      <c r="U942" t="s">
        <v>6978</v>
      </c>
      <c r="V942" t="s">
        <v>6161</v>
      </c>
      <c r="Z942">
        <v>109.1395395</v>
      </c>
      <c r="AA942">
        <v>-6.8724774999999996</v>
      </c>
      <c r="AB942" t="s">
        <v>6162</v>
      </c>
      <c r="AC942" t="s">
        <v>237</v>
      </c>
      <c r="AL942" t="s">
        <v>218</v>
      </c>
      <c r="AM942" t="s">
        <v>6163</v>
      </c>
      <c r="AN942" t="s">
        <v>6</v>
      </c>
      <c r="AO942" s="57">
        <v>46242.684166666666</v>
      </c>
      <c r="AP942" s="57">
        <v>46244.541666666664</v>
      </c>
      <c r="AR942" t="s">
        <v>219</v>
      </c>
      <c r="AS942" t="s">
        <v>220</v>
      </c>
      <c r="AT942" t="s">
        <v>231</v>
      </c>
      <c r="AU942">
        <v>20260810</v>
      </c>
      <c r="AV942" t="s">
        <v>222</v>
      </c>
      <c r="AW942" t="s">
        <v>1063</v>
      </c>
      <c r="AX942" t="s">
        <v>223</v>
      </c>
      <c r="BA942" s="57">
        <v>46244.541666666664</v>
      </c>
      <c r="BB942" t="s">
        <v>6163</v>
      </c>
      <c r="BC942">
        <v>2026</v>
      </c>
      <c r="BD942">
        <v>8</v>
      </c>
      <c r="BE942">
        <v>10</v>
      </c>
      <c r="BF942" s="6">
        <f t="shared" si="42"/>
        <v>46244</v>
      </c>
      <c r="BG942">
        <f t="shared" si="43"/>
        <v>-0.54166666666424135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1002520657</v>
      </c>
      <c r="C943">
        <v>3</v>
      </c>
      <c r="D943" t="s">
        <v>49</v>
      </c>
      <c r="E943">
        <v>4</v>
      </c>
      <c r="F943" t="s">
        <v>253</v>
      </c>
      <c r="G943" t="s">
        <v>256</v>
      </c>
      <c r="H943" t="s">
        <v>560</v>
      </c>
      <c r="I943" t="s">
        <v>213</v>
      </c>
      <c r="J943" t="s">
        <v>214</v>
      </c>
      <c r="K943" t="s">
        <v>149</v>
      </c>
      <c r="M943" t="s">
        <v>76</v>
      </c>
      <c r="N943" t="s">
        <v>216</v>
      </c>
      <c r="O943" s="57">
        <v>46245.674641203703</v>
      </c>
      <c r="P943" s="57">
        <v>46247.388252314813</v>
      </c>
      <c r="Q943">
        <v>69363607</v>
      </c>
      <c r="S943">
        <v>142283119925</v>
      </c>
      <c r="T943" t="s">
        <v>7489</v>
      </c>
      <c r="U943" t="s">
        <v>7490</v>
      </c>
      <c r="V943" t="s">
        <v>8397</v>
      </c>
      <c r="Z943">
        <v>109.14392582282601</v>
      </c>
      <c r="AA943">
        <v>-7.0326836205030103</v>
      </c>
      <c r="AB943" t="s">
        <v>7491</v>
      </c>
      <c r="AC943" t="s">
        <v>226</v>
      </c>
      <c r="AL943" t="s">
        <v>218</v>
      </c>
      <c r="AM943" t="s">
        <v>8398</v>
      </c>
      <c r="AN943" t="s">
        <v>6</v>
      </c>
      <c r="AO943" s="57">
        <v>46334.694293981483</v>
      </c>
      <c r="AP943" s="57">
        <v>46247.333333333336</v>
      </c>
      <c r="AR943" t="s">
        <v>219</v>
      </c>
      <c r="AS943" t="s">
        <v>220</v>
      </c>
      <c r="AT943" t="s">
        <v>231</v>
      </c>
      <c r="AU943">
        <v>20260813</v>
      </c>
      <c r="AV943" t="s">
        <v>222</v>
      </c>
      <c r="AW943" t="s">
        <v>565</v>
      </c>
      <c r="AX943" t="s">
        <v>223</v>
      </c>
      <c r="BA943" s="57">
        <v>46247.333333333336</v>
      </c>
      <c r="BB943" t="s">
        <v>8398</v>
      </c>
      <c r="BC943">
        <v>2026</v>
      </c>
      <c r="BD943">
        <v>8</v>
      </c>
      <c r="BE943">
        <v>13</v>
      </c>
      <c r="BF943" s="6">
        <f t="shared" si="42"/>
        <v>46247</v>
      </c>
      <c r="BG943">
        <f t="shared" si="43"/>
        <v>-0.33333333333575865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1002521841</v>
      </c>
      <c r="C944">
        <v>3</v>
      </c>
      <c r="D944" t="s">
        <v>49</v>
      </c>
      <c r="E944">
        <v>4</v>
      </c>
      <c r="F944" t="s">
        <v>247</v>
      </c>
      <c r="G944" t="s">
        <v>551</v>
      </c>
      <c r="H944" t="s">
        <v>552</v>
      </c>
      <c r="I944" t="s">
        <v>213</v>
      </c>
      <c r="J944" t="s">
        <v>214</v>
      </c>
      <c r="K944" t="s">
        <v>149</v>
      </c>
      <c r="L944" t="s">
        <v>215</v>
      </c>
      <c r="M944" t="s">
        <v>225</v>
      </c>
      <c r="N944" t="s">
        <v>216</v>
      </c>
      <c r="O944" s="57">
        <v>46246.484675925924</v>
      </c>
      <c r="P944" s="57">
        <v>46247.33866898148</v>
      </c>
      <c r="Q944">
        <v>69364092</v>
      </c>
      <c r="S944">
        <v>143407106653</v>
      </c>
      <c r="T944" t="s">
        <v>8399</v>
      </c>
      <c r="U944" t="s">
        <v>8400</v>
      </c>
      <c r="V944" t="s">
        <v>8401</v>
      </c>
      <c r="Z944">
        <v>110.0701158</v>
      </c>
      <c r="AA944">
        <v>-6.9722002999999999</v>
      </c>
      <c r="AB944" t="s">
        <v>8402</v>
      </c>
      <c r="AC944" t="s">
        <v>237</v>
      </c>
      <c r="AL944" t="s">
        <v>218</v>
      </c>
      <c r="AM944" t="s">
        <v>8129</v>
      </c>
      <c r="AN944" t="s">
        <v>6</v>
      </c>
      <c r="AO944" s="57">
        <v>46364.486018518517</v>
      </c>
      <c r="AP944" s="57">
        <v>46247.333333333336</v>
      </c>
      <c r="AR944" t="s">
        <v>18</v>
      </c>
      <c r="AS944" t="s">
        <v>553</v>
      </c>
      <c r="AT944" t="s">
        <v>231</v>
      </c>
      <c r="AV944" t="s">
        <v>227</v>
      </c>
      <c r="AW944" t="s">
        <v>1068</v>
      </c>
      <c r="AX944" t="s">
        <v>223</v>
      </c>
      <c r="BA944" s="57">
        <v>46247.333333333336</v>
      </c>
      <c r="BB944" t="s">
        <v>8129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:61">
      <c r="A945">
        <v>944</v>
      </c>
      <c r="B945">
        <v>1002518844</v>
      </c>
      <c r="C945">
        <v>3</v>
      </c>
      <c r="D945" t="s">
        <v>38</v>
      </c>
      <c r="E945">
        <v>5</v>
      </c>
      <c r="F945" t="s">
        <v>92</v>
      </c>
      <c r="G945" t="s">
        <v>97</v>
      </c>
      <c r="H945" t="s">
        <v>255</v>
      </c>
      <c r="I945" t="s">
        <v>213</v>
      </c>
      <c r="J945" t="s">
        <v>214</v>
      </c>
      <c r="K945" t="s">
        <v>149</v>
      </c>
      <c r="L945" t="s">
        <v>215</v>
      </c>
      <c r="M945" t="s">
        <v>76</v>
      </c>
      <c r="N945" t="s">
        <v>216</v>
      </c>
      <c r="O945" s="57">
        <v>46245.353437500002</v>
      </c>
      <c r="P945" s="57">
        <v>46245.853807870371</v>
      </c>
      <c r="Q945">
        <v>69362857</v>
      </c>
      <c r="S945">
        <v>152612240446</v>
      </c>
      <c r="T945" t="s">
        <v>7492</v>
      </c>
      <c r="U945" t="s">
        <v>7493</v>
      </c>
      <c r="V945" t="s">
        <v>7494</v>
      </c>
      <c r="Z945">
        <v>112.115767858922</v>
      </c>
      <c r="AA945">
        <v>-6.9000830121199499</v>
      </c>
      <c r="AB945" t="s">
        <v>7495</v>
      </c>
      <c r="AC945" t="s">
        <v>217</v>
      </c>
      <c r="AL945" t="s">
        <v>218</v>
      </c>
      <c r="AM945" t="s">
        <v>7163</v>
      </c>
      <c r="AN945" t="s">
        <v>6</v>
      </c>
      <c r="AO945" s="57">
        <v>46334.361238425925</v>
      </c>
      <c r="AP945" s="57">
        <v>46246.333333333336</v>
      </c>
      <c r="AR945" t="s">
        <v>219</v>
      </c>
      <c r="AS945" t="s">
        <v>220</v>
      </c>
      <c r="AT945" t="s">
        <v>231</v>
      </c>
      <c r="AU945">
        <v>20260811</v>
      </c>
      <c r="AV945" t="s">
        <v>222</v>
      </c>
      <c r="AW945" t="s">
        <v>1055</v>
      </c>
      <c r="AX945" t="s">
        <v>223</v>
      </c>
      <c r="BA945" s="57">
        <v>46246.333333333336</v>
      </c>
      <c r="BB945" t="s">
        <v>7163</v>
      </c>
      <c r="BC945">
        <v>2026</v>
      </c>
      <c r="BD945">
        <v>8</v>
      </c>
      <c r="BE945">
        <v>11</v>
      </c>
      <c r="BF945" s="6">
        <f t="shared" si="42"/>
        <v>46245</v>
      </c>
      <c r="BG945">
        <f t="shared" si="43"/>
        <v>-1.3333333333357587</v>
      </c>
      <c r="BH945" t="str">
        <f t="shared" si="44"/>
        <v>COMPLY</v>
      </c>
      <c r="BI945" t="str">
        <f>VLOOKUP(H945,Sheet2!$A$1:$B$270,2,FALSE)</f>
        <v>BOJONEGORO</v>
      </c>
    </row>
    <row r="946" spans="1:61">
      <c r="A946">
        <v>945</v>
      </c>
      <c r="B946">
        <v>1002504438</v>
      </c>
      <c r="C946">
        <v>3</v>
      </c>
      <c r="D946" t="s">
        <v>38</v>
      </c>
      <c r="E946">
        <v>5</v>
      </c>
      <c r="F946" t="s">
        <v>92</v>
      </c>
      <c r="G946" t="s">
        <v>94</v>
      </c>
      <c r="H946" t="s">
        <v>464</v>
      </c>
      <c r="I946" t="s">
        <v>213</v>
      </c>
      <c r="J946" t="s">
        <v>214</v>
      </c>
      <c r="K946" t="s">
        <v>149</v>
      </c>
      <c r="L946" t="s">
        <v>215</v>
      </c>
      <c r="M946" t="s">
        <v>76</v>
      </c>
      <c r="N946" t="s">
        <v>216</v>
      </c>
      <c r="O946" s="57">
        <v>46235.482592592591</v>
      </c>
      <c r="P946" s="57">
        <v>46236.608576388891</v>
      </c>
      <c r="Q946">
        <v>69356668</v>
      </c>
      <c r="S946">
        <v>152605224365</v>
      </c>
      <c r="T946" t="s">
        <v>4352</v>
      </c>
      <c r="U946" t="s">
        <v>1671</v>
      </c>
      <c r="V946" t="s">
        <v>4353</v>
      </c>
      <c r="Z946">
        <v>111.469184112669</v>
      </c>
      <c r="AA946">
        <v>-7.3852319209550403</v>
      </c>
      <c r="AB946" t="s">
        <v>4354</v>
      </c>
      <c r="AC946" t="s">
        <v>237</v>
      </c>
      <c r="AL946" t="s">
        <v>218</v>
      </c>
      <c r="AM946" t="s">
        <v>4355</v>
      </c>
      <c r="AN946" t="s">
        <v>6</v>
      </c>
      <c r="AO946" s="57">
        <v>46030.485995370371</v>
      </c>
      <c r="AP946" s="57">
        <v>46236.333333333336</v>
      </c>
      <c r="AR946" t="s">
        <v>219</v>
      </c>
      <c r="AS946" t="s">
        <v>220</v>
      </c>
      <c r="AT946" t="s">
        <v>231</v>
      </c>
      <c r="AU946">
        <v>20260802</v>
      </c>
      <c r="AV946" t="s">
        <v>222</v>
      </c>
      <c r="AW946" t="s">
        <v>1059</v>
      </c>
      <c r="AX946" t="s">
        <v>223</v>
      </c>
      <c r="BA946" s="57">
        <v>46236.333333333336</v>
      </c>
      <c r="BB946" t="s">
        <v>4355</v>
      </c>
      <c r="BC946">
        <v>2026</v>
      </c>
      <c r="BD946">
        <v>8</v>
      </c>
      <c r="BE946">
        <v>2</v>
      </c>
      <c r="BF946" s="6">
        <f t="shared" si="42"/>
        <v>46236</v>
      </c>
      <c r="BG946">
        <f t="shared" si="43"/>
        <v>-0.33333333333575865</v>
      </c>
      <c r="BH946" t="str">
        <f t="shared" si="44"/>
        <v>COMPLY</v>
      </c>
      <c r="BI946" t="str">
        <f>VLOOKUP(H946,Sheet2!$A$1:$B$270,2,FALSE)</f>
        <v>MADIUN</v>
      </c>
    </row>
    <row r="947" spans="1:61">
      <c r="A947">
        <v>946</v>
      </c>
      <c r="B947">
        <v>1002504620</v>
      </c>
      <c r="C947">
        <v>3</v>
      </c>
      <c r="D947" t="s">
        <v>42</v>
      </c>
      <c r="E947">
        <v>5</v>
      </c>
      <c r="F947" t="s">
        <v>233</v>
      </c>
      <c r="G947" t="s">
        <v>105</v>
      </c>
      <c r="H947" t="s">
        <v>383</v>
      </c>
      <c r="I947" t="s">
        <v>213</v>
      </c>
      <c r="J947" t="s">
        <v>214</v>
      </c>
      <c r="K947" t="s">
        <v>149</v>
      </c>
      <c r="M947" t="s">
        <v>76</v>
      </c>
      <c r="N947" t="s">
        <v>216</v>
      </c>
      <c r="O947" s="57">
        <v>46235.588564814818</v>
      </c>
      <c r="P947" s="57">
        <v>46235.779560185183</v>
      </c>
      <c r="Q947">
        <v>69356744</v>
      </c>
      <c r="S947">
        <v>152312243209</v>
      </c>
      <c r="T947" t="s">
        <v>4356</v>
      </c>
      <c r="U947" t="s">
        <v>4357</v>
      </c>
      <c r="V947" t="s">
        <v>4358</v>
      </c>
      <c r="Z947">
        <v>112.4191838</v>
      </c>
      <c r="AA947">
        <v>-7.4881346000000004</v>
      </c>
      <c r="AB947" t="s">
        <v>4359</v>
      </c>
      <c r="AC947" t="s">
        <v>230</v>
      </c>
      <c r="AL947" t="s">
        <v>218</v>
      </c>
      <c r="AM947" t="s">
        <v>4360</v>
      </c>
      <c r="AN947" t="s">
        <v>6</v>
      </c>
      <c r="AO947" s="57">
        <v>46030.590185185189</v>
      </c>
      <c r="AP947" s="57">
        <v>46236.541666666664</v>
      </c>
      <c r="AR947" t="s">
        <v>219</v>
      </c>
      <c r="AS947" t="s">
        <v>105</v>
      </c>
      <c r="AT947" t="s">
        <v>231</v>
      </c>
      <c r="AU947">
        <v>20260801</v>
      </c>
      <c r="AV947" t="s">
        <v>222</v>
      </c>
      <c r="AW947" t="s">
        <v>946</v>
      </c>
      <c r="AX947" t="s">
        <v>223</v>
      </c>
      <c r="BA947" s="57">
        <v>46236.541666666664</v>
      </c>
      <c r="BB947" t="s">
        <v>4360</v>
      </c>
      <c r="BC947">
        <v>2026</v>
      </c>
      <c r="BD947">
        <v>8</v>
      </c>
      <c r="BE947">
        <v>1</v>
      </c>
      <c r="BF947" s="6">
        <f t="shared" si="42"/>
        <v>46235</v>
      </c>
      <c r="BG947">
        <f t="shared" si="43"/>
        <v>-1.5416666666642413</v>
      </c>
      <c r="BH947" t="str">
        <f t="shared" si="44"/>
        <v>COMPLY</v>
      </c>
      <c r="BI947" t="str">
        <f>VLOOKUP(H947,Sheet2!$A$1:$B$270,2,FALSE)</f>
        <v>MOJOKERTO</v>
      </c>
    </row>
    <row r="948" spans="1:61">
      <c r="A948">
        <v>947</v>
      </c>
      <c r="B948">
        <v>1002516386</v>
      </c>
      <c r="C948">
        <v>3</v>
      </c>
      <c r="D948" t="s">
        <v>55</v>
      </c>
      <c r="E948">
        <v>5</v>
      </c>
      <c r="F948" t="s">
        <v>228</v>
      </c>
      <c r="G948" t="s">
        <v>127</v>
      </c>
      <c r="H948" t="s">
        <v>229</v>
      </c>
      <c r="I948" t="s">
        <v>213</v>
      </c>
      <c r="J948" t="s">
        <v>214</v>
      </c>
      <c r="K948" t="s">
        <v>149</v>
      </c>
      <c r="M948" t="s">
        <v>76</v>
      </c>
      <c r="N948" t="s">
        <v>216</v>
      </c>
      <c r="O948" s="57">
        <v>46243.452141203707</v>
      </c>
      <c r="P948" s="57">
        <v>46243.822546296295</v>
      </c>
      <c r="Q948">
        <v>69356462</v>
      </c>
      <c r="S948">
        <v>152426928069</v>
      </c>
      <c r="T948" t="s">
        <v>6164</v>
      </c>
      <c r="U948" t="s">
        <v>6165</v>
      </c>
      <c r="V948" t="s">
        <v>6166</v>
      </c>
      <c r="Z948">
        <v>113.596837264405</v>
      </c>
      <c r="AA948">
        <v>-7.1283704842970899</v>
      </c>
      <c r="AB948" t="s">
        <v>6167</v>
      </c>
      <c r="AC948" t="s">
        <v>230</v>
      </c>
      <c r="AL948" t="s">
        <v>218</v>
      </c>
      <c r="AM948" t="s">
        <v>6168</v>
      </c>
      <c r="AN948" t="s">
        <v>6</v>
      </c>
      <c r="AO948" s="57">
        <v>46273.454664351855</v>
      </c>
      <c r="AR948" t="s">
        <v>219</v>
      </c>
      <c r="AS948" t="s">
        <v>127</v>
      </c>
      <c r="AT948" t="s">
        <v>231</v>
      </c>
      <c r="AU948">
        <v>20260809</v>
      </c>
      <c r="AV948" t="s">
        <v>222</v>
      </c>
      <c r="AW948" t="s">
        <v>568</v>
      </c>
      <c r="AX948" t="s">
        <v>223</v>
      </c>
      <c r="BA948" s="57">
        <v>46243.291666666664</v>
      </c>
      <c r="BB948" t="s">
        <v>6168</v>
      </c>
      <c r="BC948">
        <v>2026</v>
      </c>
      <c r="BD948">
        <v>8</v>
      </c>
      <c r="BE948">
        <v>9</v>
      </c>
      <c r="BF948" s="6">
        <f t="shared" si="42"/>
        <v>46243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MADURA</v>
      </c>
    </row>
    <row r="949" spans="1:61">
      <c r="A949">
        <v>948</v>
      </c>
      <c r="B949">
        <v>1002523016</v>
      </c>
      <c r="C949">
        <v>3</v>
      </c>
      <c r="D949" t="s">
        <v>38</v>
      </c>
      <c r="E949">
        <v>5</v>
      </c>
      <c r="F949" t="s">
        <v>251</v>
      </c>
      <c r="G949" t="s">
        <v>87</v>
      </c>
      <c r="H949" t="s">
        <v>294</v>
      </c>
      <c r="I949" t="s">
        <v>213</v>
      </c>
      <c r="J949" t="s">
        <v>214</v>
      </c>
      <c r="K949" t="s">
        <v>149</v>
      </c>
      <c r="L949" t="s">
        <v>215</v>
      </c>
      <c r="M949" t="s">
        <v>225</v>
      </c>
      <c r="N949" t="s">
        <v>216</v>
      </c>
      <c r="O949" s="57">
        <v>46246.718009259261</v>
      </c>
      <c r="P949" s="57">
        <v>46247.646909722222</v>
      </c>
      <c r="Q949">
        <v>69364569</v>
      </c>
      <c r="S949">
        <v>152711247361</v>
      </c>
      <c r="T949" t="s">
        <v>8403</v>
      </c>
      <c r="U949" t="s">
        <v>8404</v>
      </c>
      <c r="V949" t="s">
        <v>8405</v>
      </c>
      <c r="Z949">
        <v>112.5905846</v>
      </c>
      <c r="AA949">
        <v>-7.9186654000000001</v>
      </c>
      <c r="AB949" t="s">
        <v>8406</v>
      </c>
      <c r="AC949" t="s">
        <v>237</v>
      </c>
      <c r="AL949" t="s">
        <v>218</v>
      </c>
      <c r="AM949" t="s">
        <v>7995</v>
      </c>
      <c r="AN949" t="s">
        <v>6</v>
      </c>
      <c r="AO949" s="57">
        <v>46364.736030092594</v>
      </c>
      <c r="AP949" s="57">
        <v>46247.625</v>
      </c>
      <c r="AR949" t="s">
        <v>18</v>
      </c>
      <c r="AS949" t="s">
        <v>933</v>
      </c>
      <c r="AT949" t="s">
        <v>231</v>
      </c>
      <c r="AV949" t="s">
        <v>227</v>
      </c>
      <c r="AW949" t="s">
        <v>1066</v>
      </c>
      <c r="AX949" t="s">
        <v>223</v>
      </c>
      <c r="BA949" s="57">
        <v>46247.625</v>
      </c>
      <c r="BB949" t="s">
        <v>7995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str">
        <f>VLOOKUP(H949,Sheet2!$A$1:$B$270,2,FALSE)</f>
        <v>BATU</v>
      </c>
    </row>
    <row r="950" spans="1:61">
      <c r="A950">
        <v>949</v>
      </c>
      <c r="B950">
        <v>1002505411</v>
      </c>
      <c r="C950">
        <v>3</v>
      </c>
      <c r="D950" t="s">
        <v>38</v>
      </c>
      <c r="E950">
        <v>5</v>
      </c>
      <c r="F950" t="s">
        <v>92</v>
      </c>
      <c r="G950" t="s">
        <v>94</v>
      </c>
      <c r="H950" t="s">
        <v>535</v>
      </c>
      <c r="I950" t="s">
        <v>213</v>
      </c>
      <c r="J950" t="s">
        <v>214</v>
      </c>
      <c r="K950" t="s">
        <v>149</v>
      </c>
      <c r="L950" t="s">
        <v>215</v>
      </c>
      <c r="M950" t="s">
        <v>76</v>
      </c>
      <c r="N950" t="s">
        <v>216</v>
      </c>
      <c r="O950" s="57">
        <v>46236.774259259262</v>
      </c>
      <c r="P950" s="57">
        <v>46237.520798611113</v>
      </c>
      <c r="Q950">
        <v>69357114</v>
      </c>
      <c r="S950">
        <v>152633207491</v>
      </c>
      <c r="T950" t="s">
        <v>4366</v>
      </c>
      <c r="U950" t="s">
        <v>4367</v>
      </c>
      <c r="V950" t="s">
        <v>4368</v>
      </c>
      <c r="Z950">
        <v>111.18952699333001</v>
      </c>
      <c r="AA950">
        <v>-7.6661947365014704</v>
      </c>
      <c r="AB950" t="s">
        <v>4369</v>
      </c>
      <c r="AC950" t="s">
        <v>237</v>
      </c>
      <c r="AL950" t="s">
        <v>218</v>
      </c>
      <c r="AM950" t="s">
        <v>4370</v>
      </c>
      <c r="AN950" t="s">
        <v>6</v>
      </c>
      <c r="AO950" s="57">
        <v>46061.777569444443</v>
      </c>
      <c r="AP950" s="57">
        <v>46237.625</v>
      </c>
      <c r="AR950" t="s">
        <v>219</v>
      </c>
      <c r="AS950" t="s">
        <v>593</v>
      </c>
      <c r="AT950" t="s">
        <v>231</v>
      </c>
      <c r="AU950">
        <v>20260803</v>
      </c>
      <c r="AV950" t="s">
        <v>222</v>
      </c>
      <c r="AW950" t="s">
        <v>1055</v>
      </c>
      <c r="AX950" t="s">
        <v>223</v>
      </c>
      <c r="BA950" s="57">
        <v>46237.625</v>
      </c>
      <c r="BB950" t="s">
        <v>4370</v>
      </c>
      <c r="BC950">
        <v>2026</v>
      </c>
      <c r="BD950">
        <v>8</v>
      </c>
      <c r="BE950">
        <v>3</v>
      </c>
      <c r="BF950" s="6">
        <f t="shared" si="42"/>
        <v>46237</v>
      </c>
      <c r="BG950">
        <f t="shared" si="43"/>
        <v>-0.625</v>
      </c>
      <c r="BH950" t="str">
        <f t="shared" si="44"/>
        <v>COMPLY</v>
      </c>
      <c r="BI950" t="str">
        <f>VLOOKUP(H950,Sheet2!$A$1:$B$270,2,FALSE)</f>
        <v>MADIUN</v>
      </c>
    </row>
    <row r="951" spans="1:61">
      <c r="A951">
        <v>950</v>
      </c>
      <c r="B951">
        <v>1002524430</v>
      </c>
      <c r="C951">
        <v>3</v>
      </c>
      <c r="D951" t="s">
        <v>59</v>
      </c>
      <c r="E951">
        <v>4</v>
      </c>
      <c r="F951" t="s">
        <v>573</v>
      </c>
      <c r="G951" t="s">
        <v>623</v>
      </c>
      <c r="H951" t="s">
        <v>973</v>
      </c>
      <c r="I951" t="s">
        <v>213</v>
      </c>
      <c r="J951" t="s">
        <v>214</v>
      </c>
      <c r="K951" t="s">
        <v>149</v>
      </c>
      <c r="M951" t="s">
        <v>614</v>
      </c>
      <c r="N951" t="s">
        <v>622</v>
      </c>
      <c r="O951" s="57">
        <v>46247.593356481484</v>
      </c>
      <c r="P951" s="57">
        <v>46247.806261574071</v>
      </c>
      <c r="Q951">
        <v>69365246</v>
      </c>
      <c r="S951">
        <v>146113145619</v>
      </c>
      <c r="T951" t="s">
        <v>9377</v>
      </c>
      <c r="U951" t="s">
        <v>9378</v>
      </c>
      <c r="Z951">
        <v>110.36552759999999</v>
      </c>
      <c r="AA951">
        <v>-7.7934321000000004</v>
      </c>
      <c r="AB951" t="s">
        <v>9379</v>
      </c>
      <c r="AC951" t="s">
        <v>226</v>
      </c>
      <c r="AO951" t="s">
        <v>8961</v>
      </c>
      <c r="AR951" t="s">
        <v>5</v>
      </c>
      <c r="AS951" t="s">
        <v>220</v>
      </c>
      <c r="AT951" t="s">
        <v>231</v>
      </c>
      <c r="AV951" t="s">
        <v>9380</v>
      </c>
      <c r="AW951" t="s">
        <v>946</v>
      </c>
      <c r="AX951" t="s">
        <v>223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:61">
      <c r="A952">
        <v>951</v>
      </c>
      <c r="B952">
        <v>1002517122</v>
      </c>
      <c r="C952">
        <v>3</v>
      </c>
      <c r="D952" t="s">
        <v>45</v>
      </c>
      <c r="E952">
        <v>5</v>
      </c>
      <c r="F952" t="s">
        <v>211</v>
      </c>
      <c r="G952" t="s">
        <v>112</v>
      </c>
      <c r="H952" t="s">
        <v>269</v>
      </c>
      <c r="I952" t="s">
        <v>213</v>
      </c>
      <c r="J952" t="s">
        <v>214</v>
      </c>
      <c r="K952" t="s">
        <v>149</v>
      </c>
      <c r="L952" t="s">
        <v>620</v>
      </c>
      <c r="M952" t="s">
        <v>76</v>
      </c>
      <c r="N952" t="s">
        <v>216</v>
      </c>
      <c r="O952" s="57">
        <v>46244.414537037039</v>
      </c>
      <c r="P952" s="57">
        <v>46244.764305555553</v>
      </c>
      <c r="Q952">
        <v>69362188</v>
      </c>
      <c r="R952">
        <v>3707709186</v>
      </c>
      <c r="S952">
        <v>172601795364</v>
      </c>
      <c r="T952" t="s">
        <v>6979</v>
      </c>
      <c r="U952" t="s">
        <v>6980</v>
      </c>
      <c r="V952" t="s">
        <v>6981</v>
      </c>
      <c r="Z952">
        <v>116.08923</v>
      </c>
      <c r="AA952">
        <v>-8.6329790000000006</v>
      </c>
      <c r="AB952" t="s">
        <v>6982</v>
      </c>
      <c r="AC952" t="s">
        <v>237</v>
      </c>
      <c r="AL952" t="s">
        <v>218</v>
      </c>
      <c r="AM952" t="s">
        <v>6983</v>
      </c>
      <c r="AN952" t="s">
        <v>6</v>
      </c>
      <c r="AO952" s="57">
        <v>46303.423703703702</v>
      </c>
      <c r="AP952" s="57">
        <v>46245.333333333336</v>
      </c>
      <c r="AR952" t="s">
        <v>219</v>
      </c>
      <c r="AS952" t="s">
        <v>220</v>
      </c>
      <c r="AT952" t="s">
        <v>231</v>
      </c>
      <c r="AU952">
        <v>20260810</v>
      </c>
      <c r="AV952" t="s">
        <v>222</v>
      </c>
      <c r="AW952" t="s">
        <v>1091</v>
      </c>
      <c r="AX952" t="s">
        <v>223</v>
      </c>
      <c r="BA952" s="57">
        <v>46245.333333333336</v>
      </c>
      <c r="BB952" t="s">
        <v>6983</v>
      </c>
      <c r="BC952">
        <v>2026</v>
      </c>
      <c r="BD952">
        <v>8</v>
      </c>
      <c r="BE952">
        <v>10</v>
      </c>
      <c r="BF952" s="6">
        <f t="shared" si="42"/>
        <v>46244</v>
      </c>
      <c r="BG952">
        <f t="shared" si="43"/>
        <v>-1.3333333333357587</v>
      </c>
      <c r="BH952" t="str">
        <f t="shared" si="44"/>
        <v>COMPLY</v>
      </c>
      <c r="BI952" t="str">
        <f>VLOOKUP(H952,Sheet2!$A$1:$B$270,2,FALSE)</f>
        <v>MATARAM</v>
      </c>
    </row>
    <row r="953" spans="1:61">
      <c r="A953">
        <v>952</v>
      </c>
      <c r="B953">
        <v>1002519137</v>
      </c>
      <c r="C953">
        <v>3</v>
      </c>
      <c r="D953" t="s">
        <v>34</v>
      </c>
      <c r="E953">
        <v>5</v>
      </c>
      <c r="F953" t="s">
        <v>595</v>
      </c>
      <c r="G953" t="s">
        <v>86</v>
      </c>
      <c r="H953" t="s">
        <v>428</v>
      </c>
      <c r="I953" t="s">
        <v>213</v>
      </c>
      <c r="J953" t="s">
        <v>214</v>
      </c>
      <c r="K953" t="s">
        <v>149</v>
      </c>
      <c r="M953" t="s">
        <v>374</v>
      </c>
      <c r="N953" t="s">
        <v>216</v>
      </c>
      <c r="O953" s="57">
        <v>46245.415393518517</v>
      </c>
      <c r="P953" s="57">
        <v>46245.416770833333</v>
      </c>
      <c r="Q953">
        <v>69362975</v>
      </c>
      <c r="S953">
        <v>172419207118</v>
      </c>
      <c r="T953" t="s">
        <v>7496</v>
      </c>
      <c r="U953" t="s">
        <v>7497</v>
      </c>
      <c r="Z953">
        <v>115.18856924052599</v>
      </c>
      <c r="AA953">
        <v>-8.6828454220860998</v>
      </c>
      <c r="AB953" t="s">
        <v>7498</v>
      </c>
      <c r="AC953" t="s">
        <v>230</v>
      </c>
      <c r="AO953" s="57">
        <v>46334.42396990741</v>
      </c>
      <c r="AR953" t="s">
        <v>336</v>
      </c>
      <c r="AS953" t="s">
        <v>906</v>
      </c>
      <c r="AT953" t="s">
        <v>231</v>
      </c>
      <c r="AV953" t="s">
        <v>375</v>
      </c>
      <c r="AW953" t="s">
        <v>566</v>
      </c>
      <c r="AX953" t="s">
        <v>223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UBUNG</v>
      </c>
    </row>
    <row r="954" spans="1:61">
      <c r="A954">
        <v>953</v>
      </c>
      <c r="B954">
        <v>1002516227</v>
      </c>
      <c r="C954">
        <v>3</v>
      </c>
      <c r="D954" t="s">
        <v>49</v>
      </c>
      <c r="E954">
        <v>4</v>
      </c>
      <c r="F954" t="s">
        <v>247</v>
      </c>
      <c r="G954" t="s">
        <v>551</v>
      </c>
      <c r="H954" t="s">
        <v>964</v>
      </c>
      <c r="I954" t="s">
        <v>213</v>
      </c>
      <c r="J954" t="s">
        <v>214</v>
      </c>
      <c r="K954" t="s">
        <v>149</v>
      </c>
      <c r="L954" t="s">
        <v>215</v>
      </c>
      <c r="M954" t="s">
        <v>76</v>
      </c>
      <c r="N954" t="s">
        <v>216</v>
      </c>
      <c r="O954" s="57">
        <v>46242.799270833333</v>
      </c>
      <c r="P954" s="57">
        <v>46243.835231481484</v>
      </c>
      <c r="Q954">
        <v>69361667</v>
      </c>
      <c r="S954">
        <v>146457106352</v>
      </c>
      <c r="T954" t="s">
        <v>6169</v>
      </c>
      <c r="U954" t="s">
        <v>6170</v>
      </c>
      <c r="V954" t="s">
        <v>6171</v>
      </c>
      <c r="Z954">
        <v>110.235338</v>
      </c>
      <c r="AA954">
        <v>-6.9510069999999997</v>
      </c>
      <c r="AB954" t="s">
        <v>6172</v>
      </c>
      <c r="AC954" t="s">
        <v>237</v>
      </c>
      <c r="AL954" t="s">
        <v>218</v>
      </c>
      <c r="AM954" t="s">
        <v>5166</v>
      </c>
      <c r="AN954" t="s">
        <v>6</v>
      </c>
      <c r="AO954" s="57">
        <v>46242.809270833335</v>
      </c>
      <c r="AP954" s="57">
        <v>46244.333333333336</v>
      </c>
      <c r="AR954" t="s">
        <v>219</v>
      </c>
      <c r="AS954" t="s">
        <v>220</v>
      </c>
      <c r="AT954" t="s">
        <v>231</v>
      </c>
      <c r="AU954">
        <v>20260809</v>
      </c>
      <c r="AV954" t="s">
        <v>222</v>
      </c>
      <c r="AW954" t="s">
        <v>1063</v>
      </c>
      <c r="AX954" t="s">
        <v>223</v>
      </c>
      <c r="BA954" s="57">
        <v>46244.333333333336</v>
      </c>
      <c r="BB954" t="s">
        <v>5166</v>
      </c>
      <c r="BC954">
        <v>2026</v>
      </c>
      <c r="BD954">
        <v>8</v>
      </c>
      <c r="BE954">
        <v>9</v>
      </c>
      <c r="BF954" s="6">
        <f t="shared" si="42"/>
        <v>46243</v>
      </c>
      <c r="BG954">
        <f t="shared" si="43"/>
        <v>-1.3333333333357587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1002516482</v>
      </c>
      <c r="C955">
        <v>3</v>
      </c>
      <c r="D955" t="s">
        <v>38</v>
      </c>
      <c r="E955">
        <v>5</v>
      </c>
      <c r="F955" t="s">
        <v>251</v>
      </c>
      <c r="G955" t="s">
        <v>91</v>
      </c>
      <c r="H955" t="s">
        <v>400</v>
      </c>
      <c r="I955" t="s">
        <v>213</v>
      </c>
      <c r="J955" t="s">
        <v>214</v>
      </c>
      <c r="K955" t="s">
        <v>149</v>
      </c>
      <c r="L955" t="s">
        <v>215</v>
      </c>
      <c r="M955" t="s">
        <v>76</v>
      </c>
      <c r="N955" t="s">
        <v>216</v>
      </c>
      <c r="O955" s="57">
        <v>46243.547175925924</v>
      </c>
      <c r="P955" s="57">
        <v>46245.298090277778</v>
      </c>
      <c r="Q955">
        <v>69361863</v>
      </c>
      <c r="S955">
        <v>152703903481</v>
      </c>
      <c r="T955" t="s">
        <v>6174</v>
      </c>
      <c r="U955" t="s">
        <v>6175</v>
      </c>
      <c r="V955" t="s">
        <v>6176</v>
      </c>
      <c r="Z955">
        <v>112.60303399999999</v>
      </c>
      <c r="AA955">
        <v>-7.9642499999999998</v>
      </c>
      <c r="AB955" t="s">
        <v>6177</v>
      </c>
      <c r="AC955" t="s">
        <v>237</v>
      </c>
      <c r="AL955" t="s">
        <v>218</v>
      </c>
      <c r="AM955" t="s">
        <v>6178</v>
      </c>
      <c r="AN955" t="s">
        <v>6</v>
      </c>
      <c r="AO955" s="57">
        <v>46273.549039351848</v>
      </c>
      <c r="AP955" s="57">
        <v>46244.541666666664</v>
      </c>
      <c r="AR955" t="s">
        <v>219</v>
      </c>
      <c r="AS955" t="s">
        <v>586</v>
      </c>
      <c r="AT955" t="s">
        <v>231</v>
      </c>
      <c r="AU955">
        <v>20260811</v>
      </c>
      <c r="AV955" t="s">
        <v>222</v>
      </c>
      <c r="AW955" t="s">
        <v>1055</v>
      </c>
      <c r="AX955" t="s">
        <v>223</v>
      </c>
      <c r="BA955" s="57">
        <v>46244.541666666664</v>
      </c>
      <c r="BB955" t="s">
        <v>6178</v>
      </c>
      <c r="BC955">
        <v>2026</v>
      </c>
      <c r="BD955">
        <v>8</v>
      </c>
      <c r="BE955">
        <v>11</v>
      </c>
      <c r="BF955" s="6">
        <f t="shared" si="42"/>
        <v>46245</v>
      </c>
      <c r="BG955">
        <f t="shared" si="43"/>
        <v>0.45833333333575865</v>
      </c>
      <c r="BH955" t="str">
        <f t="shared" si="44"/>
        <v>COMPLY</v>
      </c>
      <c r="BI955" t="str">
        <f>VLOOKUP(H955,Sheet2!$A$1:$B$270,2,FALSE)</f>
        <v>MALANG</v>
      </c>
    </row>
    <row r="956" spans="1:61">
      <c r="A956">
        <v>955</v>
      </c>
      <c r="B956">
        <v>1002505902</v>
      </c>
      <c r="C956">
        <v>3</v>
      </c>
      <c r="D956" t="s">
        <v>59</v>
      </c>
      <c r="E956">
        <v>4</v>
      </c>
      <c r="F956" t="s">
        <v>224</v>
      </c>
      <c r="G956" t="s">
        <v>621</v>
      </c>
      <c r="H956" t="s">
        <v>955</v>
      </c>
      <c r="I956" t="s">
        <v>213</v>
      </c>
      <c r="J956" t="s">
        <v>214</v>
      </c>
      <c r="K956" t="s">
        <v>149</v>
      </c>
      <c r="M956" t="s">
        <v>76</v>
      </c>
      <c r="N956" t="s">
        <v>216</v>
      </c>
      <c r="O956" s="57">
        <v>46237.483900462961</v>
      </c>
      <c r="P956" s="57">
        <v>46237.656805555554</v>
      </c>
      <c r="Q956">
        <v>69354157</v>
      </c>
      <c r="S956">
        <v>143361127808</v>
      </c>
      <c r="T956" t="s">
        <v>1185</v>
      </c>
      <c r="U956" t="s">
        <v>1186</v>
      </c>
      <c r="V956" t="s">
        <v>4384</v>
      </c>
      <c r="Z956">
        <v>109.01555999999999</v>
      </c>
      <c r="AA956">
        <v>-7.7339485300000002</v>
      </c>
      <c r="AB956" t="s">
        <v>1187</v>
      </c>
      <c r="AC956" t="s">
        <v>292</v>
      </c>
      <c r="AL956" t="s">
        <v>218</v>
      </c>
      <c r="AM956" t="s">
        <v>4385</v>
      </c>
      <c r="AN956" t="s">
        <v>6</v>
      </c>
      <c r="AO956" s="57">
        <v>46089.485972222225</v>
      </c>
      <c r="AR956" t="s">
        <v>219</v>
      </c>
      <c r="AS956" t="s">
        <v>220</v>
      </c>
      <c r="AT956" t="s">
        <v>231</v>
      </c>
      <c r="AU956">
        <v>20260803</v>
      </c>
      <c r="AV956" t="s">
        <v>222</v>
      </c>
      <c r="AW956" t="s">
        <v>577</v>
      </c>
      <c r="AX956" t="s">
        <v>223</v>
      </c>
      <c r="BA956" s="57">
        <v>46237.291666666664</v>
      </c>
      <c r="BB956" t="s">
        <v>4385</v>
      </c>
      <c r="BC956">
        <v>2026</v>
      </c>
      <c r="BD956">
        <v>8</v>
      </c>
      <c r="BE956">
        <v>3</v>
      </c>
      <c r="BF956" s="6">
        <f t="shared" si="42"/>
        <v>46237</v>
      </c>
      <c r="BG956">
        <f t="shared" si="43"/>
        <v>-0.29166666666424135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1002506416</v>
      </c>
      <c r="C957">
        <v>3</v>
      </c>
      <c r="D957" t="s">
        <v>45</v>
      </c>
      <c r="E957">
        <v>5</v>
      </c>
      <c r="F957" t="s">
        <v>211</v>
      </c>
      <c r="G957" t="s">
        <v>112</v>
      </c>
      <c r="H957" t="s">
        <v>269</v>
      </c>
      <c r="I957" t="s">
        <v>213</v>
      </c>
      <c r="J957" t="s">
        <v>214</v>
      </c>
      <c r="K957" t="s">
        <v>149</v>
      </c>
      <c r="M957" t="s">
        <v>76</v>
      </c>
      <c r="N957" t="s">
        <v>622</v>
      </c>
      <c r="O957" s="57">
        <v>46237.652662037035</v>
      </c>
      <c r="P957" s="57">
        <v>46238.769375000003</v>
      </c>
      <c r="Q957">
        <v>69195783</v>
      </c>
      <c r="S957">
        <v>172601794399</v>
      </c>
      <c r="T957" t="s">
        <v>916</v>
      </c>
      <c r="U957" t="s">
        <v>4389</v>
      </c>
      <c r="V957" t="s">
        <v>4390</v>
      </c>
      <c r="Z957">
        <v>116.0779185</v>
      </c>
      <c r="AA957">
        <v>-8.6086945000000004</v>
      </c>
      <c r="AB957" t="s">
        <v>1190</v>
      </c>
      <c r="AC957" t="s">
        <v>293</v>
      </c>
      <c r="AL957" t="s">
        <v>218</v>
      </c>
      <c r="AM957" t="s">
        <v>4391</v>
      </c>
      <c r="AN957" t="s">
        <v>6</v>
      </c>
      <c r="AO957" s="57">
        <v>46089.674050925925</v>
      </c>
      <c r="AR957" t="s">
        <v>219</v>
      </c>
      <c r="AS957" t="s">
        <v>220</v>
      </c>
      <c r="AT957" t="s">
        <v>231</v>
      </c>
      <c r="AU957">
        <v>20260804</v>
      </c>
      <c r="AV957" t="s">
        <v>222</v>
      </c>
      <c r="AW957" t="s">
        <v>972</v>
      </c>
      <c r="AX957" t="s">
        <v>223</v>
      </c>
      <c r="BA957" s="57">
        <v>46237.291666666664</v>
      </c>
      <c r="BB957" t="s">
        <v>4391</v>
      </c>
      <c r="BC957">
        <v>2026</v>
      </c>
      <c r="BD957">
        <v>8</v>
      </c>
      <c r="BE957">
        <v>4</v>
      </c>
      <c r="BF957" s="6">
        <f t="shared" si="42"/>
        <v>46238</v>
      </c>
      <c r="BG957">
        <f t="shared" si="43"/>
        <v>0.70833333333575865</v>
      </c>
      <c r="BH957" t="str">
        <f t="shared" si="44"/>
        <v>COMPLY</v>
      </c>
      <c r="BI957" t="str">
        <f>VLOOKUP(H957,Sheet2!$A$1:$B$270,2,FALSE)</f>
        <v>MATARAM</v>
      </c>
    </row>
    <row r="958" spans="1:61">
      <c r="A958">
        <v>957</v>
      </c>
      <c r="B958">
        <v>1002510011</v>
      </c>
      <c r="C958">
        <v>3</v>
      </c>
      <c r="D958" t="s">
        <v>55</v>
      </c>
      <c r="E958">
        <v>5</v>
      </c>
      <c r="F958" t="s">
        <v>228</v>
      </c>
      <c r="G958" t="s">
        <v>121</v>
      </c>
      <c r="H958" t="s">
        <v>493</v>
      </c>
      <c r="I958" t="s">
        <v>213</v>
      </c>
      <c r="J958" t="s">
        <v>214</v>
      </c>
      <c r="K958" t="s">
        <v>149</v>
      </c>
      <c r="M958" t="s">
        <v>76</v>
      </c>
      <c r="N958" t="s">
        <v>216</v>
      </c>
      <c r="O958" s="57">
        <v>46239.441307870373</v>
      </c>
      <c r="P958" s="57">
        <v>46241.93072916667</v>
      </c>
      <c r="Q958">
        <v>69358932</v>
      </c>
      <c r="S958">
        <v>152458901416</v>
      </c>
      <c r="T958" t="s">
        <v>4392</v>
      </c>
      <c r="U958" t="s">
        <v>4393</v>
      </c>
      <c r="V958" t="s">
        <v>4394</v>
      </c>
      <c r="Z958">
        <v>113.08561690000001</v>
      </c>
      <c r="AA958">
        <v>-6.9857598000000003</v>
      </c>
      <c r="AB958" t="s">
        <v>4395</v>
      </c>
      <c r="AC958" t="s">
        <v>230</v>
      </c>
      <c r="AL958" t="s">
        <v>218</v>
      </c>
      <c r="AM958" t="s">
        <v>4396</v>
      </c>
      <c r="AN958" t="s">
        <v>6</v>
      </c>
      <c r="AO958" s="57">
        <v>46150.44427083333</v>
      </c>
      <c r="AP958" s="57">
        <v>46241.333333333336</v>
      </c>
      <c r="AR958" t="s">
        <v>219</v>
      </c>
      <c r="AS958" t="s">
        <v>220</v>
      </c>
      <c r="AT958" t="s">
        <v>231</v>
      </c>
      <c r="AU958">
        <v>20260807</v>
      </c>
      <c r="AV958" t="s">
        <v>222</v>
      </c>
      <c r="AW958" t="s">
        <v>567</v>
      </c>
      <c r="AX958" t="s">
        <v>223</v>
      </c>
      <c r="BA958" s="57">
        <v>46241.333333333336</v>
      </c>
      <c r="BB958" t="s">
        <v>4396</v>
      </c>
      <c r="BC958">
        <v>2026</v>
      </c>
      <c r="BD958">
        <v>8</v>
      </c>
      <c r="BE958">
        <v>7</v>
      </c>
      <c r="BF958" s="6">
        <f t="shared" si="42"/>
        <v>46241</v>
      </c>
      <c r="BG958">
        <f t="shared" si="43"/>
        <v>-0.33333333333575865</v>
      </c>
      <c r="BH958" t="str">
        <f t="shared" si="44"/>
        <v>COMPLY</v>
      </c>
      <c r="BI958" t="str">
        <f>VLOOKUP(H958,Sheet2!$A$1:$B$270,2,FALSE)</f>
        <v>MADURA</v>
      </c>
    </row>
    <row r="959" spans="1:61">
      <c r="A959">
        <v>958</v>
      </c>
      <c r="B959">
        <v>1002521720</v>
      </c>
      <c r="C959">
        <v>3</v>
      </c>
      <c r="D959" t="s">
        <v>38</v>
      </c>
      <c r="E959">
        <v>5</v>
      </c>
      <c r="F959" t="s">
        <v>90</v>
      </c>
      <c r="G959" t="s">
        <v>88</v>
      </c>
      <c r="H959" t="s">
        <v>516</v>
      </c>
      <c r="I959" t="s">
        <v>213</v>
      </c>
      <c r="J959" t="s">
        <v>214</v>
      </c>
      <c r="K959" t="s">
        <v>149</v>
      </c>
      <c r="L959" t="s">
        <v>215</v>
      </c>
      <c r="M959" t="s">
        <v>76</v>
      </c>
      <c r="N959" t="s">
        <v>216</v>
      </c>
      <c r="O959" s="57">
        <v>46246.465925925928</v>
      </c>
      <c r="P959" s="57">
        <v>46247.678229166668</v>
      </c>
      <c r="Q959">
        <v>69364036</v>
      </c>
      <c r="S959">
        <v>152732202394</v>
      </c>
      <c r="T959" t="s">
        <v>8407</v>
      </c>
      <c r="U959" t="s">
        <v>8408</v>
      </c>
      <c r="V959" t="s">
        <v>8409</v>
      </c>
      <c r="Z959">
        <v>112.42917895316999</v>
      </c>
      <c r="AA959">
        <v>-8.1436759558648593</v>
      </c>
      <c r="AB959" t="s">
        <v>8410</v>
      </c>
      <c r="AC959" t="s">
        <v>217</v>
      </c>
      <c r="AL959" t="s">
        <v>218</v>
      </c>
      <c r="AM959" t="s">
        <v>8411</v>
      </c>
      <c r="AN959" t="s">
        <v>6</v>
      </c>
      <c r="AO959" s="57">
        <v>46364.486018518517</v>
      </c>
      <c r="AP959" s="57">
        <v>46247.333333333336</v>
      </c>
      <c r="AR959" t="s">
        <v>219</v>
      </c>
      <c r="AS959" t="s">
        <v>220</v>
      </c>
      <c r="AT959" t="s">
        <v>231</v>
      </c>
      <c r="AU959">
        <v>20260813</v>
      </c>
      <c r="AV959" t="s">
        <v>222</v>
      </c>
      <c r="AW959" t="s">
        <v>1066</v>
      </c>
      <c r="AX959" t="s">
        <v>223</v>
      </c>
      <c r="BA959" s="57">
        <v>46247.333333333336</v>
      </c>
      <c r="BB959" t="s">
        <v>8411</v>
      </c>
      <c r="BC959">
        <v>2026</v>
      </c>
      <c r="BD959">
        <v>8</v>
      </c>
      <c r="BE959">
        <v>13</v>
      </c>
      <c r="BF959" s="6">
        <f t="shared" si="42"/>
        <v>46247</v>
      </c>
      <c r="BG959">
        <f t="shared" si="43"/>
        <v>-0.33333333333575865</v>
      </c>
      <c r="BH959" t="str">
        <f t="shared" si="44"/>
        <v>COMPLY</v>
      </c>
      <c r="BI959" t="str">
        <f>VLOOKUP(H959,Sheet2!$A$1:$B$270,2,FALSE)</f>
        <v>BLITAR</v>
      </c>
    </row>
    <row r="960" spans="1:61">
      <c r="A960">
        <v>959</v>
      </c>
      <c r="B960">
        <v>1002521894</v>
      </c>
      <c r="C960">
        <v>3</v>
      </c>
      <c r="D960" t="s">
        <v>38</v>
      </c>
      <c r="E960">
        <v>5</v>
      </c>
      <c r="F960" t="s">
        <v>92</v>
      </c>
      <c r="G960" t="s">
        <v>92</v>
      </c>
      <c r="H960" t="s">
        <v>484</v>
      </c>
      <c r="I960" t="s">
        <v>213</v>
      </c>
      <c r="J960" t="s">
        <v>214</v>
      </c>
      <c r="K960" t="s">
        <v>149</v>
      </c>
      <c r="M960" t="s">
        <v>76</v>
      </c>
      <c r="N960" t="s">
        <v>216</v>
      </c>
      <c r="O960" s="57">
        <v>46246.49423611111</v>
      </c>
      <c r="P960" s="57">
        <v>46246.573333333334</v>
      </c>
      <c r="Q960">
        <v>69361421</v>
      </c>
      <c r="S960">
        <v>152632206656</v>
      </c>
      <c r="T960" t="s">
        <v>4858</v>
      </c>
      <c r="U960" t="s">
        <v>8412</v>
      </c>
      <c r="V960" t="s">
        <v>8413</v>
      </c>
      <c r="Z960">
        <v>111.663213</v>
      </c>
      <c r="AA960">
        <v>-7.515091</v>
      </c>
      <c r="AB960" t="s">
        <v>4861</v>
      </c>
      <c r="AC960" t="s">
        <v>217</v>
      </c>
      <c r="AL960" t="s">
        <v>218</v>
      </c>
      <c r="AM960" t="s">
        <v>8414</v>
      </c>
      <c r="AN960" t="s">
        <v>6</v>
      </c>
      <c r="AO960" s="57">
        <v>46364.496782407405</v>
      </c>
      <c r="AR960" t="s">
        <v>219</v>
      </c>
      <c r="AS960" t="s">
        <v>604</v>
      </c>
      <c r="AT960" t="s">
        <v>231</v>
      </c>
      <c r="AU960">
        <v>20260812</v>
      </c>
      <c r="AV960" t="s">
        <v>222</v>
      </c>
      <c r="AW960" t="s">
        <v>567</v>
      </c>
      <c r="AX960" t="s">
        <v>223</v>
      </c>
      <c r="BA960" s="57">
        <v>46246.291666666664</v>
      </c>
      <c r="BB960" t="s">
        <v>8414</v>
      </c>
      <c r="BC960">
        <v>2026</v>
      </c>
      <c r="BD960">
        <v>8</v>
      </c>
      <c r="BE960">
        <v>12</v>
      </c>
      <c r="BF960" s="6">
        <f t="shared" si="42"/>
        <v>46246</v>
      </c>
      <c r="BG960">
        <f t="shared" si="43"/>
        <v>-0.29166666666424135</v>
      </c>
      <c r="BH960" t="str">
        <f t="shared" si="44"/>
        <v>COMPLY</v>
      </c>
      <c r="BI960" t="str">
        <f>VLOOKUP(H960,Sheet2!$A$1:$B$270,2,FALSE)</f>
        <v>MADIUN</v>
      </c>
    </row>
    <row r="961" spans="1:61">
      <c r="A961">
        <v>960</v>
      </c>
      <c r="B961">
        <v>1002514702</v>
      </c>
      <c r="C961">
        <v>3</v>
      </c>
      <c r="D961" t="s">
        <v>42</v>
      </c>
      <c r="E961">
        <v>5</v>
      </c>
      <c r="F961" t="s">
        <v>102</v>
      </c>
      <c r="G961" t="s">
        <v>99</v>
      </c>
      <c r="H961" t="s">
        <v>418</v>
      </c>
      <c r="I961" t="s">
        <v>213</v>
      </c>
      <c r="J961" t="s">
        <v>214</v>
      </c>
      <c r="K961" t="s">
        <v>149</v>
      </c>
      <c r="M961" t="s">
        <v>76</v>
      </c>
      <c r="N961" t="s">
        <v>216</v>
      </c>
      <c r="O961" s="57">
        <v>46241.57953703704</v>
      </c>
      <c r="P961" s="57">
        <v>46244.541574074072</v>
      </c>
      <c r="Q961">
        <v>69360812</v>
      </c>
      <c r="S961">
        <v>152522206591</v>
      </c>
      <c r="T961" t="s">
        <v>6179</v>
      </c>
      <c r="U961" t="s">
        <v>6180</v>
      </c>
      <c r="V961" t="s">
        <v>6181</v>
      </c>
      <c r="Z961">
        <v>114.3317059</v>
      </c>
      <c r="AA961">
        <v>-8.4807846999999992</v>
      </c>
      <c r="AB961" t="s">
        <v>6182</v>
      </c>
      <c r="AC961" t="s">
        <v>230</v>
      </c>
      <c r="AL961" t="s">
        <v>218</v>
      </c>
      <c r="AM961" t="s">
        <v>4592</v>
      </c>
      <c r="AN961" t="s">
        <v>6</v>
      </c>
      <c r="AO961" s="57">
        <v>46211.590300925927</v>
      </c>
      <c r="AP961" s="57">
        <v>46243.333333333336</v>
      </c>
      <c r="AR961" t="s">
        <v>219</v>
      </c>
      <c r="AS961" t="s">
        <v>99</v>
      </c>
      <c r="AT961" t="s">
        <v>221</v>
      </c>
      <c r="AU961">
        <v>20260810</v>
      </c>
      <c r="AV961" t="s">
        <v>222</v>
      </c>
      <c r="AW961" t="s">
        <v>655</v>
      </c>
      <c r="AX961" t="s">
        <v>223</v>
      </c>
      <c r="BA961" s="57">
        <v>46243.333333333336</v>
      </c>
      <c r="BB961" t="s">
        <v>4592</v>
      </c>
      <c r="BC961">
        <v>2026</v>
      </c>
      <c r="BD961">
        <v>8</v>
      </c>
      <c r="BE961">
        <v>10</v>
      </c>
      <c r="BF961" s="6">
        <f t="shared" si="42"/>
        <v>46244</v>
      </c>
      <c r="BG961">
        <f t="shared" si="43"/>
        <v>0.66666666666424135</v>
      </c>
      <c r="BH961" t="str">
        <f t="shared" si="44"/>
        <v>COMPLY</v>
      </c>
      <c r="BI961" t="str">
        <f>VLOOKUP(H961,Sheet2!$A$1:$B$270,2,FALSE)</f>
        <v>BANYUWANGI</v>
      </c>
    </row>
    <row r="962" spans="1:61">
      <c r="A962">
        <v>961</v>
      </c>
      <c r="B962">
        <v>1002523663</v>
      </c>
      <c r="C962">
        <v>3</v>
      </c>
      <c r="D962" t="s">
        <v>55</v>
      </c>
      <c r="E962">
        <v>5</v>
      </c>
      <c r="F962" t="s">
        <v>267</v>
      </c>
      <c r="G962" t="s">
        <v>126</v>
      </c>
      <c r="H962" t="s">
        <v>268</v>
      </c>
      <c r="I962" t="s">
        <v>213</v>
      </c>
      <c r="J962" t="s">
        <v>214</v>
      </c>
      <c r="K962" t="s">
        <v>149</v>
      </c>
      <c r="L962" t="s">
        <v>215</v>
      </c>
      <c r="M962" t="s">
        <v>76</v>
      </c>
      <c r="N962" t="s">
        <v>216</v>
      </c>
      <c r="O962" s="57">
        <v>46247.428437499999</v>
      </c>
      <c r="P962" s="57">
        <v>46248.344027777777</v>
      </c>
      <c r="Q962">
        <v>69364874</v>
      </c>
      <c r="S962">
        <v>152413166432</v>
      </c>
      <c r="T962" t="s">
        <v>8068</v>
      </c>
      <c r="U962" t="s">
        <v>8069</v>
      </c>
      <c r="V962" t="s">
        <v>9381</v>
      </c>
      <c r="Z962">
        <v>112.74768570000001</v>
      </c>
      <c r="AA962">
        <v>-7.2573064</v>
      </c>
      <c r="AB962" t="s">
        <v>9382</v>
      </c>
      <c r="AC962" t="s">
        <v>217</v>
      </c>
      <c r="AL962" t="s">
        <v>218</v>
      </c>
      <c r="AM962" t="s">
        <v>9383</v>
      </c>
      <c r="AN962" t="s">
        <v>6</v>
      </c>
      <c r="AO962" t="s">
        <v>8916</v>
      </c>
      <c r="AP962" s="57">
        <v>46248.541666666664</v>
      </c>
      <c r="AR962" t="s">
        <v>219</v>
      </c>
      <c r="AS962" t="s">
        <v>610</v>
      </c>
      <c r="AT962" t="s">
        <v>231</v>
      </c>
      <c r="AU962">
        <v>20260814</v>
      </c>
      <c r="AV962" t="s">
        <v>222</v>
      </c>
      <c r="AW962" t="s">
        <v>1063</v>
      </c>
      <c r="AX962" t="s">
        <v>223</v>
      </c>
      <c r="BA962" s="57">
        <v>46248.541666666664</v>
      </c>
      <c r="BB962" t="s">
        <v>9383</v>
      </c>
      <c r="BC962">
        <v>2026</v>
      </c>
      <c r="BD962">
        <v>8</v>
      </c>
      <c r="BE962">
        <v>14</v>
      </c>
      <c r="BF962" s="6">
        <f t="shared" si="42"/>
        <v>46248</v>
      </c>
      <c r="BG962">
        <f t="shared" si="43"/>
        <v>-0.54166666666424135</v>
      </c>
      <c r="BH962" t="str">
        <f t="shared" si="44"/>
        <v>COMPLY</v>
      </c>
      <c r="BI962" t="str">
        <f>VLOOKUP(H962,Sheet2!$A$1:$B$270,2,FALSE)</f>
        <v>SURABAYA SELATAN</v>
      </c>
    </row>
    <row r="963" spans="1:61">
      <c r="A963">
        <v>962</v>
      </c>
      <c r="B963">
        <v>1002512782</v>
      </c>
      <c r="C963">
        <v>3</v>
      </c>
      <c r="D963" t="s">
        <v>59</v>
      </c>
      <c r="E963">
        <v>4</v>
      </c>
      <c r="F963" t="s">
        <v>573</v>
      </c>
      <c r="G963" t="s">
        <v>934</v>
      </c>
      <c r="H963" t="s">
        <v>1016</v>
      </c>
      <c r="I963" t="s">
        <v>213</v>
      </c>
      <c r="J963" t="s">
        <v>214</v>
      </c>
      <c r="K963" t="s">
        <v>149</v>
      </c>
      <c r="M963" t="s">
        <v>1084</v>
      </c>
      <c r="N963" t="s">
        <v>216</v>
      </c>
      <c r="O963" s="57">
        <v>46240.623194444444</v>
      </c>
      <c r="P963" s="57">
        <v>46244.682662037034</v>
      </c>
      <c r="Q963">
        <v>69360102</v>
      </c>
      <c r="S963">
        <v>146133131413</v>
      </c>
      <c r="T963" t="s">
        <v>4397</v>
      </c>
      <c r="Z963">
        <v>110.358524601195</v>
      </c>
      <c r="AA963">
        <v>-7.7323649202704896</v>
      </c>
      <c r="AB963" t="s">
        <v>4398</v>
      </c>
      <c r="AC963" t="s">
        <v>292</v>
      </c>
      <c r="AO963" s="57">
        <v>46181.642870370371</v>
      </c>
      <c r="AS963" t="s">
        <v>220</v>
      </c>
      <c r="AT963" t="s">
        <v>231</v>
      </c>
      <c r="AV963" t="s">
        <v>1084</v>
      </c>
      <c r="AW963" t="s">
        <v>630</v>
      </c>
      <c r="AX963" t="s">
        <v>223</v>
      </c>
      <c r="BF963" s="6" t="e">
        <f t="shared" ref="BF963:BF1026" si="45">DATE(BC963,BD963,BE963)</f>
        <v>#NUM!</v>
      </c>
      <c r="BG963" t="e">
        <f t="shared" ref="BG963:BG1026" si="46">BF963-BA963</f>
        <v>#NUM!</v>
      </c>
      <c r="BH963" t="e">
        <f t="shared" ref="BH963:BH1026" si="47">IF(BG963=1,"COMPLY",IF(BG963&lt;1,"COMPLY","NOT COMPLY"))</f>
        <v>#NUM!</v>
      </c>
      <c r="BI963" t="e">
        <f>VLOOKUP(H963,Sheet2!$A$1:$B$270,2,FALSE)</f>
        <v>#N/A</v>
      </c>
    </row>
    <row r="964" spans="1:61">
      <c r="A964">
        <v>963</v>
      </c>
      <c r="B964">
        <v>1002522304</v>
      </c>
      <c r="C964">
        <v>3</v>
      </c>
      <c r="D964" t="s">
        <v>59</v>
      </c>
      <c r="E964">
        <v>4</v>
      </c>
      <c r="F964" t="s">
        <v>224</v>
      </c>
      <c r="G964" t="s">
        <v>224</v>
      </c>
      <c r="H964" t="s">
        <v>941</v>
      </c>
      <c r="I964" t="s">
        <v>213</v>
      </c>
      <c r="J964" t="s">
        <v>214</v>
      </c>
      <c r="K964" t="s">
        <v>149</v>
      </c>
      <c r="M964" t="s">
        <v>76</v>
      </c>
      <c r="N964" t="s">
        <v>216</v>
      </c>
      <c r="O964" s="57">
        <v>46246.584363425929</v>
      </c>
      <c r="P964" s="57">
        <v>46246.680995370371</v>
      </c>
      <c r="Q964">
        <v>69363531</v>
      </c>
      <c r="R964">
        <v>2812958466</v>
      </c>
      <c r="S964">
        <v>146303609246</v>
      </c>
      <c r="T964" t="s">
        <v>7276</v>
      </c>
      <c r="U964" t="s">
        <v>8415</v>
      </c>
      <c r="V964" t="s">
        <v>8416</v>
      </c>
      <c r="Z964">
        <v>109.20070944</v>
      </c>
      <c r="AA964">
        <v>-7.4206879800000003</v>
      </c>
      <c r="AB964" t="s">
        <v>7279</v>
      </c>
      <c r="AC964" t="s">
        <v>292</v>
      </c>
      <c r="AL964" t="s">
        <v>218</v>
      </c>
      <c r="AM964" t="s">
        <v>8417</v>
      </c>
      <c r="AN964" t="s">
        <v>6</v>
      </c>
      <c r="AO964" s="57">
        <v>46364.590405092589</v>
      </c>
      <c r="AR964" t="s">
        <v>219</v>
      </c>
      <c r="AS964" t="s">
        <v>220</v>
      </c>
      <c r="AT964" t="s">
        <v>231</v>
      </c>
      <c r="AU964">
        <v>20260812</v>
      </c>
      <c r="AV964" t="s">
        <v>222</v>
      </c>
      <c r="AW964" t="s">
        <v>630</v>
      </c>
      <c r="AX964" t="s">
        <v>223</v>
      </c>
      <c r="BA964" s="57">
        <v>46246.291666666664</v>
      </c>
      <c r="BB964" t="s">
        <v>8417</v>
      </c>
      <c r="BC964">
        <v>2026</v>
      </c>
      <c r="BD964">
        <v>8</v>
      </c>
      <c r="BE964">
        <v>12</v>
      </c>
      <c r="BF964" s="6">
        <f t="shared" si="45"/>
        <v>46246</v>
      </c>
      <c r="BG964">
        <f t="shared" si="46"/>
        <v>-0.29166666666424135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1002516863</v>
      </c>
      <c r="C965">
        <v>3</v>
      </c>
      <c r="D965" t="s">
        <v>55</v>
      </c>
      <c r="E965">
        <v>5</v>
      </c>
      <c r="F965" t="s">
        <v>267</v>
      </c>
      <c r="G965" t="s">
        <v>128</v>
      </c>
      <c r="H965" t="s">
        <v>362</v>
      </c>
      <c r="I965" t="s">
        <v>213</v>
      </c>
      <c r="J965" t="s">
        <v>214</v>
      </c>
      <c r="K965" t="s">
        <v>149</v>
      </c>
      <c r="M965" t="s">
        <v>236</v>
      </c>
      <c r="N965" t="s">
        <v>216</v>
      </c>
      <c r="O965" s="57">
        <v>46244.366643518515</v>
      </c>
      <c r="P965" s="57">
        <v>46244.579768518517</v>
      </c>
      <c r="Q965">
        <v>69362073</v>
      </c>
      <c r="R965">
        <v>3135923337</v>
      </c>
      <c r="S965">
        <v>152412248189</v>
      </c>
      <c r="T965" t="s">
        <v>6555</v>
      </c>
      <c r="U965" t="s">
        <v>6556</v>
      </c>
      <c r="Z965">
        <v>112.6627469</v>
      </c>
      <c r="AA965">
        <v>-7.2827957000000003</v>
      </c>
      <c r="AB965" t="s">
        <v>6987</v>
      </c>
      <c r="AC965" t="s">
        <v>230</v>
      </c>
      <c r="AO965" s="57">
        <v>46303.371365740742</v>
      </c>
      <c r="AR965" t="s">
        <v>314</v>
      </c>
      <c r="AS965" t="s">
        <v>647</v>
      </c>
      <c r="AT965" t="s">
        <v>231</v>
      </c>
      <c r="AV965" t="s">
        <v>5592</v>
      </c>
      <c r="AW965" t="s">
        <v>630</v>
      </c>
      <c r="AX965" t="s">
        <v>223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SURABAYA UTARA</v>
      </c>
    </row>
    <row r="966" spans="1:61">
      <c r="A966">
        <v>965</v>
      </c>
      <c r="B966">
        <v>1002505115</v>
      </c>
      <c r="C966">
        <v>3</v>
      </c>
      <c r="D966" t="s">
        <v>42</v>
      </c>
      <c r="E966">
        <v>5</v>
      </c>
      <c r="F966" t="s">
        <v>233</v>
      </c>
      <c r="G966" t="s">
        <v>103</v>
      </c>
      <c r="H966" t="s">
        <v>403</v>
      </c>
      <c r="I966" t="s">
        <v>213</v>
      </c>
      <c r="J966" t="s">
        <v>214</v>
      </c>
      <c r="K966" t="s">
        <v>149</v>
      </c>
      <c r="M966" t="s">
        <v>76</v>
      </c>
      <c r="N966" t="s">
        <v>216</v>
      </c>
      <c r="O966" s="57">
        <v>46236.430937500001</v>
      </c>
      <c r="P966" s="57">
        <v>46236.730868055558</v>
      </c>
      <c r="Q966">
        <v>69356965</v>
      </c>
      <c r="S966">
        <v>152318240208</v>
      </c>
      <c r="T966" t="s">
        <v>4399</v>
      </c>
      <c r="U966" t="s">
        <v>4400</v>
      </c>
      <c r="V966" t="s">
        <v>4401</v>
      </c>
      <c r="Z966">
        <v>112.23798840000001</v>
      </c>
      <c r="AA966">
        <v>-7.5384528</v>
      </c>
      <c r="AB966" t="s">
        <v>4402</v>
      </c>
      <c r="AC966" t="s">
        <v>230</v>
      </c>
      <c r="AL966" t="s">
        <v>218</v>
      </c>
      <c r="AM966" t="s">
        <v>4403</v>
      </c>
      <c r="AN966" t="s">
        <v>6</v>
      </c>
      <c r="AO966" s="57">
        <v>46061.434189814812</v>
      </c>
      <c r="AP966" s="57">
        <v>46237.333333333336</v>
      </c>
      <c r="AR966" t="s">
        <v>219</v>
      </c>
      <c r="AS966" t="s">
        <v>103</v>
      </c>
      <c r="AT966" t="s">
        <v>231</v>
      </c>
      <c r="AU966">
        <v>20260802</v>
      </c>
      <c r="AV966" t="s">
        <v>222</v>
      </c>
      <c r="AW966" t="s">
        <v>566</v>
      </c>
      <c r="AX966" t="s">
        <v>223</v>
      </c>
      <c r="BA966" s="57">
        <v>46237.333333333336</v>
      </c>
      <c r="BB966" t="s">
        <v>4403</v>
      </c>
      <c r="BC966">
        <v>2026</v>
      </c>
      <c r="BD966">
        <v>8</v>
      </c>
      <c r="BE966">
        <v>2</v>
      </c>
      <c r="BF966" s="6">
        <f t="shared" si="45"/>
        <v>46236</v>
      </c>
      <c r="BG966">
        <f t="shared" si="46"/>
        <v>-1.3333333333357587</v>
      </c>
      <c r="BH966" t="str">
        <f t="shared" si="47"/>
        <v>COMPLY</v>
      </c>
      <c r="BI966" t="str">
        <f>VLOOKUP(H966,Sheet2!$A$1:$B$270,2,FALSE)</f>
        <v>MOJOKERTO</v>
      </c>
    </row>
    <row r="967" spans="1:61">
      <c r="A967">
        <v>966</v>
      </c>
      <c r="B967">
        <v>1002510647</v>
      </c>
      <c r="C967">
        <v>3</v>
      </c>
      <c r="D967" t="s">
        <v>45</v>
      </c>
      <c r="E967">
        <v>5</v>
      </c>
      <c r="F967" t="s">
        <v>113</v>
      </c>
      <c r="G967" t="s">
        <v>113</v>
      </c>
      <c r="H967" t="s">
        <v>420</v>
      </c>
      <c r="I967" t="s">
        <v>213</v>
      </c>
      <c r="J967" t="s">
        <v>214</v>
      </c>
      <c r="K967" t="s">
        <v>149</v>
      </c>
      <c r="M967" t="s">
        <v>236</v>
      </c>
      <c r="N967" t="s">
        <v>216</v>
      </c>
      <c r="O967" s="57">
        <v>46239.580625000002</v>
      </c>
      <c r="P967" s="57">
        <v>46243.084062499998</v>
      </c>
      <c r="Q967">
        <v>69359216</v>
      </c>
      <c r="S967">
        <v>172502311374</v>
      </c>
      <c r="T967" t="s">
        <v>4408</v>
      </c>
      <c r="U967" t="s">
        <v>4409</v>
      </c>
      <c r="Z967">
        <v>123.61124662597599</v>
      </c>
      <c r="AA967">
        <v>-10.158908731287999</v>
      </c>
      <c r="AB967" t="s">
        <v>4410</v>
      </c>
      <c r="AC967" t="s">
        <v>293</v>
      </c>
      <c r="AO967" s="57">
        <v>46150.59070601852</v>
      </c>
      <c r="AR967" t="s">
        <v>314</v>
      </c>
      <c r="AS967" t="s">
        <v>113</v>
      </c>
      <c r="AT967" t="s">
        <v>221</v>
      </c>
      <c r="AV967" t="s">
        <v>930</v>
      </c>
      <c r="AW967" t="s">
        <v>995</v>
      </c>
      <c r="AX967" t="s">
        <v>223</v>
      </c>
      <c r="AZ967" t="s">
        <v>930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KUPANG</v>
      </c>
    </row>
    <row r="968" spans="1:61">
      <c r="A968">
        <v>967</v>
      </c>
      <c r="B968">
        <v>1002508299</v>
      </c>
      <c r="C968">
        <v>3</v>
      </c>
      <c r="D968" t="s">
        <v>59</v>
      </c>
      <c r="E968">
        <v>4</v>
      </c>
      <c r="F968" t="s">
        <v>243</v>
      </c>
      <c r="G968" t="s">
        <v>920</v>
      </c>
      <c r="H968" t="s">
        <v>921</v>
      </c>
      <c r="I968" t="s">
        <v>213</v>
      </c>
      <c r="J968" t="s">
        <v>214</v>
      </c>
      <c r="K968" t="s">
        <v>149</v>
      </c>
      <c r="M968" t="s">
        <v>1013</v>
      </c>
      <c r="N968" t="s">
        <v>216</v>
      </c>
      <c r="O968" s="57">
        <v>46238.571886574071</v>
      </c>
      <c r="P968" s="57">
        <v>46238.57309027778</v>
      </c>
      <c r="Q968">
        <v>69358308</v>
      </c>
      <c r="S968">
        <v>142164113601</v>
      </c>
      <c r="T968" t="s">
        <v>4411</v>
      </c>
      <c r="Z968">
        <v>110.3652417</v>
      </c>
      <c r="AA968">
        <v>-7.5304416999999999</v>
      </c>
      <c r="AB968" t="s">
        <v>4412</v>
      </c>
      <c r="AC968" t="s">
        <v>292</v>
      </c>
      <c r="AO968" s="57">
        <v>46120.579826388886</v>
      </c>
      <c r="AR968" t="s">
        <v>6</v>
      </c>
      <c r="AS968" t="s">
        <v>220</v>
      </c>
      <c r="AT968" t="s">
        <v>231</v>
      </c>
      <c r="AV968" t="s">
        <v>1014</v>
      </c>
      <c r="AW968" t="s">
        <v>592</v>
      </c>
      <c r="AX968" t="s">
        <v>223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:61">
      <c r="A969">
        <v>968</v>
      </c>
      <c r="B969">
        <v>1002510412</v>
      </c>
      <c r="C969">
        <v>3</v>
      </c>
      <c r="D969" t="s">
        <v>59</v>
      </c>
      <c r="E969">
        <v>4</v>
      </c>
      <c r="F969" t="s">
        <v>243</v>
      </c>
      <c r="G969" t="s">
        <v>657</v>
      </c>
      <c r="H969" t="s">
        <v>658</v>
      </c>
      <c r="I969" t="s">
        <v>213</v>
      </c>
      <c r="J969" t="s">
        <v>214</v>
      </c>
      <c r="K969" t="s">
        <v>149</v>
      </c>
      <c r="L969" t="s">
        <v>215</v>
      </c>
      <c r="M969" t="s">
        <v>76</v>
      </c>
      <c r="N969" t="s">
        <v>216</v>
      </c>
      <c r="O969" s="57">
        <v>46239.529120370367</v>
      </c>
      <c r="P969" s="57">
        <v>46240.453715277778</v>
      </c>
      <c r="Q969">
        <v>69359083</v>
      </c>
      <c r="S969">
        <v>141149112897</v>
      </c>
      <c r="T969" t="s">
        <v>4413</v>
      </c>
      <c r="U969" t="s">
        <v>4414</v>
      </c>
      <c r="V969" t="s">
        <v>4415</v>
      </c>
      <c r="Z969">
        <v>110.1391426</v>
      </c>
      <c r="AA969">
        <v>-7.2802783</v>
      </c>
      <c r="AB969" t="s">
        <v>4416</v>
      </c>
      <c r="AC969" t="s">
        <v>237</v>
      </c>
      <c r="AL969" t="s">
        <v>218</v>
      </c>
      <c r="AM969" t="s">
        <v>1369</v>
      </c>
      <c r="AN969" t="s">
        <v>6</v>
      </c>
      <c r="AO969" s="57">
        <v>46150.538576388892</v>
      </c>
      <c r="AP969" s="57">
        <v>46240.541666666664</v>
      </c>
      <c r="AR969" t="s">
        <v>219</v>
      </c>
      <c r="AS969" t="s">
        <v>659</v>
      </c>
      <c r="AT969" t="s">
        <v>231</v>
      </c>
      <c r="AU969">
        <v>20260806</v>
      </c>
      <c r="AV969" t="s">
        <v>222</v>
      </c>
      <c r="AW969" t="s">
        <v>1055</v>
      </c>
      <c r="AX969" t="s">
        <v>223</v>
      </c>
      <c r="BA969" s="57">
        <v>46240.541666666664</v>
      </c>
      <c r="BB969" t="s">
        <v>1369</v>
      </c>
      <c r="BC969">
        <v>2026</v>
      </c>
      <c r="BD969">
        <v>8</v>
      </c>
      <c r="BE969">
        <v>6</v>
      </c>
      <c r="BF969" s="6">
        <f t="shared" si="45"/>
        <v>46240</v>
      </c>
      <c r="BG969">
        <f t="shared" si="46"/>
        <v>-0.54166666666424135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1002510794</v>
      </c>
      <c r="C970">
        <v>3</v>
      </c>
      <c r="D970" t="s">
        <v>42</v>
      </c>
      <c r="E970">
        <v>5</v>
      </c>
      <c r="F970" t="s">
        <v>106</v>
      </c>
      <c r="G970" t="s">
        <v>106</v>
      </c>
      <c r="H970" t="s">
        <v>340</v>
      </c>
      <c r="I970" t="s">
        <v>213</v>
      </c>
      <c r="J970" t="s">
        <v>214</v>
      </c>
      <c r="K970" t="s">
        <v>149</v>
      </c>
      <c r="M970" t="s">
        <v>76</v>
      </c>
      <c r="N970" t="s">
        <v>216</v>
      </c>
      <c r="O970" s="57">
        <v>46239.603263888886</v>
      </c>
      <c r="P970" s="57">
        <v>46241.574942129628</v>
      </c>
      <c r="Q970">
        <v>69359276</v>
      </c>
      <c r="S970">
        <v>152744222125</v>
      </c>
      <c r="T970" t="s">
        <v>4417</v>
      </c>
      <c r="U970" t="s">
        <v>4418</v>
      </c>
      <c r="V970" t="s">
        <v>4419</v>
      </c>
      <c r="Z970">
        <v>112.77974399999999</v>
      </c>
      <c r="AA970">
        <v>-7.6156718000000003</v>
      </c>
      <c r="AB970" t="s">
        <v>4420</v>
      </c>
      <c r="AC970" t="s">
        <v>230</v>
      </c>
      <c r="AL970" t="s">
        <v>218</v>
      </c>
      <c r="AM970" t="s">
        <v>4421</v>
      </c>
      <c r="AN970" t="s">
        <v>6</v>
      </c>
      <c r="AO970" s="57">
        <v>46150.610949074071</v>
      </c>
      <c r="AP970" s="57">
        <v>46240.625</v>
      </c>
      <c r="AR970" t="s">
        <v>219</v>
      </c>
      <c r="AS970" t="s">
        <v>665</v>
      </c>
      <c r="AT970" t="s">
        <v>231</v>
      </c>
      <c r="AU970">
        <v>20260807</v>
      </c>
      <c r="AV970" t="s">
        <v>222</v>
      </c>
      <c r="AW970" t="s">
        <v>567</v>
      </c>
      <c r="AX970" t="s">
        <v>223</v>
      </c>
      <c r="BA970" s="57">
        <v>46240.625</v>
      </c>
      <c r="BB970" t="s">
        <v>4421</v>
      </c>
      <c r="BC970">
        <v>2026</v>
      </c>
      <c r="BD970">
        <v>8</v>
      </c>
      <c r="BE970">
        <v>7</v>
      </c>
      <c r="BF970" s="6">
        <f t="shared" si="45"/>
        <v>46241</v>
      </c>
      <c r="BG970">
        <f t="shared" si="46"/>
        <v>0.375</v>
      </c>
      <c r="BH970" t="str">
        <f t="shared" si="47"/>
        <v>COMPLY</v>
      </c>
      <c r="BI970" t="str">
        <f>VLOOKUP(H970,Sheet2!$A$1:$B$270,2,FALSE)</f>
        <v>PASURUAN</v>
      </c>
    </row>
    <row r="971" spans="1:61">
      <c r="A971">
        <v>970</v>
      </c>
      <c r="B971">
        <v>1002522585</v>
      </c>
      <c r="C971">
        <v>3</v>
      </c>
      <c r="D971" t="s">
        <v>55</v>
      </c>
      <c r="E971">
        <v>5</v>
      </c>
      <c r="F971" t="s">
        <v>228</v>
      </c>
      <c r="G971" t="s">
        <v>127</v>
      </c>
      <c r="H971" t="s">
        <v>332</v>
      </c>
      <c r="I971" t="s">
        <v>213</v>
      </c>
      <c r="J971" t="s">
        <v>214</v>
      </c>
      <c r="K971" t="s">
        <v>149</v>
      </c>
      <c r="M971" t="s">
        <v>76</v>
      </c>
      <c r="N971" t="s">
        <v>216</v>
      </c>
      <c r="O971" s="57">
        <v>46246.636631944442</v>
      </c>
      <c r="P971" s="57">
        <v>46246.691087962965</v>
      </c>
      <c r="Q971">
        <v>69361256</v>
      </c>
      <c r="S971">
        <v>152431231939</v>
      </c>
      <c r="T971" t="s">
        <v>5022</v>
      </c>
      <c r="U971" t="s">
        <v>8418</v>
      </c>
      <c r="V971" t="s">
        <v>8419</v>
      </c>
      <c r="Z971">
        <v>113.875034</v>
      </c>
      <c r="AA971">
        <v>-7.0184850000000001</v>
      </c>
      <c r="AB971" t="s">
        <v>5025</v>
      </c>
      <c r="AC971" t="s">
        <v>217</v>
      </c>
      <c r="AL971" t="s">
        <v>218</v>
      </c>
      <c r="AM971" t="s">
        <v>8420</v>
      </c>
      <c r="AN971" t="s">
        <v>6</v>
      </c>
      <c r="AO971" s="57">
        <v>46364.642789351848</v>
      </c>
      <c r="AR971" t="s">
        <v>219</v>
      </c>
      <c r="AS971" t="s">
        <v>220</v>
      </c>
      <c r="AT971" t="s">
        <v>231</v>
      </c>
      <c r="AU971">
        <v>20260812</v>
      </c>
      <c r="AV971" t="s">
        <v>222</v>
      </c>
      <c r="AW971" t="s">
        <v>578</v>
      </c>
      <c r="AX971" t="s">
        <v>223</v>
      </c>
      <c r="BA971" s="57">
        <v>46246.291666666664</v>
      </c>
      <c r="BB971" t="s">
        <v>8420</v>
      </c>
      <c r="BC971">
        <v>2026</v>
      </c>
      <c r="BD971">
        <v>8</v>
      </c>
      <c r="BE971">
        <v>12</v>
      </c>
      <c r="BF971" s="6">
        <f t="shared" si="45"/>
        <v>46246</v>
      </c>
      <c r="BG971">
        <f t="shared" si="46"/>
        <v>-0.29166666666424135</v>
      </c>
      <c r="BH971" t="str">
        <f t="shared" si="47"/>
        <v>COMPLY</v>
      </c>
      <c r="BI971" t="str">
        <f>VLOOKUP(H971,Sheet2!$A$1:$B$270,2,FALSE)</f>
        <v>MADURA</v>
      </c>
    </row>
    <row r="972" spans="1:61">
      <c r="A972">
        <v>971</v>
      </c>
      <c r="B972">
        <v>1002515095</v>
      </c>
      <c r="C972">
        <v>3</v>
      </c>
      <c r="D972" t="s">
        <v>49</v>
      </c>
      <c r="E972">
        <v>4</v>
      </c>
      <c r="F972" t="s">
        <v>253</v>
      </c>
      <c r="G972" t="s">
        <v>965</v>
      </c>
      <c r="H972" t="s">
        <v>6187</v>
      </c>
      <c r="I972" t="s">
        <v>213</v>
      </c>
      <c r="J972" t="s">
        <v>214</v>
      </c>
      <c r="K972" t="s">
        <v>149</v>
      </c>
      <c r="L972" t="s">
        <v>215</v>
      </c>
      <c r="M972" t="s">
        <v>76</v>
      </c>
      <c r="N972" t="s">
        <v>216</v>
      </c>
      <c r="O972" s="57">
        <v>46241.649259259262</v>
      </c>
      <c r="P972" s="57">
        <v>46243.70040509259</v>
      </c>
      <c r="Q972">
        <v>69360973</v>
      </c>
      <c r="S972">
        <v>142201107713</v>
      </c>
      <c r="T972" t="s">
        <v>6188</v>
      </c>
      <c r="U972" t="s">
        <v>6189</v>
      </c>
      <c r="V972" t="s">
        <v>6190</v>
      </c>
      <c r="Z972">
        <v>109.802055</v>
      </c>
      <c r="AA972">
        <v>-7.0585290000000001</v>
      </c>
      <c r="AB972" t="s">
        <v>6191</v>
      </c>
      <c r="AC972" t="s">
        <v>237</v>
      </c>
      <c r="AL972" t="s">
        <v>218</v>
      </c>
      <c r="AM972" t="s">
        <v>6192</v>
      </c>
      <c r="AN972" t="s">
        <v>6</v>
      </c>
      <c r="AO972" s="57">
        <v>46211.652997685182</v>
      </c>
      <c r="AP972" s="57">
        <v>46242.541666666664</v>
      </c>
      <c r="AR972" t="s">
        <v>219</v>
      </c>
      <c r="AS972" t="s">
        <v>4834</v>
      </c>
      <c r="AT972" t="s">
        <v>231</v>
      </c>
      <c r="AU972">
        <v>20260809</v>
      </c>
      <c r="AV972" t="s">
        <v>222</v>
      </c>
      <c r="AW972" t="s">
        <v>1055</v>
      </c>
      <c r="AX972" t="s">
        <v>223</v>
      </c>
      <c r="BA972" s="57">
        <v>46242.541666666664</v>
      </c>
      <c r="BB972" t="s">
        <v>6192</v>
      </c>
      <c r="BC972">
        <v>2026</v>
      </c>
      <c r="BD972">
        <v>8</v>
      </c>
      <c r="BE972">
        <v>9</v>
      </c>
      <c r="BF972" s="6">
        <f t="shared" si="45"/>
        <v>46243</v>
      </c>
      <c r="BG972">
        <f t="shared" si="46"/>
        <v>0.45833333333575865</v>
      </c>
      <c r="BH972" t="str">
        <f t="shared" si="47"/>
        <v>COMPLY</v>
      </c>
      <c r="BI972" t="e">
        <f>VLOOKUP(H972,Sheet2!$A$1:$B$270,2,FALSE)</f>
        <v>#N/A</v>
      </c>
    </row>
    <row r="973" spans="1:61">
      <c r="A973">
        <v>972</v>
      </c>
      <c r="B973">
        <v>1002505287</v>
      </c>
      <c r="C973">
        <v>3</v>
      </c>
      <c r="D973" t="s">
        <v>59</v>
      </c>
      <c r="E973">
        <v>4</v>
      </c>
      <c r="F973" t="s">
        <v>573</v>
      </c>
      <c r="G973" t="s">
        <v>623</v>
      </c>
      <c r="H973" t="s">
        <v>973</v>
      </c>
      <c r="I973" t="s">
        <v>213</v>
      </c>
      <c r="J973" t="s">
        <v>214</v>
      </c>
      <c r="K973" t="s">
        <v>149</v>
      </c>
      <c r="L973" t="s">
        <v>215</v>
      </c>
      <c r="M973" t="s">
        <v>582</v>
      </c>
      <c r="N973" t="s">
        <v>216</v>
      </c>
      <c r="O973" s="57">
        <v>46236.590925925928</v>
      </c>
      <c r="P973" s="57">
        <v>46240.453020833331</v>
      </c>
      <c r="Q973">
        <v>69357038</v>
      </c>
      <c r="S973">
        <v>146113146857</v>
      </c>
      <c r="T973" t="s">
        <v>3778</v>
      </c>
      <c r="U973" t="s">
        <v>4427</v>
      </c>
      <c r="V973" t="s">
        <v>4428</v>
      </c>
      <c r="Z973">
        <v>110.366919</v>
      </c>
      <c r="AA973">
        <v>-7.7850219000000003</v>
      </c>
      <c r="AB973" t="s">
        <v>3781</v>
      </c>
      <c r="AC973" t="s">
        <v>237</v>
      </c>
      <c r="AL973" t="s">
        <v>218</v>
      </c>
      <c r="AM973" t="s">
        <v>4429</v>
      </c>
      <c r="AN973" t="s">
        <v>6</v>
      </c>
      <c r="AO973" s="57">
        <v>46061.600868055553</v>
      </c>
      <c r="AP973" s="57">
        <v>46237.541666666664</v>
      </c>
      <c r="AR973" t="s">
        <v>14</v>
      </c>
      <c r="AS973" t="s">
        <v>220</v>
      </c>
      <c r="AT973" t="s">
        <v>231</v>
      </c>
      <c r="AV973" t="s">
        <v>4430</v>
      </c>
      <c r="AW973" t="s">
        <v>1055</v>
      </c>
      <c r="AX973" t="s">
        <v>223</v>
      </c>
      <c r="BA973" s="57">
        <v>46237.541666666664</v>
      </c>
      <c r="BB973" t="s">
        <v>4429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:61">
      <c r="A974">
        <v>973</v>
      </c>
      <c r="B974">
        <v>1002520949</v>
      </c>
      <c r="C974">
        <v>3</v>
      </c>
      <c r="D974" t="s">
        <v>51</v>
      </c>
      <c r="E974">
        <v>4</v>
      </c>
      <c r="F974" t="s">
        <v>235</v>
      </c>
      <c r="G974" t="s">
        <v>4932</v>
      </c>
      <c r="H974" t="s">
        <v>7499</v>
      </c>
      <c r="I974" t="s">
        <v>213</v>
      </c>
      <c r="J974" t="s">
        <v>214</v>
      </c>
      <c r="K974" t="s">
        <v>149</v>
      </c>
      <c r="L974" t="s">
        <v>215</v>
      </c>
      <c r="M974" t="s">
        <v>76</v>
      </c>
      <c r="N974" t="s">
        <v>216</v>
      </c>
      <c r="O974" s="57">
        <v>46245.753437500003</v>
      </c>
      <c r="P974" s="57">
        <v>46247.559895833336</v>
      </c>
      <c r="Q974">
        <v>69363709</v>
      </c>
      <c r="S974">
        <v>143592108800</v>
      </c>
      <c r="T974" t="s">
        <v>7500</v>
      </c>
      <c r="U974" t="s">
        <v>7501</v>
      </c>
      <c r="V974" t="s">
        <v>7502</v>
      </c>
      <c r="Z974">
        <v>110.722649</v>
      </c>
      <c r="AA974">
        <v>-7.6349640000000001</v>
      </c>
      <c r="AB974" t="s">
        <v>7503</v>
      </c>
      <c r="AC974" t="s">
        <v>237</v>
      </c>
      <c r="AL974" t="s">
        <v>218</v>
      </c>
      <c r="AM974" t="s">
        <v>7504</v>
      </c>
      <c r="AN974" t="s">
        <v>6</v>
      </c>
      <c r="AO974" s="57">
        <v>46334.757071759261</v>
      </c>
      <c r="AP974" s="57">
        <v>46246.625</v>
      </c>
      <c r="AR974" t="s">
        <v>219</v>
      </c>
      <c r="AS974" t="s">
        <v>7505</v>
      </c>
      <c r="AT974" t="s">
        <v>231</v>
      </c>
      <c r="AU974">
        <v>20260813</v>
      </c>
      <c r="AV974" t="s">
        <v>222</v>
      </c>
      <c r="AW974" t="s">
        <v>1055</v>
      </c>
      <c r="AX974" t="s">
        <v>223</v>
      </c>
      <c r="BA974" s="57">
        <v>46246.625</v>
      </c>
      <c r="BB974" t="s">
        <v>7504</v>
      </c>
      <c r="BC974">
        <v>2026</v>
      </c>
      <c r="BD974">
        <v>8</v>
      </c>
      <c r="BE974">
        <v>13</v>
      </c>
      <c r="BF974" s="6">
        <f t="shared" si="45"/>
        <v>46247</v>
      </c>
      <c r="BG974">
        <f t="shared" si="46"/>
        <v>0.375</v>
      </c>
      <c r="BH974" t="str">
        <f t="shared" si="47"/>
        <v>COMPLY</v>
      </c>
      <c r="BI974" t="e">
        <f>VLOOKUP(H974,Sheet2!$A$1:$B$270,2,FALSE)</f>
        <v>#N/A</v>
      </c>
    </row>
    <row r="975" spans="1:61">
      <c r="A975">
        <v>974</v>
      </c>
      <c r="B975">
        <v>1002508396</v>
      </c>
      <c r="C975">
        <v>3</v>
      </c>
      <c r="D975" t="s">
        <v>38</v>
      </c>
      <c r="E975">
        <v>5</v>
      </c>
      <c r="F975" t="s">
        <v>92</v>
      </c>
      <c r="G975" t="s">
        <v>92</v>
      </c>
      <c r="H975" t="s">
        <v>310</v>
      </c>
      <c r="I975" t="s">
        <v>213</v>
      </c>
      <c r="J975" t="s">
        <v>214</v>
      </c>
      <c r="K975" t="s">
        <v>149</v>
      </c>
      <c r="L975" t="s">
        <v>215</v>
      </c>
      <c r="M975" t="s">
        <v>76</v>
      </c>
      <c r="N975" t="s">
        <v>216</v>
      </c>
      <c r="O975" s="57">
        <v>46238.582592592589</v>
      </c>
      <c r="P975" s="57">
        <v>46242.712731481479</v>
      </c>
      <c r="Q975">
        <v>69358317</v>
      </c>
      <c r="S975">
        <v>152601214964</v>
      </c>
      <c r="T975" t="s">
        <v>4442</v>
      </c>
      <c r="U975" t="s">
        <v>4443</v>
      </c>
      <c r="V975" t="s">
        <v>4444</v>
      </c>
      <c r="Z975">
        <v>111.516366466013</v>
      </c>
      <c r="AA975">
        <v>-7.6404736347352102</v>
      </c>
      <c r="AB975" t="s">
        <v>4445</v>
      </c>
      <c r="AC975" t="s">
        <v>237</v>
      </c>
      <c r="AL975" t="s">
        <v>218</v>
      </c>
      <c r="AM975" t="s">
        <v>3541</v>
      </c>
      <c r="AN975" t="s">
        <v>6</v>
      </c>
      <c r="AO975" s="57">
        <v>46120.590613425928</v>
      </c>
      <c r="AP975" s="57">
        <v>46239.541666666664</v>
      </c>
      <c r="AR975" t="s">
        <v>219</v>
      </c>
      <c r="AS975" t="s">
        <v>220</v>
      </c>
      <c r="AT975" t="s">
        <v>231</v>
      </c>
      <c r="AU975">
        <v>20260808</v>
      </c>
      <c r="AV975" t="s">
        <v>222</v>
      </c>
      <c r="AW975" t="s">
        <v>1065</v>
      </c>
      <c r="AX975" t="s">
        <v>223</v>
      </c>
      <c r="BA975" s="57">
        <v>46239.541666666664</v>
      </c>
      <c r="BB975" t="s">
        <v>3541</v>
      </c>
      <c r="BC975">
        <v>2026</v>
      </c>
      <c r="BD975">
        <v>8</v>
      </c>
      <c r="BE975">
        <v>8</v>
      </c>
      <c r="BF975" s="6">
        <f t="shared" si="45"/>
        <v>46242</v>
      </c>
      <c r="BG975">
        <f t="shared" si="46"/>
        <v>2.4583333333357587</v>
      </c>
      <c r="BH975" t="str">
        <f t="shared" si="47"/>
        <v>NOT COMPLY</v>
      </c>
      <c r="BI975" t="str">
        <f>VLOOKUP(H975,Sheet2!$A$1:$B$270,2,FALSE)</f>
        <v>MADIUN</v>
      </c>
    </row>
    <row r="976" spans="1:61">
      <c r="A976">
        <v>975</v>
      </c>
      <c r="B976">
        <v>1002512122</v>
      </c>
      <c r="C976">
        <v>3</v>
      </c>
      <c r="D976" t="s">
        <v>45</v>
      </c>
      <c r="E976">
        <v>5</v>
      </c>
      <c r="F976" t="s">
        <v>211</v>
      </c>
      <c r="G976" t="s">
        <v>110</v>
      </c>
      <c r="H976" t="s">
        <v>239</v>
      </c>
      <c r="I976" t="s">
        <v>213</v>
      </c>
      <c r="J976" t="s">
        <v>214</v>
      </c>
      <c r="K976" t="s">
        <v>149</v>
      </c>
      <c r="L976" t="s">
        <v>215</v>
      </c>
      <c r="M976" t="s">
        <v>582</v>
      </c>
      <c r="N976" t="s">
        <v>216</v>
      </c>
      <c r="O976" s="57">
        <v>46240.488842592589</v>
      </c>
      <c r="P976" s="57">
        <v>46244.528761574074</v>
      </c>
      <c r="Q976">
        <v>69359853</v>
      </c>
      <c r="S976">
        <v>172616790153</v>
      </c>
      <c r="T976" t="s">
        <v>4446</v>
      </c>
      <c r="U976" t="s">
        <v>4447</v>
      </c>
      <c r="V976" t="s">
        <v>4448</v>
      </c>
      <c r="Z976">
        <v>118.693925701081</v>
      </c>
      <c r="AA976">
        <v>-8.6567719459668702</v>
      </c>
      <c r="AB976" t="s">
        <v>4449</v>
      </c>
      <c r="AC976" t="s">
        <v>217</v>
      </c>
      <c r="AL976" t="s">
        <v>218</v>
      </c>
      <c r="AM976" t="s">
        <v>4450</v>
      </c>
      <c r="AN976" t="s">
        <v>6</v>
      </c>
      <c r="AO976" s="57">
        <v>46181.496516203704</v>
      </c>
      <c r="AP976" s="57">
        <v>46241.333333333336</v>
      </c>
      <c r="AR976" t="s">
        <v>14</v>
      </c>
      <c r="AS976" t="s">
        <v>987</v>
      </c>
      <c r="AT976" t="s">
        <v>221</v>
      </c>
      <c r="AV976" t="s">
        <v>6988</v>
      </c>
      <c r="AW976" t="s">
        <v>940</v>
      </c>
      <c r="AX976" t="s">
        <v>223</v>
      </c>
      <c r="BA976" s="57">
        <v>46241.333333333336</v>
      </c>
      <c r="BB976" t="s">
        <v>4450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BIMA</v>
      </c>
    </row>
    <row r="977" spans="1:61">
      <c r="A977">
        <v>976</v>
      </c>
      <c r="B977">
        <v>1002511658</v>
      </c>
      <c r="C977">
        <v>3</v>
      </c>
      <c r="D977" t="s">
        <v>55</v>
      </c>
      <c r="E977">
        <v>5</v>
      </c>
      <c r="F977" t="s">
        <v>267</v>
      </c>
      <c r="G977" t="s">
        <v>122</v>
      </c>
      <c r="H977" t="s">
        <v>299</v>
      </c>
      <c r="I977" t="s">
        <v>213</v>
      </c>
      <c r="J977" t="s">
        <v>214</v>
      </c>
      <c r="K977" t="s">
        <v>149</v>
      </c>
      <c r="L977" t="s">
        <v>215</v>
      </c>
      <c r="M977" t="s">
        <v>76</v>
      </c>
      <c r="N977" t="s">
        <v>216</v>
      </c>
      <c r="O977" s="57">
        <v>46240.40828703704</v>
      </c>
      <c r="P977" s="57">
        <v>46240.744930555556</v>
      </c>
      <c r="Q977">
        <v>69359668</v>
      </c>
      <c r="S977">
        <v>152446246168</v>
      </c>
      <c r="T977" t="s">
        <v>4451</v>
      </c>
      <c r="U977" t="s">
        <v>4452</v>
      </c>
      <c r="V977" t="s">
        <v>4453</v>
      </c>
      <c r="Z977">
        <v>112.59437385946499</v>
      </c>
      <c r="AA977">
        <v>-7.24148362868665</v>
      </c>
      <c r="AB977" t="s">
        <v>4454</v>
      </c>
      <c r="AC977" t="s">
        <v>217</v>
      </c>
      <c r="AL977" t="s">
        <v>218</v>
      </c>
      <c r="AM977" t="s">
        <v>4455</v>
      </c>
      <c r="AN977" t="s">
        <v>6</v>
      </c>
      <c r="AO977" s="57">
        <v>46181.413252314815</v>
      </c>
      <c r="AP977" s="57">
        <v>46241.416666666664</v>
      </c>
      <c r="AR977" t="s">
        <v>219</v>
      </c>
      <c r="AS977" t="s">
        <v>932</v>
      </c>
      <c r="AT977" t="s">
        <v>231</v>
      </c>
      <c r="AU977">
        <v>20260806</v>
      </c>
      <c r="AV977" t="s">
        <v>222</v>
      </c>
      <c r="AW977" t="s">
        <v>1057</v>
      </c>
      <c r="AX977" t="s">
        <v>223</v>
      </c>
      <c r="BA977" s="57">
        <v>46241.416666666664</v>
      </c>
      <c r="BB977" t="s">
        <v>4455</v>
      </c>
      <c r="BC977">
        <v>2026</v>
      </c>
      <c r="BD977">
        <v>8</v>
      </c>
      <c r="BE977">
        <v>6</v>
      </c>
      <c r="BF977" s="6">
        <f t="shared" si="45"/>
        <v>46240</v>
      </c>
      <c r="BG977">
        <f t="shared" si="46"/>
        <v>-1.4166666666642413</v>
      </c>
      <c r="BH977" t="str">
        <f t="shared" si="47"/>
        <v>COMPLY</v>
      </c>
      <c r="BI977" t="str">
        <f>VLOOKUP(H977,Sheet2!$A$1:$B$270,2,FALSE)</f>
        <v>GRESIK</v>
      </c>
    </row>
    <row r="978" spans="1:61">
      <c r="A978">
        <v>977</v>
      </c>
      <c r="B978">
        <v>1002506117</v>
      </c>
      <c r="C978">
        <v>3</v>
      </c>
      <c r="D978" t="s">
        <v>42</v>
      </c>
      <c r="E978">
        <v>5</v>
      </c>
      <c r="F978" t="s">
        <v>233</v>
      </c>
      <c r="G978" t="s">
        <v>101</v>
      </c>
      <c r="H978" t="s">
        <v>264</v>
      </c>
      <c r="I978" t="s">
        <v>213</v>
      </c>
      <c r="J978" t="s">
        <v>214</v>
      </c>
      <c r="K978" t="s">
        <v>149</v>
      </c>
      <c r="L978" t="s">
        <v>215</v>
      </c>
      <c r="M978" t="s">
        <v>970</v>
      </c>
      <c r="N978" t="s">
        <v>216</v>
      </c>
      <c r="O978" s="57">
        <v>46237.565937500003</v>
      </c>
      <c r="P978" s="57">
        <v>46239.492592592593</v>
      </c>
      <c r="Q978">
        <v>69357538</v>
      </c>
      <c r="S978">
        <v>152316231843</v>
      </c>
      <c r="T978" t="s">
        <v>4456</v>
      </c>
      <c r="U978" t="s">
        <v>4404</v>
      </c>
      <c r="V978" t="s">
        <v>4457</v>
      </c>
      <c r="Z978">
        <v>112.69651707261799</v>
      </c>
      <c r="AA978">
        <v>-7.4745709725910103</v>
      </c>
      <c r="AB978" t="s">
        <v>4458</v>
      </c>
      <c r="AC978" t="s">
        <v>217</v>
      </c>
      <c r="AL978" t="s">
        <v>218</v>
      </c>
      <c r="AM978" t="s">
        <v>4459</v>
      </c>
      <c r="AN978" t="s">
        <v>6</v>
      </c>
      <c r="AO978" s="57">
        <v>46089.569618055553</v>
      </c>
      <c r="AP978" s="57">
        <v>46238.625</v>
      </c>
      <c r="AQ978" t="s">
        <v>249</v>
      </c>
      <c r="AR978" t="s">
        <v>12</v>
      </c>
      <c r="AS978" t="s">
        <v>233</v>
      </c>
      <c r="AT978" t="s">
        <v>231</v>
      </c>
      <c r="AV978" t="s">
        <v>949</v>
      </c>
      <c r="AW978" t="s">
        <v>1055</v>
      </c>
      <c r="AX978" t="s">
        <v>223</v>
      </c>
      <c r="BA978" s="57">
        <v>46238.625</v>
      </c>
      <c r="BB978" t="s">
        <v>4459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SIDOARJO</v>
      </c>
    </row>
    <row r="979" spans="1:61">
      <c r="A979">
        <v>978</v>
      </c>
      <c r="B979">
        <v>1002516502</v>
      </c>
      <c r="C979">
        <v>3</v>
      </c>
      <c r="D979" t="s">
        <v>38</v>
      </c>
      <c r="E979">
        <v>5</v>
      </c>
      <c r="F979" t="s">
        <v>251</v>
      </c>
      <c r="G979" t="s">
        <v>91</v>
      </c>
      <c r="H979" t="s">
        <v>529</v>
      </c>
      <c r="I979" t="s">
        <v>213</v>
      </c>
      <c r="J979" t="s">
        <v>214</v>
      </c>
      <c r="K979" t="s">
        <v>149</v>
      </c>
      <c r="L979" t="s">
        <v>215</v>
      </c>
      <c r="M979" t="s">
        <v>76</v>
      </c>
      <c r="N979" t="s">
        <v>216</v>
      </c>
      <c r="O979" s="57">
        <v>46243.568009259259</v>
      </c>
      <c r="P979" s="57">
        <v>46245.298344907409</v>
      </c>
      <c r="Q979">
        <v>69361871</v>
      </c>
      <c r="S979">
        <v>152705285007</v>
      </c>
      <c r="T979" t="s">
        <v>6193</v>
      </c>
      <c r="U979" t="s">
        <v>6194</v>
      </c>
      <c r="V979" t="s">
        <v>6195</v>
      </c>
      <c r="Z979">
        <v>112.65282120555599</v>
      </c>
      <c r="AA979">
        <v>-7.9883844734599601</v>
      </c>
      <c r="AB979" t="s">
        <v>6196</v>
      </c>
      <c r="AC979" t="s">
        <v>217</v>
      </c>
      <c r="AL979" t="s">
        <v>218</v>
      </c>
      <c r="AM979" t="s">
        <v>6197</v>
      </c>
      <c r="AN979" t="s">
        <v>6</v>
      </c>
      <c r="AO979" s="57">
        <v>46273.569282407407</v>
      </c>
      <c r="AP979" s="57">
        <v>46244.541666666664</v>
      </c>
      <c r="AR979" t="s">
        <v>219</v>
      </c>
      <c r="AS979" t="s">
        <v>642</v>
      </c>
      <c r="AT979" t="s">
        <v>231</v>
      </c>
      <c r="AU979">
        <v>20260811</v>
      </c>
      <c r="AV979" t="s">
        <v>222</v>
      </c>
      <c r="AW979" t="s">
        <v>1055</v>
      </c>
      <c r="AX979" t="s">
        <v>223</v>
      </c>
      <c r="BA979" s="57">
        <v>46244.541666666664</v>
      </c>
      <c r="BB979" t="s">
        <v>6197</v>
      </c>
      <c r="BC979">
        <v>2026</v>
      </c>
      <c r="BD979">
        <v>8</v>
      </c>
      <c r="BE979">
        <v>11</v>
      </c>
      <c r="BF979" s="6">
        <f t="shared" si="45"/>
        <v>46245</v>
      </c>
      <c r="BG979">
        <f t="shared" si="46"/>
        <v>0.45833333333575865</v>
      </c>
      <c r="BH979" t="str">
        <f t="shared" si="47"/>
        <v>COMPLY</v>
      </c>
      <c r="BI979" t="str">
        <f>VLOOKUP(H979,Sheet2!$A$1:$B$270,2,FALSE)</f>
        <v>MALANG</v>
      </c>
    </row>
    <row r="980" spans="1:61">
      <c r="A980">
        <v>979</v>
      </c>
      <c r="B980">
        <v>1002524054</v>
      </c>
      <c r="C980">
        <v>3</v>
      </c>
      <c r="D980" t="s">
        <v>34</v>
      </c>
      <c r="E980">
        <v>5</v>
      </c>
      <c r="F980" t="s">
        <v>580</v>
      </c>
      <c r="G980" t="s">
        <v>85</v>
      </c>
      <c r="H980" t="s">
        <v>287</v>
      </c>
      <c r="I980" t="s">
        <v>213</v>
      </c>
      <c r="J980" t="s">
        <v>214</v>
      </c>
      <c r="K980" t="s">
        <v>149</v>
      </c>
      <c r="M980" t="s">
        <v>374</v>
      </c>
      <c r="N980" t="s">
        <v>216</v>
      </c>
      <c r="O980" s="57">
        <v>46247.508333333331</v>
      </c>
      <c r="P980" s="57">
        <v>46247.509780092594</v>
      </c>
      <c r="Q980">
        <v>69365035</v>
      </c>
      <c r="S980">
        <v>172413244433</v>
      </c>
      <c r="T980" t="s">
        <v>9384</v>
      </c>
      <c r="U980" t="s">
        <v>5518</v>
      </c>
      <c r="Z980">
        <v>115.22262503160201</v>
      </c>
      <c r="AA980">
        <v>-8.3271809417906493</v>
      </c>
      <c r="AB980" t="s">
        <v>5520</v>
      </c>
      <c r="AC980" t="s">
        <v>230</v>
      </c>
      <c r="AO980" t="s">
        <v>8947</v>
      </c>
      <c r="AR980" t="s">
        <v>336</v>
      </c>
      <c r="AS980" t="s">
        <v>85</v>
      </c>
      <c r="AT980" t="s">
        <v>231</v>
      </c>
      <c r="AV980" t="s">
        <v>375</v>
      </c>
      <c r="AW980" t="s">
        <v>1128</v>
      </c>
      <c r="AX980" t="s">
        <v>223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TABANAN</v>
      </c>
    </row>
    <row r="981" spans="1:61">
      <c r="A981">
        <v>980</v>
      </c>
      <c r="B981">
        <v>1002515920</v>
      </c>
      <c r="C981">
        <v>3</v>
      </c>
      <c r="D981" t="s">
        <v>49</v>
      </c>
      <c r="E981">
        <v>4</v>
      </c>
      <c r="F981" t="s">
        <v>253</v>
      </c>
      <c r="G981" t="s">
        <v>256</v>
      </c>
      <c r="H981" t="s">
        <v>942</v>
      </c>
      <c r="I981" t="s">
        <v>213</v>
      </c>
      <c r="J981" t="s">
        <v>214</v>
      </c>
      <c r="K981" t="s">
        <v>149</v>
      </c>
      <c r="M981" t="s">
        <v>236</v>
      </c>
      <c r="N981" t="s">
        <v>216</v>
      </c>
      <c r="O981" s="57">
        <v>46242.549988425926</v>
      </c>
      <c r="P981" s="57">
        <v>46242.64634259259</v>
      </c>
      <c r="Q981">
        <v>69361443</v>
      </c>
      <c r="S981">
        <v>146282105531</v>
      </c>
      <c r="T981" t="s">
        <v>6202</v>
      </c>
      <c r="U981" t="s">
        <v>6203</v>
      </c>
      <c r="Z981">
        <v>109.1386134</v>
      </c>
      <c r="AA981">
        <v>-6.9529582999999997</v>
      </c>
      <c r="AB981" t="s">
        <v>6204</v>
      </c>
      <c r="AC981" t="s">
        <v>292</v>
      </c>
      <c r="AO981" s="57">
        <v>46242.559374999997</v>
      </c>
      <c r="AR981" t="s">
        <v>314</v>
      </c>
      <c r="AS981" t="s">
        <v>943</v>
      </c>
      <c r="AT981" t="s">
        <v>231</v>
      </c>
      <c r="AV981" t="s">
        <v>1056</v>
      </c>
      <c r="AW981" t="s">
        <v>566</v>
      </c>
      <c r="AX981" t="s">
        <v>223</v>
      </c>
      <c r="AZ981" t="s">
        <v>1056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:61">
      <c r="A982">
        <v>981</v>
      </c>
      <c r="B982">
        <v>1002516016</v>
      </c>
      <c r="C982">
        <v>3</v>
      </c>
      <c r="D982" t="s">
        <v>49</v>
      </c>
      <c r="E982">
        <v>4</v>
      </c>
      <c r="F982" t="s">
        <v>253</v>
      </c>
      <c r="G982" t="s">
        <v>256</v>
      </c>
      <c r="H982" t="s">
        <v>910</v>
      </c>
      <c r="I982" t="s">
        <v>213</v>
      </c>
      <c r="J982" t="s">
        <v>214</v>
      </c>
      <c r="K982" t="s">
        <v>149</v>
      </c>
      <c r="L982" t="s">
        <v>215</v>
      </c>
      <c r="M982" t="s">
        <v>76</v>
      </c>
      <c r="N982" t="s">
        <v>216</v>
      </c>
      <c r="O982" s="57">
        <v>46242.59302083333</v>
      </c>
      <c r="P982" s="57">
        <v>46244.628368055557</v>
      </c>
      <c r="Q982">
        <v>69361496</v>
      </c>
      <c r="S982">
        <v>142206131181</v>
      </c>
      <c r="T982" t="s">
        <v>6210</v>
      </c>
      <c r="U982" t="s">
        <v>6211</v>
      </c>
      <c r="V982" t="s">
        <v>6212</v>
      </c>
      <c r="Z982">
        <v>109.11459624767301</v>
      </c>
      <c r="AA982">
        <v>-7.0477343946396402</v>
      </c>
      <c r="AB982" t="s">
        <v>6213</v>
      </c>
      <c r="AC982" t="s">
        <v>217</v>
      </c>
      <c r="AL982" t="s">
        <v>218</v>
      </c>
      <c r="AM982" t="s">
        <v>6214</v>
      </c>
      <c r="AN982" t="s">
        <v>6</v>
      </c>
      <c r="AO982" s="57">
        <v>46242.60119212963</v>
      </c>
      <c r="AP982" s="57">
        <v>46243.541666666664</v>
      </c>
      <c r="AR982" t="s">
        <v>219</v>
      </c>
      <c r="AS982" t="s">
        <v>220</v>
      </c>
      <c r="AT982" t="s">
        <v>231</v>
      </c>
      <c r="AU982">
        <v>20260810</v>
      </c>
      <c r="AV982" t="s">
        <v>222</v>
      </c>
      <c r="AW982" t="s">
        <v>1068</v>
      </c>
      <c r="AX982" t="s">
        <v>223</v>
      </c>
      <c r="BA982" s="57">
        <v>46243.541666666664</v>
      </c>
      <c r="BB982" t="s">
        <v>6214</v>
      </c>
      <c r="BC982">
        <v>2026</v>
      </c>
      <c r="BD982">
        <v>8</v>
      </c>
      <c r="BE982">
        <v>10</v>
      </c>
      <c r="BF982" s="6">
        <f t="shared" si="45"/>
        <v>46244</v>
      </c>
      <c r="BG982">
        <f t="shared" si="46"/>
        <v>0.45833333333575865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1002524166</v>
      </c>
      <c r="C983">
        <v>3</v>
      </c>
      <c r="D983" t="s">
        <v>49</v>
      </c>
      <c r="E983">
        <v>4</v>
      </c>
      <c r="F983" t="s">
        <v>253</v>
      </c>
      <c r="G983" t="s">
        <v>556</v>
      </c>
      <c r="H983" t="s">
        <v>563</v>
      </c>
      <c r="I983" t="s">
        <v>213</v>
      </c>
      <c r="J983" t="s">
        <v>214</v>
      </c>
      <c r="K983" t="s">
        <v>149</v>
      </c>
      <c r="L983" t="s">
        <v>215</v>
      </c>
      <c r="M983" t="s">
        <v>240</v>
      </c>
      <c r="N983" t="s">
        <v>216</v>
      </c>
      <c r="O983" s="57">
        <v>46247.543009259258</v>
      </c>
      <c r="P983" s="57">
        <v>46247.54446759259</v>
      </c>
      <c r="Q983">
        <v>69365099</v>
      </c>
      <c r="S983">
        <v>146281108192</v>
      </c>
      <c r="T983" t="s">
        <v>9385</v>
      </c>
      <c r="U983" t="s">
        <v>9386</v>
      </c>
      <c r="V983" t="s">
        <v>9387</v>
      </c>
      <c r="Z983">
        <v>109.019221</v>
      </c>
      <c r="AA983">
        <v>-7.2742570000000004</v>
      </c>
      <c r="AB983" t="s">
        <v>9388</v>
      </c>
      <c r="AC983" t="s">
        <v>237</v>
      </c>
      <c r="AL983" t="s">
        <v>218</v>
      </c>
      <c r="AM983" t="s">
        <v>9389</v>
      </c>
      <c r="AN983" t="s">
        <v>6</v>
      </c>
      <c r="AO983" t="s">
        <v>9026</v>
      </c>
      <c r="AP983" s="57">
        <v>46249.333333333336</v>
      </c>
      <c r="AR983" t="s">
        <v>241</v>
      </c>
      <c r="AS983" t="s">
        <v>564</v>
      </c>
      <c r="AT983" t="s">
        <v>231</v>
      </c>
      <c r="AV983" t="s">
        <v>240</v>
      </c>
      <c r="AW983" t="s">
        <v>1057</v>
      </c>
      <c r="AX983" t="s">
        <v>223</v>
      </c>
      <c r="BA983" s="57">
        <v>46249.333333333336</v>
      </c>
      <c r="BB983" t="s">
        <v>9389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:61">
      <c r="A984">
        <v>983</v>
      </c>
      <c r="B984">
        <v>1002516430</v>
      </c>
      <c r="C984">
        <v>3</v>
      </c>
      <c r="D984" t="s">
        <v>55</v>
      </c>
      <c r="E984">
        <v>5</v>
      </c>
      <c r="F984" t="s">
        <v>267</v>
      </c>
      <c r="G984" t="s">
        <v>128</v>
      </c>
      <c r="H984" t="s">
        <v>276</v>
      </c>
      <c r="I984" t="s">
        <v>213</v>
      </c>
      <c r="J984" t="s">
        <v>214</v>
      </c>
      <c r="K984" t="s">
        <v>149</v>
      </c>
      <c r="L984" t="s">
        <v>215</v>
      </c>
      <c r="M984" t="s">
        <v>596</v>
      </c>
      <c r="N984" t="s">
        <v>216</v>
      </c>
      <c r="O984" s="57">
        <v>46243.491631944446</v>
      </c>
      <c r="P984" s="57">
        <v>46245.578483796293</v>
      </c>
      <c r="Q984">
        <v>69361827</v>
      </c>
      <c r="S984">
        <v>152418251061</v>
      </c>
      <c r="T984" t="s">
        <v>6221</v>
      </c>
      <c r="U984" t="s">
        <v>6222</v>
      </c>
      <c r="V984" t="s">
        <v>6223</v>
      </c>
      <c r="Z984">
        <v>112.688232064247</v>
      </c>
      <c r="AA984">
        <v>-7.2474870523347796</v>
      </c>
      <c r="AB984" t="s">
        <v>6224</v>
      </c>
      <c r="AC984" t="s">
        <v>217</v>
      </c>
      <c r="AL984" t="s">
        <v>218</v>
      </c>
      <c r="AM984" t="s">
        <v>6225</v>
      </c>
      <c r="AN984" t="s">
        <v>6</v>
      </c>
      <c r="AO984" s="57">
        <v>46273.496423611112</v>
      </c>
      <c r="AP984" s="57">
        <v>46244.541666666664</v>
      </c>
      <c r="AQ984" t="s">
        <v>249</v>
      </c>
      <c r="AR984" t="s">
        <v>14</v>
      </c>
      <c r="AS984" t="s">
        <v>277</v>
      </c>
      <c r="AT984" t="s">
        <v>231</v>
      </c>
      <c r="AV984" t="s">
        <v>597</v>
      </c>
      <c r="AW984" t="s">
        <v>1059</v>
      </c>
      <c r="AX984" t="s">
        <v>223</v>
      </c>
      <c r="BA984" s="57">
        <v>46244.541666666664</v>
      </c>
      <c r="BB984" t="s">
        <v>6225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SURABAYA UTARA</v>
      </c>
    </row>
    <row r="985" spans="1:61">
      <c r="A985">
        <v>984</v>
      </c>
      <c r="B985">
        <v>1002514334</v>
      </c>
      <c r="C985">
        <v>3</v>
      </c>
      <c r="D985" t="s">
        <v>59</v>
      </c>
      <c r="E985">
        <v>4</v>
      </c>
      <c r="F985" t="s">
        <v>224</v>
      </c>
      <c r="G985" t="s">
        <v>224</v>
      </c>
      <c r="H985" t="s">
        <v>941</v>
      </c>
      <c r="I985" t="s">
        <v>213</v>
      </c>
      <c r="J985" t="s">
        <v>214</v>
      </c>
      <c r="K985" t="s">
        <v>149</v>
      </c>
      <c r="M985" t="s">
        <v>76</v>
      </c>
      <c r="N985" t="s">
        <v>216</v>
      </c>
      <c r="O985" s="57">
        <v>46241.476851851854</v>
      </c>
      <c r="P985" s="57">
        <v>46241.567754629628</v>
      </c>
      <c r="Q985">
        <v>69357877</v>
      </c>
      <c r="S985">
        <v>146303609727</v>
      </c>
      <c r="T985" t="s">
        <v>1389</v>
      </c>
      <c r="U985" t="s">
        <v>6226</v>
      </c>
      <c r="V985" t="s">
        <v>6227</v>
      </c>
      <c r="Z985">
        <v>109.2415692</v>
      </c>
      <c r="AA985">
        <v>-7.4302891000000004</v>
      </c>
      <c r="AB985" t="s">
        <v>1392</v>
      </c>
      <c r="AC985" t="s">
        <v>292</v>
      </c>
      <c r="AL985" t="s">
        <v>218</v>
      </c>
      <c r="AM985" t="s">
        <v>6228</v>
      </c>
      <c r="AN985" t="s">
        <v>6</v>
      </c>
      <c r="AO985" s="57">
        <v>46211.486273148148</v>
      </c>
      <c r="AR985" t="s">
        <v>219</v>
      </c>
      <c r="AS985" t="s">
        <v>220</v>
      </c>
      <c r="AT985" t="s">
        <v>231</v>
      </c>
      <c r="AU985">
        <v>20260807</v>
      </c>
      <c r="AV985" t="s">
        <v>222</v>
      </c>
      <c r="AW985" t="s">
        <v>984</v>
      </c>
      <c r="AX985" t="s">
        <v>223</v>
      </c>
      <c r="BA985" s="57">
        <v>46241.291666666664</v>
      </c>
      <c r="BB985" t="s">
        <v>6228</v>
      </c>
      <c r="BC985">
        <v>2026</v>
      </c>
      <c r="BD985">
        <v>8</v>
      </c>
      <c r="BE985">
        <v>7</v>
      </c>
      <c r="BF985" s="6">
        <f t="shared" si="45"/>
        <v>46241</v>
      </c>
      <c r="BG985">
        <f t="shared" si="46"/>
        <v>-0.29166666666424135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1002511074</v>
      </c>
      <c r="C986">
        <v>3</v>
      </c>
      <c r="D986" t="s">
        <v>42</v>
      </c>
      <c r="E986">
        <v>5</v>
      </c>
      <c r="F986" t="s">
        <v>233</v>
      </c>
      <c r="G986" t="s">
        <v>105</v>
      </c>
      <c r="H986" t="s">
        <v>382</v>
      </c>
      <c r="I986" t="s">
        <v>213</v>
      </c>
      <c r="J986" t="s">
        <v>214</v>
      </c>
      <c r="K986" t="s">
        <v>149</v>
      </c>
      <c r="M986" t="s">
        <v>76</v>
      </c>
      <c r="N986" t="s">
        <v>216</v>
      </c>
      <c r="O986" s="57">
        <v>46239.657407407409</v>
      </c>
      <c r="P986" s="57">
        <v>46239.907037037039</v>
      </c>
      <c r="Q986">
        <v>69359371</v>
      </c>
      <c r="S986">
        <v>152329216766</v>
      </c>
      <c r="T986" t="s">
        <v>4476</v>
      </c>
      <c r="U986" t="s">
        <v>1083</v>
      </c>
      <c r="V986" t="s">
        <v>4477</v>
      </c>
      <c r="Z986">
        <v>112.491979</v>
      </c>
      <c r="AA986">
        <v>-7.6178065999999998</v>
      </c>
      <c r="AB986" t="s">
        <v>4478</v>
      </c>
      <c r="AC986" t="s">
        <v>230</v>
      </c>
      <c r="AL986" t="s">
        <v>218</v>
      </c>
      <c r="AM986" t="s">
        <v>4479</v>
      </c>
      <c r="AN986" t="s">
        <v>6</v>
      </c>
      <c r="AO986" s="57">
        <v>46150.663530092592</v>
      </c>
      <c r="AP986" s="57">
        <v>46240.625</v>
      </c>
      <c r="AR986" t="s">
        <v>219</v>
      </c>
      <c r="AS986" t="s">
        <v>105</v>
      </c>
      <c r="AT986" t="s">
        <v>221</v>
      </c>
      <c r="AU986">
        <v>20260805</v>
      </c>
      <c r="AV986" t="s">
        <v>222</v>
      </c>
      <c r="AW986" t="s">
        <v>991</v>
      </c>
      <c r="AX986" t="s">
        <v>223</v>
      </c>
      <c r="BA986" s="57">
        <v>46240.625</v>
      </c>
      <c r="BB986" t="s">
        <v>4479</v>
      </c>
      <c r="BC986">
        <v>2026</v>
      </c>
      <c r="BD986">
        <v>8</v>
      </c>
      <c r="BE986">
        <v>5</v>
      </c>
      <c r="BF986" s="6">
        <f t="shared" si="45"/>
        <v>46239</v>
      </c>
      <c r="BG986">
        <f t="shared" si="46"/>
        <v>-1.625</v>
      </c>
      <c r="BH986" t="str">
        <f t="shared" si="47"/>
        <v>COMPLY</v>
      </c>
      <c r="BI986" t="str">
        <f>VLOOKUP(H986,Sheet2!$A$1:$B$270,2,FALSE)</f>
        <v>MOJOKERTO</v>
      </c>
    </row>
    <row r="987" spans="1:61">
      <c r="A987">
        <v>986</v>
      </c>
      <c r="B987">
        <v>1002515557</v>
      </c>
      <c r="C987">
        <v>3</v>
      </c>
      <c r="D987" t="s">
        <v>42</v>
      </c>
      <c r="E987">
        <v>5</v>
      </c>
      <c r="F987" t="s">
        <v>233</v>
      </c>
      <c r="G987" t="s">
        <v>105</v>
      </c>
      <c r="H987" t="s">
        <v>301</v>
      </c>
      <c r="I987" t="s">
        <v>213</v>
      </c>
      <c r="J987" t="s">
        <v>214</v>
      </c>
      <c r="K987" t="s">
        <v>149</v>
      </c>
      <c r="M987" t="s">
        <v>6229</v>
      </c>
      <c r="N987" t="s">
        <v>216</v>
      </c>
      <c r="O987" s="57">
        <v>46242.329016203701</v>
      </c>
      <c r="P987" s="57">
        <v>46242.657754629632</v>
      </c>
      <c r="Q987">
        <v>69359412</v>
      </c>
      <c r="T987" t="s">
        <v>1151</v>
      </c>
      <c r="V987" t="s">
        <v>5167</v>
      </c>
      <c r="Z987">
        <v>112.4006</v>
      </c>
      <c r="AA987">
        <v>-7.4249000000000001</v>
      </c>
      <c r="AB987" t="s">
        <v>2874</v>
      </c>
      <c r="AC987" t="s">
        <v>230</v>
      </c>
      <c r="AL987" t="s">
        <v>218</v>
      </c>
      <c r="AM987" t="s">
        <v>5168</v>
      </c>
      <c r="AN987" t="s">
        <v>6</v>
      </c>
      <c r="AO987" s="57">
        <v>46242.330092592594</v>
      </c>
      <c r="AS987" t="s">
        <v>105</v>
      </c>
      <c r="AT987" t="s">
        <v>354</v>
      </c>
      <c r="AV987" t="s">
        <v>6229</v>
      </c>
      <c r="AW987" t="s">
        <v>600</v>
      </c>
      <c r="AX987" t="s">
        <v>223</v>
      </c>
      <c r="BA987" s="57">
        <v>46241.291666666664</v>
      </c>
      <c r="BB987" t="s">
        <v>5168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MOJOKERTO</v>
      </c>
    </row>
    <row r="988" spans="1:61">
      <c r="A988">
        <v>987</v>
      </c>
      <c r="B988">
        <v>1002524392</v>
      </c>
      <c r="C988">
        <v>3</v>
      </c>
      <c r="D988" t="s">
        <v>49</v>
      </c>
      <c r="E988">
        <v>4</v>
      </c>
      <c r="F988" t="s">
        <v>247</v>
      </c>
      <c r="G988" t="s">
        <v>248</v>
      </c>
      <c r="H988" t="s">
        <v>966</v>
      </c>
      <c r="I988" t="s">
        <v>213</v>
      </c>
      <c r="J988" t="s">
        <v>214</v>
      </c>
      <c r="K988" t="s">
        <v>149</v>
      </c>
      <c r="M988" t="s">
        <v>374</v>
      </c>
      <c r="N988" t="s">
        <v>216</v>
      </c>
      <c r="O988" s="57">
        <v>46247.591874999998</v>
      </c>
      <c r="P988" s="57">
        <v>46247.593310185184</v>
      </c>
      <c r="Q988">
        <v>69365203</v>
      </c>
      <c r="S988">
        <v>142410346123</v>
      </c>
      <c r="T988" t="s">
        <v>9390</v>
      </c>
      <c r="U988" t="s">
        <v>9391</v>
      </c>
      <c r="Z988">
        <v>110.59212100000001</v>
      </c>
      <c r="AA988">
        <v>-7.0483599999999997</v>
      </c>
      <c r="AB988" t="s">
        <v>9392</v>
      </c>
      <c r="AC988" t="s">
        <v>226</v>
      </c>
      <c r="AO988" t="s">
        <v>8961</v>
      </c>
      <c r="AR988" t="s">
        <v>336</v>
      </c>
      <c r="AS988" t="s">
        <v>967</v>
      </c>
      <c r="AT988" t="s">
        <v>231</v>
      </c>
      <c r="AV988" t="s">
        <v>375</v>
      </c>
      <c r="AW988" t="s">
        <v>9393</v>
      </c>
      <c r="AX988" t="s">
        <v>223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:61">
      <c r="A989">
        <v>988</v>
      </c>
      <c r="B989">
        <v>1002516508</v>
      </c>
      <c r="C989">
        <v>3</v>
      </c>
      <c r="D989" t="s">
        <v>34</v>
      </c>
      <c r="E989">
        <v>5</v>
      </c>
      <c r="F989" t="s">
        <v>595</v>
      </c>
      <c r="G989" t="s">
        <v>81</v>
      </c>
      <c r="H989" t="s">
        <v>429</v>
      </c>
      <c r="I989" t="s">
        <v>213</v>
      </c>
      <c r="J989" t="s">
        <v>214</v>
      </c>
      <c r="K989" t="s">
        <v>149</v>
      </c>
      <c r="M989" t="s">
        <v>76</v>
      </c>
      <c r="N989" t="s">
        <v>216</v>
      </c>
      <c r="O989" s="57">
        <v>46243.578680555554</v>
      </c>
      <c r="P989" s="57">
        <v>46244.197893518518</v>
      </c>
      <c r="Q989">
        <v>69360566</v>
      </c>
      <c r="S989">
        <v>172402802776</v>
      </c>
      <c r="T989" t="s">
        <v>4775</v>
      </c>
      <c r="U989" t="s">
        <v>6230</v>
      </c>
      <c r="V989" t="s">
        <v>6231</v>
      </c>
      <c r="Z989">
        <v>115.22080870000001</v>
      </c>
      <c r="AA989">
        <v>-8.7086562999999995</v>
      </c>
      <c r="AB989" t="s">
        <v>4778</v>
      </c>
      <c r="AC989" t="s">
        <v>230</v>
      </c>
      <c r="AL989" t="s">
        <v>218</v>
      </c>
      <c r="AM989" t="s">
        <v>6232</v>
      </c>
      <c r="AN989" t="s">
        <v>6</v>
      </c>
      <c r="AO989" s="57">
        <v>46273.57984953704</v>
      </c>
      <c r="AR989" t="s">
        <v>219</v>
      </c>
      <c r="AS989" t="s">
        <v>662</v>
      </c>
      <c r="AT989" t="s">
        <v>231</v>
      </c>
      <c r="AU989">
        <v>20260810</v>
      </c>
      <c r="AV989" t="s">
        <v>222</v>
      </c>
      <c r="AW989" t="s">
        <v>565</v>
      </c>
      <c r="AX989" t="s">
        <v>223</v>
      </c>
      <c r="BA989" s="57">
        <v>46243.291666666664</v>
      </c>
      <c r="BB989" t="s">
        <v>6232</v>
      </c>
      <c r="BC989">
        <v>2026</v>
      </c>
      <c r="BD989">
        <v>8</v>
      </c>
      <c r="BE989">
        <v>10</v>
      </c>
      <c r="BF989" s="6">
        <f t="shared" si="45"/>
        <v>46244</v>
      </c>
      <c r="BG989">
        <f t="shared" si="46"/>
        <v>0.70833333333575865</v>
      </c>
      <c r="BH989" t="str">
        <f t="shared" si="47"/>
        <v>COMPLY</v>
      </c>
      <c r="BI989" t="str">
        <f>VLOOKUP(H989,Sheet2!$A$1:$B$270,2,FALSE)</f>
        <v>JIMBARAN</v>
      </c>
    </row>
    <row r="990" spans="1:61">
      <c r="A990">
        <v>989</v>
      </c>
      <c r="B990">
        <v>1002514309</v>
      </c>
      <c r="C990">
        <v>3</v>
      </c>
      <c r="D990" t="s">
        <v>59</v>
      </c>
      <c r="E990">
        <v>4</v>
      </c>
      <c r="F990" t="s">
        <v>224</v>
      </c>
      <c r="G990" t="s">
        <v>322</v>
      </c>
      <c r="H990" t="s">
        <v>323</v>
      </c>
      <c r="I990" t="s">
        <v>213</v>
      </c>
      <c r="J990" t="s">
        <v>214</v>
      </c>
      <c r="K990" t="s">
        <v>149</v>
      </c>
      <c r="L990" t="s">
        <v>215</v>
      </c>
      <c r="M990" t="s">
        <v>76</v>
      </c>
      <c r="N990" t="s">
        <v>216</v>
      </c>
      <c r="O990" s="57">
        <v>46241.472199074073</v>
      </c>
      <c r="P990" s="57">
        <v>46242.635740740741</v>
      </c>
      <c r="Q990">
        <v>69360628</v>
      </c>
      <c r="S990">
        <v>146372101964</v>
      </c>
      <c r="T990" t="s">
        <v>6233</v>
      </c>
      <c r="U990" t="s">
        <v>6234</v>
      </c>
      <c r="V990" t="s">
        <v>6235</v>
      </c>
      <c r="Z990">
        <v>109.818455</v>
      </c>
      <c r="AA990">
        <v>-7.2014399999999998</v>
      </c>
      <c r="AB990" t="s">
        <v>6236</v>
      </c>
      <c r="AC990" t="s">
        <v>237</v>
      </c>
      <c r="AL990" t="s">
        <v>218</v>
      </c>
      <c r="AM990" t="s">
        <v>6237</v>
      </c>
      <c r="AN990" t="s">
        <v>6</v>
      </c>
      <c r="AO990" s="57">
        <v>46211.476226851853</v>
      </c>
      <c r="AP990" s="57">
        <v>46243.625</v>
      </c>
      <c r="AR990" t="s">
        <v>219</v>
      </c>
      <c r="AS990" t="s">
        <v>220</v>
      </c>
      <c r="AT990" t="s">
        <v>231</v>
      </c>
      <c r="AU990">
        <v>20260808</v>
      </c>
      <c r="AV990" t="s">
        <v>222</v>
      </c>
      <c r="AW990" t="s">
        <v>1066</v>
      </c>
      <c r="AX990" t="s">
        <v>223</v>
      </c>
      <c r="BA990" s="57">
        <v>46243.625</v>
      </c>
      <c r="BB990" t="s">
        <v>6237</v>
      </c>
      <c r="BC990">
        <v>2026</v>
      </c>
      <c r="BD990">
        <v>8</v>
      </c>
      <c r="BE990">
        <v>8</v>
      </c>
      <c r="BF990" s="6">
        <f t="shared" si="45"/>
        <v>46242</v>
      </c>
      <c r="BG990">
        <f t="shared" si="46"/>
        <v>-1.625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1002504745</v>
      </c>
      <c r="C991">
        <v>3</v>
      </c>
      <c r="D991" t="s">
        <v>38</v>
      </c>
      <c r="E991">
        <v>5</v>
      </c>
      <c r="F991" t="s">
        <v>90</v>
      </c>
      <c r="G991" t="s">
        <v>96</v>
      </c>
      <c r="H991" t="s">
        <v>291</v>
      </c>
      <c r="I991" t="s">
        <v>213</v>
      </c>
      <c r="J991" t="s">
        <v>214</v>
      </c>
      <c r="K991" t="s">
        <v>149</v>
      </c>
      <c r="L991" t="s">
        <v>215</v>
      </c>
      <c r="M991" t="s">
        <v>76</v>
      </c>
      <c r="N991" t="s">
        <v>216</v>
      </c>
      <c r="O991" s="57">
        <v>46235.649259259262</v>
      </c>
      <c r="P991" s="57">
        <v>46236.487025462964</v>
      </c>
      <c r="Q991">
        <v>69356817</v>
      </c>
      <c r="S991">
        <v>152608208820</v>
      </c>
      <c r="T991" t="s">
        <v>1054</v>
      </c>
      <c r="U991" t="s">
        <v>4482</v>
      </c>
      <c r="V991" t="s">
        <v>4483</v>
      </c>
      <c r="Z991">
        <v>111.60017888993001</v>
      </c>
      <c r="AA991">
        <v>-8.3098921592855906</v>
      </c>
      <c r="AB991" t="s">
        <v>4484</v>
      </c>
      <c r="AC991" t="s">
        <v>217</v>
      </c>
      <c r="AL991" t="s">
        <v>218</v>
      </c>
      <c r="AM991" t="s">
        <v>4485</v>
      </c>
      <c r="AN991" t="s">
        <v>6</v>
      </c>
      <c r="AO991" s="57">
        <v>46030.652685185189</v>
      </c>
      <c r="AP991" s="57">
        <v>46236.541666666664</v>
      </c>
      <c r="AR991" t="s">
        <v>219</v>
      </c>
      <c r="AS991" t="s">
        <v>96</v>
      </c>
      <c r="AT991" t="s">
        <v>231</v>
      </c>
      <c r="AU991">
        <v>20260802</v>
      </c>
      <c r="AV991" t="s">
        <v>222</v>
      </c>
      <c r="AW991" t="s">
        <v>1066</v>
      </c>
      <c r="AX991" t="s">
        <v>223</v>
      </c>
      <c r="BA991" s="57">
        <v>46236.541666666664</v>
      </c>
      <c r="BB991" t="s">
        <v>4485</v>
      </c>
      <c r="BC991">
        <v>2026</v>
      </c>
      <c r="BD991">
        <v>8</v>
      </c>
      <c r="BE991">
        <v>2</v>
      </c>
      <c r="BF991" s="6">
        <f t="shared" si="45"/>
        <v>46236</v>
      </c>
      <c r="BG991">
        <f t="shared" si="46"/>
        <v>-0.54166666666424135</v>
      </c>
      <c r="BH991" t="str">
        <f t="shared" si="47"/>
        <v>COMPLY</v>
      </c>
      <c r="BI991" t="str">
        <f>VLOOKUP(H991,Sheet2!$A$1:$B$270,2,FALSE)</f>
        <v>PONOROGO</v>
      </c>
    </row>
    <row r="992" spans="1:61">
      <c r="A992">
        <v>991</v>
      </c>
      <c r="B992">
        <v>1002520118</v>
      </c>
      <c r="C992">
        <v>3</v>
      </c>
      <c r="D992" t="s">
        <v>42</v>
      </c>
      <c r="E992">
        <v>5</v>
      </c>
      <c r="F992" t="s">
        <v>233</v>
      </c>
      <c r="G992" t="s">
        <v>105</v>
      </c>
      <c r="H992" t="s">
        <v>383</v>
      </c>
      <c r="I992" t="s">
        <v>213</v>
      </c>
      <c r="J992" t="s">
        <v>214</v>
      </c>
      <c r="K992" t="s">
        <v>149</v>
      </c>
      <c r="M992" t="s">
        <v>76</v>
      </c>
      <c r="N992" t="s">
        <v>216</v>
      </c>
      <c r="O992" s="57">
        <v>46245.591053240743</v>
      </c>
      <c r="P992" s="57">
        <v>46245.933275462965</v>
      </c>
      <c r="Q992">
        <v>69363436</v>
      </c>
      <c r="S992">
        <v>152312243260</v>
      </c>
      <c r="T992" t="s">
        <v>7506</v>
      </c>
      <c r="U992" t="s">
        <v>7507</v>
      </c>
      <c r="V992" t="s">
        <v>7508</v>
      </c>
      <c r="Z992">
        <v>112.4594067</v>
      </c>
      <c r="AA992">
        <v>-7.5067810000000001</v>
      </c>
      <c r="AB992" t="s">
        <v>7509</v>
      </c>
      <c r="AC992" t="s">
        <v>230</v>
      </c>
      <c r="AL992" t="s">
        <v>218</v>
      </c>
      <c r="AM992" t="s">
        <v>7510</v>
      </c>
      <c r="AN992" t="s">
        <v>6</v>
      </c>
      <c r="AO992" s="57">
        <v>46334.610983796294</v>
      </c>
      <c r="AP992" s="57">
        <v>46246.541666666664</v>
      </c>
      <c r="AR992" t="s">
        <v>219</v>
      </c>
      <c r="AS992" t="s">
        <v>105</v>
      </c>
      <c r="AT992" t="s">
        <v>231</v>
      </c>
      <c r="AU992">
        <v>20260811</v>
      </c>
      <c r="AV992" t="s">
        <v>222</v>
      </c>
      <c r="AW992" t="s">
        <v>592</v>
      </c>
      <c r="AX992" t="s">
        <v>223</v>
      </c>
      <c r="BA992" s="57">
        <v>46246.541666666664</v>
      </c>
      <c r="BB992" t="s">
        <v>7510</v>
      </c>
      <c r="BC992">
        <v>2026</v>
      </c>
      <c r="BD992">
        <v>8</v>
      </c>
      <c r="BE992">
        <v>11</v>
      </c>
      <c r="BF992" s="6">
        <f t="shared" si="45"/>
        <v>46245</v>
      </c>
      <c r="BG992">
        <f t="shared" si="46"/>
        <v>-1.5416666666642413</v>
      </c>
      <c r="BH992" t="str">
        <f t="shared" si="47"/>
        <v>COMPLY</v>
      </c>
      <c r="BI992" t="str">
        <f>VLOOKUP(H992,Sheet2!$A$1:$B$270,2,FALSE)</f>
        <v>MOJOKERTO</v>
      </c>
    </row>
    <row r="993" spans="1:61">
      <c r="A993">
        <v>992</v>
      </c>
      <c r="B993">
        <v>1002510859</v>
      </c>
      <c r="C993">
        <v>3</v>
      </c>
      <c r="D993" t="s">
        <v>38</v>
      </c>
      <c r="E993">
        <v>5</v>
      </c>
      <c r="F993" t="s">
        <v>251</v>
      </c>
      <c r="G993" t="s">
        <v>87</v>
      </c>
      <c r="H993" t="s">
        <v>437</v>
      </c>
      <c r="I993" t="s">
        <v>213</v>
      </c>
      <c r="J993" t="s">
        <v>214</v>
      </c>
      <c r="K993" t="s">
        <v>149</v>
      </c>
      <c r="L993" t="s">
        <v>215</v>
      </c>
      <c r="M993" t="s">
        <v>76</v>
      </c>
      <c r="N993" t="s">
        <v>216</v>
      </c>
      <c r="O993" s="57">
        <v>46239.611770833333</v>
      </c>
      <c r="P993" s="57">
        <v>46241.612662037034</v>
      </c>
      <c r="Q993">
        <v>69359311</v>
      </c>
      <c r="S993">
        <v>152717206255</v>
      </c>
      <c r="T993" t="s">
        <v>1241</v>
      </c>
      <c r="U993" t="s">
        <v>1242</v>
      </c>
      <c r="V993" t="s">
        <v>1243</v>
      </c>
      <c r="Z993">
        <v>112.829096652567</v>
      </c>
      <c r="AA993">
        <v>-8.0252897816179605</v>
      </c>
      <c r="AB993" t="s">
        <v>1244</v>
      </c>
      <c r="AC993" t="s">
        <v>217</v>
      </c>
      <c r="AL993" t="s">
        <v>218</v>
      </c>
      <c r="AM993" t="s">
        <v>1245</v>
      </c>
      <c r="AN993" t="s">
        <v>6</v>
      </c>
      <c r="AO993" s="57">
        <v>46150.621377314812</v>
      </c>
      <c r="AP993" s="57">
        <v>46241.333333333336</v>
      </c>
      <c r="AR993" t="s">
        <v>219</v>
      </c>
      <c r="AS993" t="s">
        <v>632</v>
      </c>
      <c r="AT993" t="s">
        <v>231</v>
      </c>
      <c r="AU993">
        <v>20260807</v>
      </c>
      <c r="AV993" t="s">
        <v>222</v>
      </c>
      <c r="AW993" t="s">
        <v>1068</v>
      </c>
      <c r="AX993" t="s">
        <v>223</v>
      </c>
      <c r="BA993" s="57">
        <v>46241.333333333336</v>
      </c>
      <c r="BB993" t="s">
        <v>1245</v>
      </c>
      <c r="BC993">
        <v>2026</v>
      </c>
      <c r="BD993">
        <v>8</v>
      </c>
      <c r="BE993">
        <v>7</v>
      </c>
      <c r="BF993" s="6">
        <f t="shared" si="45"/>
        <v>46241</v>
      </c>
      <c r="BG993">
        <f t="shared" si="46"/>
        <v>-0.33333333333575865</v>
      </c>
      <c r="BH993" t="str">
        <f t="shared" si="47"/>
        <v>COMPLY</v>
      </c>
      <c r="BI993" t="str">
        <f>VLOOKUP(H993,Sheet2!$A$1:$B$270,2,FALSE)</f>
        <v>BATU</v>
      </c>
    </row>
    <row r="994" spans="1:61">
      <c r="A994">
        <v>993</v>
      </c>
      <c r="B994">
        <v>1002515373</v>
      </c>
      <c r="C994">
        <v>3</v>
      </c>
      <c r="D994" t="s">
        <v>49</v>
      </c>
      <c r="E994">
        <v>4</v>
      </c>
      <c r="F994" t="s">
        <v>247</v>
      </c>
      <c r="G994" t="s">
        <v>248</v>
      </c>
      <c r="H994" t="s">
        <v>645</v>
      </c>
      <c r="I994" t="s">
        <v>213</v>
      </c>
      <c r="J994" t="s">
        <v>214</v>
      </c>
      <c r="K994" t="s">
        <v>149</v>
      </c>
      <c r="M994" t="s">
        <v>76</v>
      </c>
      <c r="N994" t="s">
        <v>216</v>
      </c>
      <c r="O994" s="57">
        <v>46241.707604166666</v>
      </c>
      <c r="P994" s="57">
        <v>46241.859027777777</v>
      </c>
      <c r="Q994">
        <v>69356866</v>
      </c>
      <c r="S994">
        <v>143424113537</v>
      </c>
      <c r="T994" t="s">
        <v>4209</v>
      </c>
      <c r="U994" t="s">
        <v>4498</v>
      </c>
      <c r="V994" t="s">
        <v>4499</v>
      </c>
      <c r="Z994">
        <v>110.54570895273601</v>
      </c>
      <c r="AA994">
        <v>-6.9293956982594596</v>
      </c>
      <c r="AB994" t="s">
        <v>4212</v>
      </c>
      <c r="AC994" t="s">
        <v>217</v>
      </c>
      <c r="AL994" t="s">
        <v>218</v>
      </c>
      <c r="AM994" t="s">
        <v>4500</v>
      </c>
      <c r="AN994" t="s">
        <v>6</v>
      </c>
      <c r="AO994" s="57">
        <v>46211.715798611112</v>
      </c>
      <c r="AR994" t="s">
        <v>219</v>
      </c>
      <c r="AS994" t="s">
        <v>634</v>
      </c>
      <c r="AT994" t="s">
        <v>231</v>
      </c>
      <c r="AU994">
        <v>20260807</v>
      </c>
      <c r="AV994" t="s">
        <v>222</v>
      </c>
      <c r="AW994" t="s">
        <v>566</v>
      </c>
      <c r="AX994" t="s">
        <v>223</v>
      </c>
      <c r="BA994" s="57">
        <v>46241.291666666664</v>
      </c>
      <c r="BB994" t="s">
        <v>4500</v>
      </c>
      <c r="BC994">
        <v>2026</v>
      </c>
      <c r="BD994">
        <v>8</v>
      </c>
      <c r="BE994">
        <v>7</v>
      </c>
      <c r="BF994" s="6">
        <f t="shared" si="45"/>
        <v>46241</v>
      </c>
      <c r="BG994">
        <f t="shared" si="46"/>
        <v>-0.29166666666424135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1002517677</v>
      </c>
      <c r="C995">
        <v>3</v>
      </c>
      <c r="D995" t="s">
        <v>34</v>
      </c>
      <c r="E995">
        <v>5</v>
      </c>
      <c r="F995" t="s">
        <v>595</v>
      </c>
      <c r="G995" t="s">
        <v>83</v>
      </c>
      <c r="H995" t="s">
        <v>232</v>
      </c>
      <c r="I995" t="s">
        <v>213</v>
      </c>
      <c r="J995" t="s">
        <v>214</v>
      </c>
      <c r="K995" t="s">
        <v>149</v>
      </c>
      <c r="M995" t="s">
        <v>970</v>
      </c>
      <c r="N995" t="s">
        <v>216</v>
      </c>
      <c r="O995" s="57">
        <v>46244.543194444443</v>
      </c>
      <c r="P995" s="57">
        <v>46247.389062499999</v>
      </c>
      <c r="Q995">
        <v>69362407</v>
      </c>
      <c r="S995">
        <v>172423220311</v>
      </c>
      <c r="T995" t="s">
        <v>6238</v>
      </c>
      <c r="U995" t="s">
        <v>6239</v>
      </c>
      <c r="V995" t="s">
        <v>6240</v>
      </c>
      <c r="Z995">
        <v>115.27735319999999</v>
      </c>
      <c r="AA995">
        <v>-8.5787233000000001</v>
      </c>
      <c r="AB995" t="s">
        <v>6241</v>
      </c>
      <c r="AC995" t="s">
        <v>230</v>
      </c>
      <c r="AL995" t="s">
        <v>218</v>
      </c>
      <c r="AM995" t="s">
        <v>6242</v>
      </c>
      <c r="AN995" t="s">
        <v>6</v>
      </c>
      <c r="AO995" s="57">
        <v>46303.548472222225</v>
      </c>
      <c r="AP995" s="57">
        <v>46245.625</v>
      </c>
      <c r="AQ995" t="s">
        <v>249</v>
      </c>
      <c r="AR995" t="s">
        <v>12</v>
      </c>
      <c r="AS995" t="s">
        <v>648</v>
      </c>
      <c r="AT995" t="s">
        <v>231</v>
      </c>
      <c r="AV995" t="s">
        <v>949</v>
      </c>
      <c r="AW995" t="s">
        <v>567</v>
      </c>
      <c r="AX995" t="s">
        <v>223</v>
      </c>
      <c r="BA995" s="57">
        <v>46245.625</v>
      </c>
      <c r="BB995" t="s">
        <v>6242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str">
        <f>VLOOKUP(H995,Sheet2!$A$1:$B$270,2,FALSE)</f>
        <v>SANUR</v>
      </c>
    </row>
    <row r="996" spans="1:61">
      <c r="A996">
        <v>995</v>
      </c>
      <c r="B996">
        <v>1002522970</v>
      </c>
      <c r="C996">
        <v>3</v>
      </c>
      <c r="D996" t="s">
        <v>49</v>
      </c>
      <c r="E996">
        <v>4</v>
      </c>
      <c r="F996" t="s">
        <v>253</v>
      </c>
      <c r="G996" t="s">
        <v>556</v>
      </c>
      <c r="H996" t="s">
        <v>563</v>
      </c>
      <c r="I996" t="s">
        <v>213</v>
      </c>
      <c r="J996" t="s">
        <v>214</v>
      </c>
      <c r="K996" t="s">
        <v>149</v>
      </c>
      <c r="L996" t="s">
        <v>215</v>
      </c>
      <c r="M996" t="s">
        <v>225</v>
      </c>
      <c r="N996" t="s">
        <v>216</v>
      </c>
      <c r="O996" s="57">
        <v>46246.704131944447</v>
      </c>
      <c r="P996" s="57">
        <v>46248.337824074071</v>
      </c>
      <c r="Q996">
        <v>69364550</v>
      </c>
      <c r="S996">
        <v>146281108099</v>
      </c>
      <c r="T996" t="s">
        <v>8421</v>
      </c>
      <c r="U996" t="s">
        <v>8422</v>
      </c>
      <c r="V996" t="s">
        <v>8423</v>
      </c>
      <c r="Z996">
        <v>109.01867009999999</v>
      </c>
      <c r="AA996">
        <v>-7.2156104999999897</v>
      </c>
      <c r="AB996" t="s">
        <v>8424</v>
      </c>
      <c r="AC996" t="s">
        <v>217</v>
      </c>
      <c r="AL996" t="s">
        <v>218</v>
      </c>
      <c r="AM996" t="s">
        <v>8425</v>
      </c>
      <c r="AN996" t="s">
        <v>6</v>
      </c>
      <c r="AO996" s="57">
        <v>46364.704791666663</v>
      </c>
      <c r="AP996" s="57">
        <v>46248.333333333336</v>
      </c>
      <c r="AR996" t="s">
        <v>18</v>
      </c>
      <c r="AS996" t="s">
        <v>564</v>
      </c>
      <c r="AT996" t="s">
        <v>231</v>
      </c>
      <c r="AV996" t="s">
        <v>227</v>
      </c>
      <c r="AW996" t="s">
        <v>1063</v>
      </c>
      <c r="AX996" t="s">
        <v>223</v>
      </c>
      <c r="BA996" s="57">
        <v>46248.333333333336</v>
      </c>
      <c r="BB996" t="s">
        <v>8425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:61">
      <c r="A997">
        <v>996</v>
      </c>
      <c r="B997">
        <v>1002523387</v>
      </c>
      <c r="C997">
        <v>3</v>
      </c>
      <c r="D997" t="s">
        <v>42</v>
      </c>
      <c r="E997">
        <v>5</v>
      </c>
      <c r="F997" t="s">
        <v>233</v>
      </c>
      <c r="G997" t="s">
        <v>106</v>
      </c>
      <c r="H997" t="s">
        <v>298</v>
      </c>
      <c r="I997" t="s">
        <v>213</v>
      </c>
      <c r="J997" t="s">
        <v>214</v>
      </c>
      <c r="K997" t="s">
        <v>149</v>
      </c>
      <c r="M997" t="s">
        <v>225</v>
      </c>
      <c r="N997" t="s">
        <v>216</v>
      </c>
      <c r="O997" s="57">
        <v>46247.37903935185</v>
      </c>
      <c r="P997" s="57">
        <v>46248.33865740741</v>
      </c>
      <c r="Q997">
        <v>69364741</v>
      </c>
      <c r="S997">
        <v>152743216449</v>
      </c>
      <c r="T997" t="s">
        <v>9394</v>
      </c>
      <c r="U997" t="s">
        <v>9395</v>
      </c>
      <c r="V997" t="s">
        <v>9396</v>
      </c>
      <c r="Z997">
        <v>112.68966519999999</v>
      </c>
      <c r="AA997">
        <v>-7.5993139999999997</v>
      </c>
      <c r="AB997" t="s">
        <v>9397</v>
      </c>
      <c r="AC997" t="s">
        <v>230</v>
      </c>
      <c r="AL997" t="s">
        <v>218</v>
      </c>
      <c r="AM997" t="s">
        <v>9295</v>
      </c>
      <c r="AN997" t="s">
        <v>6</v>
      </c>
      <c r="AO997" t="s">
        <v>8997</v>
      </c>
      <c r="AP997" s="57">
        <v>46248.333333333336</v>
      </c>
      <c r="AR997" t="s">
        <v>18</v>
      </c>
      <c r="AS997" t="s">
        <v>605</v>
      </c>
      <c r="AT997" t="s">
        <v>231</v>
      </c>
      <c r="AV997" t="s">
        <v>227</v>
      </c>
      <c r="AW997" t="s">
        <v>566</v>
      </c>
      <c r="AX997" t="s">
        <v>223</v>
      </c>
      <c r="BA997" s="57">
        <v>46248.333333333336</v>
      </c>
      <c r="BB997" t="s">
        <v>9295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PASURUAN</v>
      </c>
    </row>
    <row r="998" spans="1:61">
      <c r="A998">
        <v>997</v>
      </c>
      <c r="B998">
        <v>1002524010</v>
      </c>
      <c r="C998">
        <v>3</v>
      </c>
      <c r="D998" t="s">
        <v>51</v>
      </c>
      <c r="E998">
        <v>4</v>
      </c>
      <c r="F998" t="s">
        <v>275</v>
      </c>
      <c r="G998" t="s">
        <v>275</v>
      </c>
      <c r="H998" t="s">
        <v>986</v>
      </c>
      <c r="I998" t="s">
        <v>213</v>
      </c>
      <c r="J998" t="s">
        <v>214</v>
      </c>
      <c r="K998" t="s">
        <v>149</v>
      </c>
      <c r="L998" t="s">
        <v>215</v>
      </c>
      <c r="M998" t="s">
        <v>225</v>
      </c>
      <c r="N998" t="s">
        <v>216</v>
      </c>
      <c r="O998" s="57">
        <v>46247.493703703702</v>
      </c>
      <c r="P998" s="57">
        <v>46248.338240740741</v>
      </c>
      <c r="Q998">
        <v>69365025</v>
      </c>
      <c r="S998">
        <v>142401146029</v>
      </c>
      <c r="T998" t="s">
        <v>9398</v>
      </c>
      <c r="U998" t="s">
        <v>9399</v>
      </c>
      <c r="V998" t="s">
        <v>9400</v>
      </c>
      <c r="Z998">
        <v>110.846203204415</v>
      </c>
      <c r="AA998">
        <v>-6.8061317290439298</v>
      </c>
      <c r="AB998" t="s">
        <v>9401</v>
      </c>
      <c r="AC998" t="s">
        <v>237</v>
      </c>
      <c r="AL998" t="s">
        <v>218</v>
      </c>
      <c r="AM998" t="s">
        <v>9402</v>
      </c>
      <c r="AN998" t="s">
        <v>6</v>
      </c>
      <c r="AO998" t="s">
        <v>8910</v>
      </c>
      <c r="AP998" s="57">
        <v>46248.333333333336</v>
      </c>
      <c r="AR998" t="s">
        <v>18</v>
      </c>
      <c r="AS998" t="s">
        <v>220</v>
      </c>
      <c r="AT998" t="s">
        <v>231</v>
      </c>
      <c r="AV998" t="s">
        <v>227</v>
      </c>
      <c r="AW998" t="s">
        <v>1059</v>
      </c>
      <c r="AX998" t="s">
        <v>223</v>
      </c>
      <c r="BA998" s="57">
        <v>46248.333333333336</v>
      </c>
      <c r="BB998" t="s">
        <v>9402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:61">
      <c r="A999">
        <v>998</v>
      </c>
      <c r="B999">
        <v>1002506410</v>
      </c>
      <c r="C999">
        <v>3</v>
      </c>
      <c r="D999" t="s">
        <v>34</v>
      </c>
      <c r="E999">
        <v>5</v>
      </c>
      <c r="F999" t="s">
        <v>580</v>
      </c>
      <c r="G999" t="s">
        <v>79</v>
      </c>
      <c r="H999" t="s">
        <v>473</v>
      </c>
      <c r="I999" t="s">
        <v>213</v>
      </c>
      <c r="J999" t="s">
        <v>214</v>
      </c>
      <c r="K999" t="s">
        <v>149</v>
      </c>
      <c r="M999" t="s">
        <v>76</v>
      </c>
      <c r="N999" t="s">
        <v>216</v>
      </c>
      <c r="O999" s="57">
        <v>46237.651307870372</v>
      </c>
      <c r="P999" s="57">
        <v>46240.348379629628</v>
      </c>
      <c r="Q999">
        <v>69357681</v>
      </c>
      <c r="S999">
        <v>172407213022</v>
      </c>
      <c r="T999" t="s">
        <v>1269</v>
      </c>
      <c r="U999" t="s">
        <v>1270</v>
      </c>
      <c r="V999" t="s">
        <v>1271</v>
      </c>
      <c r="Z999">
        <v>115.2996067</v>
      </c>
      <c r="AA999">
        <v>-8.5700833999999997</v>
      </c>
      <c r="AB999" t="s">
        <v>1272</v>
      </c>
      <c r="AC999" t="s">
        <v>230</v>
      </c>
      <c r="AL999" t="s">
        <v>218</v>
      </c>
      <c r="AM999" t="s">
        <v>1273</v>
      </c>
      <c r="AN999" t="s">
        <v>6</v>
      </c>
      <c r="AO999" s="57">
        <v>46089.652627314812</v>
      </c>
      <c r="AP999" s="57">
        <v>46239.333333333336</v>
      </c>
      <c r="AR999" t="s">
        <v>219</v>
      </c>
      <c r="AS999" t="s">
        <v>79</v>
      </c>
      <c r="AT999" t="s">
        <v>231</v>
      </c>
      <c r="AU999">
        <v>20260806</v>
      </c>
      <c r="AV999" t="s">
        <v>222</v>
      </c>
      <c r="AW999" t="s">
        <v>566</v>
      </c>
      <c r="AX999" t="s">
        <v>223</v>
      </c>
      <c r="BA999" s="57">
        <v>46239.333333333336</v>
      </c>
      <c r="BB999" t="s">
        <v>1273</v>
      </c>
      <c r="BC999">
        <v>2026</v>
      </c>
      <c r="BD999">
        <v>8</v>
      </c>
      <c r="BE999">
        <v>6</v>
      </c>
      <c r="BF999" s="6">
        <f t="shared" si="45"/>
        <v>46240</v>
      </c>
      <c r="BG999">
        <f t="shared" si="46"/>
        <v>0.66666666666424135</v>
      </c>
      <c r="BH999" t="str">
        <f t="shared" si="47"/>
        <v>COMPLY</v>
      </c>
      <c r="BI999" t="str">
        <f>VLOOKUP(H999,Sheet2!$A$1:$B$270,2,FALSE)</f>
        <v>GIANYAR</v>
      </c>
    </row>
    <row r="1000" spans="1:61">
      <c r="A1000">
        <v>999</v>
      </c>
      <c r="B1000">
        <v>1002510663</v>
      </c>
      <c r="C1000">
        <v>3</v>
      </c>
      <c r="D1000" t="s">
        <v>34</v>
      </c>
      <c r="E1000">
        <v>5</v>
      </c>
      <c r="F1000" t="s">
        <v>595</v>
      </c>
      <c r="G1000" t="s">
        <v>86</v>
      </c>
      <c r="H1000" t="s">
        <v>278</v>
      </c>
      <c r="I1000" t="s">
        <v>213</v>
      </c>
      <c r="J1000" t="s">
        <v>214</v>
      </c>
      <c r="K1000" t="s">
        <v>149</v>
      </c>
      <c r="M1000" t="s">
        <v>76</v>
      </c>
      <c r="N1000" t="s">
        <v>216</v>
      </c>
      <c r="O1000" s="57">
        <v>46239.582430555558</v>
      </c>
      <c r="P1000" s="57">
        <v>46239.732569444444</v>
      </c>
      <c r="Q1000">
        <v>69357156</v>
      </c>
      <c r="S1000">
        <v>172418758200</v>
      </c>
      <c r="T1000" t="s">
        <v>1279</v>
      </c>
      <c r="U1000" t="s">
        <v>1280</v>
      </c>
      <c r="V1000" t="s">
        <v>1281</v>
      </c>
      <c r="Z1000">
        <v>115.153324</v>
      </c>
      <c r="AA1000">
        <v>-8.6430764999999994</v>
      </c>
      <c r="AB1000" t="s">
        <v>1282</v>
      </c>
      <c r="AC1000" t="s">
        <v>217</v>
      </c>
      <c r="AL1000" t="s">
        <v>218</v>
      </c>
      <c r="AM1000" t="s">
        <v>1283</v>
      </c>
      <c r="AN1000" t="s">
        <v>6</v>
      </c>
      <c r="AO1000" s="57">
        <v>46150.59070601852</v>
      </c>
      <c r="AR1000" t="s">
        <v>219</v>
      </c>
      <c r="AS1000" t="s">
        <v>86</v>
      </c>
      <c r="AT1000" t="s">
        <v>231</v>
      </c>
      <c r="AU1000">
        <v>20260805</v>
      </c>
      <c r="AV1000" t="s">
        <v>222</v>
      </c>
      <c r="AW1000" t="s">
        <v>566</v>
      </c>
      <c r="AX1000" t="s">
        <v>223</v>
      </c>
      <c r="BA1000" s="57">
        <v>46239.291666666664</v>
      </c>
      <c r="BB1000" t="s">
        <v>1283</v>
      </c>
      <c r="BC1000">
        <v>2026</v>
      </c>
      <c r="BD1000">
        <v>8</v>
      </c>
      <c r="BE1000">
        <v>5</v>
      </c>
      <c r="BF1000" s="6">
        <f t="shared" si="45"/>
        <v>46239</v>
      </c>
      <c r="BG1000">
        <f t="shared" si="46"/>
        <v>-0.29166666666424135</v>
      </c>
      <c r="BH1000" t="str">
        <f t="shared" si="47"/>
        <v>COMPLY</v>
      </c>
      <c r="BI1000" t="str">
        <f>VLOOKUP(H1000,Sheet2!$A$1:$B$270,2,FALSE)</f>
        <v>UBUNG</v>
      </c>
    </row>
    <row r="1001" spans="1:61">
      <c r="A1001">
        <v>1000</v>
      </c>
      <c r="B1001">
        <v>1002511329</v>
      </c>
      <c r="C1001">
        <v>3</v>
      </c>
      <c r="D1001" t="s">
        <v>45</v>
      </c>
      <c r="E1001">
        <v>5</v>
      </c>
      <c r="F1001" t="s">
        <v>211</v>
      </c>
      <c r="G1001" t="s">
        <v>116</v>
      </c>
      <c r="H1001" t="s">
        <v>368</v>
      </c>
      <c r="I1001" t="s">
        <v>213</v>
      </c>
      <c r="J1001" t="s">
        <v>214</v>
      </c>
      <c r="K1001" t="s">
        <v>149</v>
      </c>
      <c r="L1001" t="s">
        <v>215</v>
      </c>
      <c r="M1001" t="s">
        <v>76</v>
      </c>
      <c r="N1001" t="s">
        <v>216</v>
      </c>
      <c r="O1001" s="57">
        <v>46239.786770833336</v>
      </c>
      <c r="P1001" s="57">
        <v>46240.788541666669</v>
      </c>
      <c r="Q1001">
        <v>69359506</v>
      </c>
      <c r="S1001">
        <v>172619203320</v>
      </c>
      <c r="T1001" t="s">
        <v>1305</v>
      </c>
      <c r="U1001" t="s">
        <v>1306</v>
      </c>
      <c r="V1001" t="s">
        <v>1307</v>
      </c>
      <c r="Z1001">
        <v>116.628341116011</v>
      </c>
      <c r="AA1001">
        <v>-8.5629882572697795</v>
      </c>
      <c r="AB1001" t="s">
        <v>1308</v>
      </c>
      <c r="AC1001" t="s">
        <v>217</v>
      </c>
      <c r="AL1001" t="s">
        <v>218</v>
      </c>
      <c r="AM1001" t="s">
        <v>1309</v>
      </c>
      <c r="AN1001" t="s">
        <v>6</v>
      </c>
      <c r="AO1001" s="57">
        <v>46150.788159722222</v>
      </c>
      <c r="AP1001" s="57">
        <v>46242.625</v>
      </c>
      <c r="AR1001" t="s">
        <v>219</v>
      </c>
      <c r="AS1001" t="s">
        <v>579</v>
      </c>
      <c r="AT1001" t="s">
        <v>231</v>
      </c>
      <c r="AU1001">
        <v>20260806</v>
      </c>
      <c r="AV1001" t="s">
        <v>222</v>
      </c>
      <c r="AW1001" t="s">
        <v>1055</v>
      </c>
      <c r="AX1001" t="s">
        <v>223</v>
      </c>
      <c r="BA1001" s="57">
        <v>46242.625</v>
      </c>
      <c r="BB1001" t="s">
        <v>1309</v>
      </c>
      <c r="BC1001">
        <v>2026</v>
      </c>
      <c r="BD1001">
        <v>8</v>
      </c>
      <c r="BE1001">
        <v>6</v>
      </c>
      <c r="BF1001" s="6">
        <f t="shared" si="45"/>
        <v>46240</v>
      </c>
      <c r="BG1001">
        <f t="shared" si="46"/>
        <v>-2.625</v>
      </c>
      <c r="BH1001" t="str">
        <f t="shared" si="47"/>
        <v>COMPLY</v>
      </c>
      <c r="BI1001" t="str">
        <f>VLOOKUP(H1001,Sheet2!$A$1:$B$270,2,FALSE)</f>
        <v>SELONG</v>
      </c>
    </row>
    <row r="1002" spans="1:61">
      <c r="A1002">
        <v>1001</v>
      </c>
      <c r="B1002">
        <v>1002504878</v>
      </c>
      <c r="C1002">
        <v>3</v>
      </c>
      <c r="D1002" t="s">
        <v>49</v>
      </c>
      <c r="E1002">
        <v>4</v>
      </c>
      <c r="F1002" t="s">
        <v>253</v>
      </c>
      <c r="G1002" t="s">
        <v>558</v>
      </c>
      <c r="H1002" t="s">
        <v>562</v>
      </c>
      <c r="I1002" t="s">
        <v>213</v>
      </c>
      <c r="J1002" t="s">
        <v>214</v>
      </c>
      <c r="K1002" t="s">
        <v>149</v>
      </c>
      <c r="M1002" t="s">
        <v>76</v>
      </c>
      <c r="N1002" t="s">
        <v>216</v>
      </c>
      <c r="O1002" s="57">
        <v>46235.72892361111</v>
      </c>
      <c r="P1002" s="57">
        <v>46235.804363425923</v>
      </c>
      <c r="Q1002">
        <v>69356286</v>
      </c>
      <c r="S1002">
        <v>142278112604</v>
      </c>
      <c r="T1002" t="s">
        <v>1310</v>
      </c>
      <c r="U1002" t="s">
        <v>1311</v>
      </c>
      <c r="V1002" t="s">
        <v>1312</v>
      </c>
      <c r="Z1002">
        <v>109.379239373018</v>
      </c>
      <c r="AA1002">
        <v>-6.8895426887887901</v>
      </c>
      <c r="AB1002" t="s">
        <v>1313</v>
      </c>
      <c r="AC1002" t="s">
        <v>217</v>
      </c>
      <c r="AL1002" t="s">
        <v>218</v>
      </c>
      <c r="AM1002" t="s">
        <v>1314</v>
      </c>
      <c r="AN1002" t="s">
        <v>6</v>
      </c>
      <c r="AO1002" s="57">
        <v>46030.735995370371</v>
      </c>
      <c r="AR1002" t="s">
        <v>219</v>
      </c>
      <c r="AS1002" t="s">
        <v>220</v>
      </c>
      <c r="AT1002" t="s">
        <v>231</v>
      </c>
      <c r="AU1002">
        <v>20260801</v>
      </c>
      <c r="AV1002" t="s">
        <v>222</v>
      </c>
      <c r="AW1002" t="s">
        <v>578</v>
      </c>
      <c r="AX1002" t="s">
        <v>223</v>
      </c>
      <c r="BA1002" s="57">
        <v>46235.291666666664</v>
      </c>
      <c r="BB1002" t="s">
        <v>1314</v>
      </c>
      <c r="BC1002">
        <v>2026</v>
      </c>
      <c r="BD1002">
        <v>8</v>
      </c>
      <c r="BE1002">
        <v>1</v>
      </c>
      <c r="BF1002" s="6">
        <f t="shared" si="45"/>
        <v>46235</v>
      </c>
      <c r="BG1002">
        <f t="shared" si="46"/>
        <v>-0.29166666666424135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1002519442</v>
      </c>
      <c r="C1003">
        <v>3</v>
      </c>
      <c r="D1003" t="s">
        <v>55</v>
      </c>
      <c r="E1003">
        <v>5</v>
      </c>
      <c r="F1003" t="s">
        <v>228</v>
      </c>
      <c r="G1003" t="s">
        <v>127</v>
      </c>
      <c r="H1003" t="s">
        <v>498</v>
      </c>
      <c r="I1003" t="s">
        <v>213</v>
      </c>
      <c r="J1003" t="s">
        <v>214</v>
      </c>
      <c r="K1003" t="s">
        <v>149</v>
      </c>
      <c r="M1003" t="s">
        <v>76</v>
      </c>
      <c r="N1003" t="s">
        <v>216</v>
      </c>
      <c r="O1003" s="57">
        <v>46245.465775462966</v>
      </c>
      <c r="P1003" s="57">
        <v>46245.576319444444</v>
      </c>
      <c r="Q1003">
        <v>69352432</v>
      </c>
      <c r="S1003">
        <v>152428209679</v>
      </c>
      <c r="T1003" t="s">
        <v>7511</v>
      </c>
      <c r="U1003" t="s">
        <v>7512</v>
      </c>
      <c r="V1003" t="s">
        <v>7513</v>
      </c>
      <c r="Z1003">
        <v>113.637328646174</v>
      </c>
      <c r="AA1003">
        <v>-7.1116107731897404</v>
      </c>
      <c r="AB1003" t="s">
        <v>7514</v>
      </c>
      <c r="AC1003" t="s">
        <v>230</v>
      </c>
      <c r="AL1003" t="s">
        <v>218</v>
      </c>
      <c r="AM1003" t="s">
        <v>7515</v>
      </c>
      <c r="AN1003" t="s">
        <v>6</v>
      </c>
      <c r="AO1003" s="57">
        <v>46334.486145833333</v>
      </c>
      <c r="AR1003" t="s">
        <v>219</v>
      </c>
      <c r="AS1003" t="s">
        <v>220</v>
      </c>
      <c r="AT1003" t="s">
        <v>231</v>
      </c>
      <c r="AU1003">
        <v>20260811</v>
      </c>
      <c r="AV1003" t="s">
        <v>222</v>
      </c>
      <c r="AW1003" t="s">
        <v>568</v>
      </c>
      <c r="AX1003" t="s">
        <v>223</v>
      </c>
      <c r="BA1003" s="57">
        <v>46245.291666666664</v>
      </c>
      <c r="BB1003" t="s">
        <v>7515</v>
      </c>
      <c r="BC1003">
        <v>2026</v>
      </c>
      <c r="BD1003">
        <v>8</v>
      </c>
      <c r="BE1003">
        <v>11</v>
      </c>
      <c r="BF1003" s="6">
        <f t="shared" si="45"/>
        <v>46245</v>
      </c>
      <c r="BG1003">
        <f t="shared" si="46"/>
        <v>-0.29166666666424135</v>
      </c>
      <c r="BH1003" t="str">
        <f t="shared" si="47"/>
        <v>COMPLY</v>
      </c>
      <c r="BI1003" t="str">
        <f>VLOOKUP(H1003,Sheet2!$A$1:$B$270,2,FALSE)</f>
        <v>MADURA</v>
      </c>
    </row>
    <row r="1004" spans="1:61">
      <c r="A1004">
        <v>1003</v>
      </c>
      <c r="B1004">
        <v>1002521466</v>
      </c>
      <c r="C1004">
        <v>3</v>
      </c>
      <c r="D1004" t="s">
        <v>49</v>
      </c>
      <c r="E1004">
        <v>4</v>
      </c>
      <c r="F1004" t="s">
        <v>247</v>
      </c>
      <c r="G1004" t="s">
        <v>326</v>
      </c>
      <c r="H1004" t="s">
        <v>646</v>
      </c>
      <c r="I1004" t="s">
        <v>213</v>
      </c>
      <c r="J1004" t="s">
        <v>214</v>
      </c>
      <c r="K1004" t="s">
        <v>149</v>
      </c>
      <c r="L1004" t="s">
        <v>215</v>
      </c>
      <c r="M1004" t="s">
        <v>76</v>
      </c>
      <c r="N1004" t="s">
        <v>216</v>
      </c>
      <c r="O1004" s="57">
        <v>46246.412476851852</v>
      </c>
      <c r="P1004" s="57">
        <v>46247.539247685185</v>
      </c>
      <c r="Q1004">
        <v>69363928</v>
      </c>
      <c r="S1004">
        <v>141459107806</v>
      </c>
      <c r="T1004" t="s">
        <v>8426</v>
      </c>
      <c r="U1004" t="s">
        <v>8427</v>
      </c>
      <c r="V1004" t="s">
        <v>8428</v>
      </c>
      <c r="Z1004">
        <v>110.49943652004001</v>
      </c>
      <c r="AA1004">
        <v>-7.1794953646011299</v>
      </c>
      <c r="AB1004" t="s">
        <v>8429</v>
      </c>
      <c r="AC1004" t="s">
        <v>217</v>
      </c>
      <c r="AL1004" t="s">
        <v>218</v>
      </c>
      <c r="AM1004" t="s">
        <v>8430</v>
      </c>
      <c r="AN1004" t="s">
        <v>6</v>
      </c>
      <c r="AO1004" s="57">
        <v>46364.413321759261</v>
      </c>
      <c r="AP1004" s="57">
        <v>46247.333333333336</v>
      </c>
      <c r="AR1004" t="s">
        <v>219</v>
      </c>
      <c r="AS1004" t="s">
        <v>613</v>
      </c>
      <c r="AT1004" t="s">
        <v>231</v>
      </c>
      <c r="AU1004">
        <v>20260813</v>
      </c>
      <c r="AV1004" t="s">
        <v>222</v>
      </c>
      <c r="AW1004" t="s">
        <v>1055</v>
      </c>
      <c r="AX1004" t="s">
        <v>223</v>
      </c>
      <c r="BA1004" s="57">
        <v>46247.333333333336</v>
      </c>
      <c r="BB1004" t="s">
        <v>8430</v>
      </c>
      <c r="BC1004">
        <v>2026</v>
      </c>
      <c r="BD1004">
        <v>8</v>
      </c>
      <c r="BE1004">
        <v>13</v>
      </c>
      <c r="BF1004" s="6">
        <f t="shared" si="45"/>
        <v>46247</v>
      </c>
      <c r="BG1004">
        <f t="shared" si="46"/>
        <v>-0.33333333333575865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1002524414</v>
      </c>
      <c r="C1005">
        <v>3</v>
      </c>
      <c r="D1005" t="s">
        <v>55</v>
      </c>
      <c r="E1005">
        <v>5</v>
      </c>
      <c r="F1005" t="s">
        <v>315</v>
      </c>
      <c r="G1005" t="s">
        <v>128</v>
      </c>
      <c r="H1005" t="s">
        <v>430</v>
      </c>
      <c r="I1005" t="s">
        <v>213</v>
      </c>
      <c r="J1005" t="s">
        <v>214</v>
      </c>
      <c r="K1005" t="s">
        <v>149</v>
      </c>
      <c r="M1005" t="s">
        <v>240</v>
      </c>
      <c r="N1005" t="s">
        <v>216</v>
      </c>
      <c r="O1005" s="57">
        <v>46247.591307870367</v>
      </c>
      <c r="P1005" s="57">
        <v>46247.673622685186</v>
      </c>
      <c r="Q1005">
        <v>69365237</v>
      </c>
      <c r="S1005">
        <v>152301273097</v>
      </c>
      <c r="T1005" t="s">
        <v>9403</v>
      </c>
      <c r="U1005" t="s">
        <v>9404</v>
      </c>
      <c r="V1005" t="s">
        <v>9405</v>
      </c>
      <c r="Z1005">
        <v>112.71298348903601</v>
      </c>
      <c r="AA1005">
        <v>-7.2598285761403698</v>
      </c>
      <c r="AB1005" t="s">
        <v>9406</v>
      </c>
      <c r="AC1005" t="s">
        <v>230</v>
      </c>
      <c r="AL1005" t="s">
        <v>218</v>
      </c>
      <c r="AM1005" t="s">
        <v>9407</v>
      </c>
      <c r="AN1005" t="s">
        <v>6</v>
      </c>
      <c r="AO1005" t="s">
        <v>8961</v>
      </c>
      <c r="AP1005" s="57">
        <v>46248.625</v>
      </c>
      <c r="AR1005" t="s">
        <v>241</v>
      </c>
      <c r="AS1005" t="s">
        <v>961</v>
      </c>
      <c r="AT1005" t="s">
        <v>576</v>
      </c>
      <c r="AV1005" t="s">
        <v>240</v>
      </c>
      <c r="AW1005" t="s">
        <v>673</v>
      </c>
      <c r="AX1005" t="s">
        <v>223</v>
      </c>
      <c r="BA1005" s="57">
        <v>46248.625</v>
      </c>
      <c r="BB1005" t="s">
        <v>9407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SURABAYA UTARA</v>
      </c>
    </row>
    <row r="1006" spans="1:61">
      <c r="A1006">
        <v>1005</v>
      </c>
      <c r="B1006">
        <v>1002522795</v>
      </c>
      <c r="C1006">
        <v>3</v>
      </c>
      <c r="D1006" t="s">
        <v>59</v>
      </c>
      <c r="E1006">
        <v>4</v>
      </c>
      <c r="F1006" t="s">
        <v>573</v>
      </c>
      <c r="G1006" t="s">
        <v>1045</v>
      </c>
      <c r="H1006" t="s">
        <v>1046</v>
      </c>
      <c r="I1006" t="s">
        <v>213</v>
      </c>
      <c r="J1006" t="s">
        <v>214</v>
      </c>
      <c r="K1006" t="s">
        <v>149</v>
      </c>
      <c r="L1006" t="s">
        <v>215</v>
      </c>
      <c r="M1006" t="s">
        <v>76</v>
      </c>
      <c r="N1006" t="s">
        <v>216</v>
      </c>
      <c r="O1006" s="57">
        <v>46246.670104166667</v>
      </c>
      <c r="P1006" s="57">
        <v>46247.519652777781</v>
      </c>
      <c r="Q1006">
        <v>69364458</v>
      </c>
      <c r="S1006">
        <v>143135115083</v>
      </c>
      <c r="T1006" t="s">
        <v>8431</v>
      </c>
      <c r="U1006" t="s">
        <v>8432</v>
      </c>
      <c r="V1006" t="s">
        <v>8433</v>
      </c>
      <c r="Z1006">
        <v>110.5535208</v>
      </c>
      <c r="AA1006">
        <v>-7.9095312999999896</v>
      </c>
      <c r="AB1006" t="s">
        <v>8434</v>
      </c>
      <c r="AC1006" t="s">
        <v>237</v>
      </c>
      <c r="AL1006" t="s">
        <v>218</v>
      </c>
      <c r="AM1006" t="s">
        <v>8435</v>
      </c>
      <c r="AN1006" t="s">
        <v>6</v>
      </c>
      <c r="AO1006" s="57">
        <v>46364.673472222225</v>
      </c>
      <c r="AP1006" s="57">
        <v>46247.541666666664</v>
      </c>
      <c r="AR1006" t="s">
        <v>219</v>
      </c>
      <c r="AS1006" t="s">
        <v>1047</v>
      </c>
      <c r="AT1006" t="s">
        <v>231</v>
      </c>
      <c r="AU1006">
        <v>20260813</v>
      </c>
      <c r="AV1006" t="s">
        <v>222</v>
      </c>
      <c r="AW1006" t="s">
        <v>1063</v>
      </c>
      <c r="AX1006" t="s">
        <v>223</v>
      </c>
      <c r="BA1006" s="57">
        <v>46247.541666666664</v>
      </c>
      <c r="BB1006" t="s">
        <v>8435</v>
      </c>
      <c r="BC1006">
        <v>2026</v>
      </c>
      <c r="BD1006">
        <v>8</v>
      </c>
      <c r="BE1006">
        <v>13</v>
      </c>
      <c r="BF1006" s="6">
        <f t="shared" si="45"/>
        <v>46247</v>
      </c>
      <c r="BG1006">
        <f t="shared" si="46"/>
        <v>-0.54166666666424135</v>
      </c>
      <c r="BH1006" t="str">
        <f t="shared" si="47"/>
        <v>COMPLY</v>
      </c>
      <c r="BI1006" t="e">
        <f>VLOOKUP(H1006,Sheet2!$A$1:$B$270,2,FALSE)</f>
        <v>#N/A</v>
      </c>
    </row>
    <row r="1007" spans="1:61">
      <c r="A1007">
        <v>1006</v>
      </c>
      <c r="B1007">
        <v>1002509984</v>
      </c>
      <c r="C1007">
        <v>3</v>
      </c>
      <c r="D1007" t="s">
        <v>38</v>
      </c>
      <c r="E1007">
        <v>5</v>
      </c>
      <c r="F1007" t="s">
        <v>92</v>
      </c>
      <c r="G1007" t="s">
        <v>89</v>
      </c>
      <c r="H1007" t="s">
        <v>411</v>
      </c>
      <c r="I1007" t="s">
        <v>213</v>
      </c>
      <c r="J1007" t="s">
        <v>214</v>
      </c>
      <c r="K1007" t="s">
        <v>149</v>
      </c>
      <c r="L1007" t="s">
        <v>215</v>
      </c>
      <c r="M1007" t="s">
        <v>76</v>
      </c>
      <c r="N1007" t="s">
        <v>216</v>
      </c>
      <c r="O1007" s="57">
        <v>46239.436759259261</v>
      </c>
      <c r="P1007" s="57">
        <v>46239.674131944441</v>
      </c>
      <c r="Q1007">
        <v>69358910</v>
      </c>
      <c r="S1007">
        <v>152609258518</v>
      </c>
      <c r="T1007" t="s">
        <v>1338</v>
      </c>
      <c r="U1007" t="s">
        <v>1339</v>
      </c>
      <c r="V1007" t="s">
        <v>1340</v>
      </c>
      <c r="Z1007">
        <v>111.865348</v>
      </c>
      <c r="AA1007">
        <v>-7.1845509999999999</v>
      </c>
      <c r="AB1007" t="s">
        <v>1341</v>
      </c>
      <c r="AC1007" t="s">
        <v>237</v>
      </c>
      <c r="AL1007" t="s">
        <v>218</v>
      </c>
      <c r="AM1007" t="s">
        <v>1342</v>
      </c>
      <c r="AN1007" t="s">
        <v>6</v>
      </c>
      <c r="AO1007" s="57">
        <v>46150.44427083333</v>
      </c>
      <c r="AP1007" s="57">
        <v>46240.625</v>
      </c>
      <c r="AR1007" t="s">
        <v>219</v>
      </c>
      <c r="AS1007" t="s">
        <v>220</v>
      </c>
      <c r="AT1007" t="s">
        <v>231</v>
      </c>
      <c r="AU1007">
        <v>20260805</v>
      </c>
      <c r="AV1007" t="s">
        <v>222</v>
      </c>
      <c r="AW1007" t="s">
        <v>1065</v>
      </c>
      <c r="AX1007" t="s">
        <v>223</v>
      </c>
      <c r="BA1007" s="57">
        <v>46240.625</v>
      </c>
      <c r="BB1007" t="s">
        <v>1342</v>
      </c>
      <c r="BC1007">
        <v>2026</v>
      </c>
      <c r="BD1007">
        <v>8</v>
      </c>
      <c r="BE1007">
        <v>5</v>
      </c>
      <c r="BF1007" s="6">
        <f t="shared" si="45"/>
        <v>46239</v>
      </c>
      <c r="BG1007">
        <f t="shared" si="46"/>
        <v>-1.625</v>
      </c>
      <c r="BH1007" t="str">
        <f t="shared" si="47"/>
        <v>COMPLY</v>
      </c>
      <c r="BI1007" t="str">
        <f>VLOOKUP(H1007,Sheet2!$A$1:$B$270,2,FALSE)</f>
        <v>BOJONEGORO</v>
      </c>
    </row>
    <row r="1008" spans="1:61">
      <c r="A1008">
        <v>1007</v>
      </c>
      <c r="B1008">
        <v>1002519835</v>
      </c>
      <c r="C1008">
        <v>3</v>
      </c>
      <c r="D1008" t="s">
        <v>59</v>
      </c>
      <c r="E1008">
        <v>4</v>
      </c>
      <c r="F1008" t="s">
        <v>573</v>
      </c>
      <c r="G1008" t="s">
        <v>623</v>
      </c>
      <c r="H1008" t="s">
        <v>624</v>
      </c>
      <c r="I1008" t="s">
        <v>213</v>
      </c>
      <c r="J1008" t="s">
        <v>214</v>
      </c>
      <c r="K1008" t="s">
        <v>149</v>
      </c>
      <c r="L1008" t="s">
        <v>215</v>
      </c>
      <c r="M1008" t="s">
        <v>76</v>
      </c>
      <c r="N1008" t="s">
        <v>216</v>
      </c>
      <c r="O1008" s="57">
        <v>46245.553425925929</v>
      </c>
      <c r="P1008" s="57">
        <v>46246.727743055555</v>
      </c>
      <c r="Q1008">
        <v>69363312</v>
      </c>
      <c r="S1008">
        <v>146130138493</v>
      </c>
      <c r="T1008" t="s">
        <v>7516</v>
      </c>
      <c r="U1008" t="s">
        <v>7517</v>
      </c>
      <c r="V1008" t="s">
        <v>7518</v>
      </c>
      <c r="Z1008">
        <v>110.4462946</v>
      </c>
      <c r="AA1008">
        <v>-7.7533002</v>
      </c>
      <c r="AB1008" t="s">
        <v>7519</v>
      </c>
      <c r="AC1008" t="s">
        <v>237</v>
      </c>
      <c r="AL1008" t="s">
        <v>218</v>
      </c>
      <c r="AM1008" t="s">
        <v>7484</v>
      </c>
      <c r="AN1008" t="s">
        <v>6</v>
      </c>
      <c r="AO1008" s="57">
        <v>46334.569282407407</v>
      </c>
      <c r="AP1008" s="57">
        <v>46246.541666666664</v>
      </c>
      <c r="AR1008" t="s">
        <v>219</v>
      </c>
      <c r="AS1008" t="s">
        <v>625</v>
      </c>
      <c r="AT1008" t="s">
        <v>231</v>
      </c>
      <c r="AU1008">
        <v>20260812</v>
      </c>
      <c r="AV1008" t="s">
        <v>222</v>
      </c>
      <c r="AW1008" t="s">
        <v>1065</v>
      </c>
      <c r="AX1008" t="s">
        <v>223</v>
      </c>
      <c r="BA1008" s="57">
        <v>46246.541666666664</v>
      </c>
      <c r="BB1008" t="s">
        <v>7484</v>
      </c>
      <c r="BC1008">
        <v>2026</v>
      </c>
      <c r="BD1008">
        <v>8</v>
      </c>
      <c r="BE1008">
        <v>12</v>
      </c>
      <c r="BF1008" s="6">
        <f t="shared" si="45"/>
        <v>46246</v>
      </c>
      <c r="BG1008">
        <f t="shared" si="46"/>
        <v>-0.54166666666424135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1002520886</v>
      </c>
      <c r="C1009">
        <v>3</v>
      </c>
      <c r="D1009" t="s">
        <v>51</v>
      </c>
      <c r="E1009">
        <v>4</v>
      </c>
      <c r="F1009" t="s">
        <v>275</v>
      </c>
      <c r="G1009" t="s">
        <v>341</v>
      </c>
      <c r="H1009" t="s">
        <v>1122</v>
      </c>
      <c r="I1009" t="s">
        <v>213</v>
      </c>
      <c r="J1009" t="s">
        <v>214</v>
      </c>
      <c r="K1009" t="s">
        <v>149</v>
      </c>
      <c r="L1009" t="s">
        <v>215</v>
      </c>
      <c r="M1009" t="s">
        <v>279</v>
      </c>
      <c r="N1009" t="s">
        <v>216</v>
      </c>
      <c r="O1009" s="57">
        <v>46245.715925925928</v>
      </c>
      <c r="P1009" s="57">
        <v>46248.37023148148</v>
      </c>
      <c r="Q1009">
        <v>69363696</v>
      </c>
      <c r="S1009">
        <v>142552107765</v>
      </c>
      <c r="T1009" t="s">
        <v>7520</v>
      </c>
      <c r="U1009" t="s">
        <v>7521</v>
      </c>
      <c r="V1009" t="s">
        <v>7522</v>
      </c>
      <c r="Z1009">
        <v>111.58344510000001</v>
      </c>
      <c r="AA1009">
        <v>-7.1494935999999996</v>
      </c>
      <c r="AB1009" t="s">
        <v>7523</v>
      </c>
      <c r="AC1009" t="s">
        <v>237</v>
      </c>
      <c r="AL1009" t="s">
        <v>218</v>
      </c>
      <c r="AM1009" t="s">
        <v>7524</v>
      </c>
      <c r="AN1009" t="s">
        <v>6</v>
      </c>
      <c r="AO1009" s="57">
        <v>46334.726203703707</v>
      </c>
      <c r="AP1009" s="57">
        <v>46246.625</v>
      </c>
      <c r="AQ1009" t="s">
        <v>929</v>
      </c>
      <c r="AR1009" t="s">
        <v>280</v>
      </c>
      <c r="AS1009" t="s">
        <v>638</v>
      </c>
      <c r="AT1009" t="s">
        <v>231</v>
      </c>
      <c r="AV1009" t="s">
        <v>9408</v>
      </c>
      <c r="AW1009" t="s">
        <v>1065</v>
      </c>
      <c r="AX1009" t="s">
        <v>223</v>
      </c>
      <c r="BA1009" s="57">
        <v>46246.625</v>
      </c>
      <c r="BB1009" t="s">
        <v>7524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:61">
      <c r="A1010">
        <v>1009</v>
      </c>
      <c r="B1010">
        <v>1002522173</v>
      </c>
      <c r="C1010">
        <v>3</v>
      </c>
      <c r="D1010" t="s">
        <v>51</v>
      </c>
      <c r="E1010">
        <v>4</v>
      </c>
      <c r="F1010" t="s">
        <v>275</v>
      </c>
      <c r="G1010" t="s">
        <v>575</v>
      </c>
      <c r="H1010" t="s">
        <v>935</v>
      </c>
      <c r="I1010" t="s">
        <v>213</v>
      </c>
      <c r="J1010" t="s">
        <v>214</v>
      </c>
      <c r="K1010" t="s">
        <v>149</v>
      </c>
      <c r="L1010" t="s">
        <v>215</v>
      </c>
      <c r="M1010" t="s">
        <v>240</v>
      </c>
      <c r="N1010" t="s">
        <v>216</v>
      </c>
      <c r="O1010" s="57">
        <v>46246.565937500003</v>
      </c>
      <c r="P1010" s="57">
        <v>46246.566678240742</v>
      </c>
      <c r="Q1010">
        <v>69364268</v>
      </c>
      <c r="S1010">
        <v>142509107239</v>
      </c>
      <c r="T1010" t="s">
        <v>8436</v>
      </c>
      <c r="U1010" t="s">
        <v>8437</v>
      </c>
      <c r="V1010" t="s">
        <v>8438</v>
      </c>
      <c r="Z1010">
        <v>111.1256223</v>
      </c>
      <c r="AA1010">
        <v>-7.1252035999999999</v>
      </c>
      <c r="AB1010" t="s">
        <v>8439</v>
      </c>
      <c r="AC1010" t="s">
        <v>217</v>
      </c>
      <c r="AL1010" t="s">
        <v>218</v>
      </c>
      <c r="AM1010" t="s">
        <v>8440</v>
      </c>
      <c r="AN1010" t="s">
        <v>6</v>
      </c>
      <c r="AO1010" s="57">
        <v>46364.569351851853</v>
      </c>
      <c r="AP1010" s="57">
        <v>46248.541666666664</v>
      </c>
      <c r="AR1010" t="s">
        <v>241</v>
      </c>
      <c r="AS1010" t="s">
        <v>936</v>
      </c>
      <c r="AT1010" t="s">
        <v>231</v>
      </c>
      <c r="AV1010" t="s">
        <v>240</v>
      </c>
      <c r="AW1010" t="s">
        <v>1055</v>
      </c>
      <c r="AX1010" t="s">
        <v>223</v>
      </c>
      <c r="BA1010" s="57">
        <v>46248.541666666664</v>
      </c>
      <c r="BB1010" t="s">
        <v>8440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:61">
      <c r="A1011">
        <v>1010</v>
      </c>
      <c r="B1011">
        <v>1002506172</v>
      </c>
      <c r="C1011">
        <v>3</v>
      </c>
      <c r="D1011" t="s">
        <v>59</v>
      </c>
      <c r="E1011">
        <v>4</v>
      </c>
      <c r="F1011" t="s">
        <v>573</v>
      </c>
      <c r="G1011" t="s">
        <v>934</v>
      </c>
      <c r="H1011" t="s">
        <v>1016</v>
      </c>
      <c r="I1011" t="s">
        <v>213</v>
      </c>
      <c r="J1011" t="s">
        <v>214</v>
      </c>
      <c r="K1011" t="s">
        <v>149</v>
      </c>
      <c r="M1011" t="s">
        <v>76</v>
      </c>
      <c r="N1011" t="s">
        <v>216</v>
      </c>
      <c r="O1011" s="57">
        <v>46237.581157407411</v>
      </c>
      <c r="P1011" s="57">
        <v>46238.733391203707</v>
      </c>
      <c r="Q1011">
        <v>69357584</v>
      </c>
      <c r="S1011">
        <v>146133132985</v>
      </c>
      <c r="T1011" t="s">
        <v>1353</v>
      </c>
      <c r="U1011" t="s">
        <v>1354</v>
      </c>
      <c r="V1011" t="s">
        <v>1355</v>
      </c>
      <c r="Z1011">
        <v>110.3374091</v>
      </c>
      <c r="AA1011">
        <v>-7.7449422999999999</v>
      </c>
      <c r="AB1011" t="s">
        <v>1356</v>
      </c>
      <c r="AC1011" t="s">
        <v>292</v>
      </c>
      <c r="AL1011" t="s">
        <v>218</v>
      </c>
      <c r="AM1011" t="s">
        <v>1357</v>
      </c>
      <c r="AN1011" t="s">
        <v>6</v>
      </c>
      <c r="AO1011" s="57">
        <v>46089.590624999997</v>
      </c>
      <c r="AP1011" s="57">
        <v>46238.541666666664</v>
      </c>
      <c r="AR1011" t="s">
        <v>219</v>
      </c>
      <c r="AS1011" t="s">
        <v>220</v>
      </c>
      <c r="AT1011" t="s">
        <v>231</v>
      </c>
      <c r="AU1011">
        <v>20260804</v>
      </c>
      <c r="AV1011" t="s">
        <v>222</v>
      </c>
      <c r="AW1011" t="s">
        <v>566</v>
      </c>
      <c r="AX1011" t="s">
        <v>223</v>
      </c>
      <c r="BA1011" s="57">
        <v>46238.541666666664</v>
      </c>
      <c r="BB1011" t="s">
        <v>1357</v>
      </c>
      <c r="BC1011">
        <v>2026</v>
      </c>
      <c r="BD1011">
        <v>8</v>
      </c>
      <c r="BE1011">
        <v>4</v>
      </c>
      <c r="BF1011" s="6">
        <f t="shared" si="45"/>
        <v>46238</v>
      </c>
      <c r="BG1011">
        <f t="shared" si="46"/>
        <v>-0.54166666666424135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1002515441</v>
      </c>
      <c r="C1012">
        <v>3</v>
      </c>
      <c r="D1012" t="s">
        <v>59</v>
      </c>
      <c r="E1012">
        <v>4</v>
      </c>
      <c r="F1012" t="s">
        <v>224</v>
      </c>
      <c r="G1012" t="s">
        <v>224</v>
      </c>
      <c r="H1012" t="s">
        <v>941</v>
      </c>
      <c r="I1012" t="s">
        <v>213</v>
      </c>
      <c r="J1012" t="s">
        <v>214</v>
      </c>
      <c r="K1012" t="s">
        <v>149</v>
      </c>
      <c r="L1012" t="s">
        <v>215</v>
      </c>
      <c r="M1012" t="s">
        <v>76</v>
      </c>
      <c r="N1012" t="s">
        <v>216</v>
      </c>
      <c r="O1012" s="57">
        <v>46241.753425925926</v>
      </c>
      <c r="P1012" s="57">
        <v>46242.643634259257</v>
      </c>
      <c r="Q1012">
        <v>69361128</v>
      </c>
      <c r="S1012">
        <v>146303609753</v>
      </c>
      <c r="T1012" t="s">
        <v>4518</v>
      </c>
      <c r="U1012" t="s">
        <v>4519</v>
      </c>
      <c r="V1012" t="s">
        <v>4520</v>
      </c>
      <c r="Z1012">
        <v>109.267619</v>
      </c>
      <c r="AA1012">
        <v>-7.3416550000000003</v>
      </c>
      <c r="AB1012" t="s">
        <v>4521</v>
      </c>
      <c r="AC1012" t="s">
        <v>237</v>
      </c>
      <c r="AL1012" t="s">
        <v>218</v>
      </c>
      <c r="AM1012" t="s">
        <v>4522</v>
      </c>
      <c r="AN1012" t="s">
        <v>6</v>
      </c>
      <c r="AO1012" s="57">
        <v>46211.757060185184</v>
      </c>
      <c r="AP1012" s="57">
        <v>46242.625</v>
      </c>
      <c r="AR1012" t="s">
        <v>219</v>
      </c>
      <c r="AS1012" t="s">
        <v>220</v>
      </c>
      <c r="AT1012" t="s">
        <v>231</v>
      </c>
      <c r="AU1012">
        <v>20260808</v>
      </c>
      <c r="AV1012" t="s">
        <v>222</v>
      </c>
      <c r="AW1012" t="s">
        <v>1055</v>
      </c>
      <c r="AX1012" t="s">
        <v>223</v>
      </c>
      <c r="BA1012" s="57">
        <v>46242.625</v>
      </c>
      <c r="BB1012" t="s">
        <v>4522</v>
      </c>
      <c r="BC1012">
        <v>2026</v>
      </c>
      <c r="BD1012">
        <v>8</v>
      </c>
      <c r="BE1012">
        <v>8</v>
      </c>
      <c r="BF1012" s="6">
        <f t="shared" si="45"/>
        <v>46242</v>
      </c>
      <c r="BG1012">
        <f t="shared" si="46"/>
        <v>-0.625</v>
      </c>
      <c r="BH1012" t="str">
        <f t="shared" si="47"/>
        <v>COMPLY</v>
      </c>
      <c r="BI1012" t="e">
        <f>VLOOKUP(H1012,Sheet2!$A$1:$B$270,2,FALSE)</f>
        <v>#N/A</v>
      </c>
    </row>
    <row r="1013" spans="1:61">
      <c r="A1013">
        <v>1012</v>
      </c>
      <c r="B1013">
        <v>1002516023</v>
      </c>
      <c r="C1013">
        <v>3</v>
      </c>
      <c r="D1013" t="s">
        <v>55</v>
      </c>
      <c r="E1013">
        <v>5</v>
      </c>
      <c r="F1013" t="s">
        <v>228</v>
      </c>
      <c r="G1013" t="s">
        <v>121</v>
      </c>
      <c r="H1013" t="s">
        <v>449</v>
      </c>
      <c r="I1013" t="s">
        <v>213</v>
      </c>
      <c r="J1013" t="s">
        <v>214</v>
      </c>
      <c r="K1013" t="s">
        <v>149</v>
      </c>
      <c r="M1013" t="s">
        <v>76</v>
      </c>
      <c r="N1013" t="s">
        <v>216</v>
      </c>
      <c r="O1013" s="57">
        <v>46242.596631944441</v>
      </c>
      <c r="P1013" s="57">
        <v>46244.345335648148</v>
      </c>
      <c r="Q1013">
        <v>69361498</v>
      </c>
      <c r="S1013">
        <v>152438901422</v>
      </c>
      <c r="T1013" t="s">
        <v>4523</v>
      </c>
      <c r="U1013" t="s">
        <v>4524</v>
      </c>
      <c r="V1013" t="s">
        <v>4525</v>
      </c>
      <c r="Z1013">
        <v>113.3445475</v>
      </c>
      <c r="AA1013">
        <v>-7.0099692999999998</v>
      </c>
      <c r="AB1013" t="s">
        <v>4526</v>
      </c>
      <c r="AC1013" t="s">
        <v>230</v>
      </c>
      <c r="AL1013" t="s">
        <v>218</v>
      </c>
      <c r="AM1013" t="s">
        <v>4527</v>
      </c>
      <c r="AN1013" t="s">
        <v>6</v>
      </c>
      <c r="AO1013" s="57">
        <v>46242.60119212963</v>
      </c>
      <c r="AP1013" s="57">
        <v>46243.541666666664</v>
      </c>
      <c r="AR1013" t="s">
        <v>219</v>
      </c>
      <c r="AS1013" t="s">
        <v>220</v>
      </c>
      <c r="AT1013" t="s">
        <v>221</v>
      </c>
      <c r="AU1013">
        <v>20260810</v>
      </c>
      <c r="AV1013" t="s">
        <v>222</v>
      </c>
      <c r="AW1013" t="s">
        <v>567</v>
      </c>
      <c r="AX1013" t="s">
        <v>223</v>
      </c>
      <c r="BA1013" s="57">
        <v>46243.541666666664</v>
      </c>
      <c r="BB1013" t="s">
        <v>4527</v>
      </c>
      <c r="BC1013">
        <v>2026</v>
      </c>
      <c r="BD1013">
        <v>8</v>
      </c>
      <c r="BE1013">
        <v>10</v>
      </c>
      <c r="BF1013" s="6">
        <f t="shared" si="45"/>
        <v>46244</v>
      </c>
      <c r="BG1013">
        <f t="shared" si="46"/>
        <v>0.45833333333575865</v>
      </c>
      <c r="BH1013" t="str">
        <f t="shared" si="47"/>
        <v>COMPLY</v>
      </c>
      <c r="BI1013" t="str">
        <f>VLOOKUP(H1013,Sheet2!$A$1:$B$270,2,FALSE)</f>
        <v>MADURA</v>
      </c>
    </row>
    <row r="1014" spans="1:61">
      <c r="A1014">
        <v>1013</v>
      </c>
      <c r="B1014">
        <v>1002522688</v>
      </c>
      <c r="C1014">
        <v>3</v>
      </c>
      <c r="D1014" t="s">
        <v>51</v>
      </c>
      <c r="E1014">
        <v>4</v>
      </c>
      <c r="F1014" t="s">
        <v>275</v>
      </c>
      <c r="G1014" t="s">
        <v>922</v>
      </c>
      <c r="H1014" t="s">
        <v>8441</v>
      </c>
      <c r="I1014" t="s">
        <v>213</v>
      </c>
      <c r="J1014" t="s">
        <v>214</v>
      </c>
      <c r="K1014" t="s">
        <v>149</v>
      </c>
      <c r="L1014" t="s">
        <v>215</v>
      </c>
      <c r="M1014" t="s">
        <v>76</v>
      </c>
      <c r="N1014" t="s">
        <v>216</v>
      </c>
      <c r="O1014" s="57">
        <v>46246.653425925928</v>
      </c>
      <c r="P1014" s="57">
        <v>46247.944374999999</v>
      </c>
      <c r="Q1014">
        <v>69364422</v>
      </c>
      <c r="S1014">
        <v>146508109166</v>
      </c>
      <c r="T1014" t="s">
        <v>8442</v>
      </c>
      <c r="U1014" t="s">
        <v>8443</v>
      </c>
      <c r="V1014" t="s">
        <v>8444</v>
      </c>
      <c r="Z1014">
        <v>110.913061</v>
      </c>
      <c r="AA1014">
        <v>-6.5060169999999999</v>
      </c>
      <c r="AB1014" t="s">
        <v>8445</v>
      </c>
      <c r="AC1014" t="s">
        <v>237</v>
      </c>
      <c r="AL1014" t="s">
        <v>218</v>
      </c>
      <c r="AM1014" t="s">
        <v>8446</v>
      </c>
      <c r="AN1014" t="s">
        <v>6</v>
      </c>
      <c r="AO1014" s="57">
        <v>46364.663321759261</v>
      </c>
      <c r="AP1014" s="57">
        <v>46247.541666666664</v>
      </c>
      <c r="AR1014" t="s">
        <v>219</v>
      </c>
      <c r="AS1014" t="s">
        <v>220</v>
      </c>
      <c r="AT1014" t="s">
        <v>231</v>
      </c>
      <c r="AU1014">
        <v>20260813</v>
      </c>
      <c r="AV1014" t="s">
        <v>222</v>
      </c>
      <c r="AW1014" t="s">
        <v>1070</v>
      </c>
      <c r="AX1014" t="s">
        <v>223</v>
      </c>
      <c r="BA1014" s="57">
        <v>46247.541666666664</v>
      </c>
      <c r="BB1014" t="s">
        <v>8446</v>
      </c>
      <c r="BC1014">
        <v>2026</v>
      </c>
      <c r="BD1014">
        <v>8</v>
      </c>
      <c r="BE1014">
        <v>13</v>
      </c>
      <c r="BF1014" s="6">
        <f t="shared" si="45"/>
        <v>46247</v>
      </c>
      <c r="BG1014">
        <f t="shared" si="46"/>
        <v>-0.54166666666424135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1002517372</v>
      </c>
      <c r="C1015">
        <v>3</v>
      </c>
      <c r="D1015" t="s">
        <v>38</v>
      </c>
      <c r="E1015">
        <v>5</v>
      </c>
      <c r="F1015" t="s">
        <v>90</v>
      </c>
      <c r="G1015" t="s">
        <v>98</v>
      </c>
      <c r="H1015" t="s">
        <v>303</v>
      </c>
      <c r="I1015" t="s">
        <v>213</v>
      </c>
      <c r="J1015" t="s">
        <v>214</v>
      </c>
      <c r="K1015" t="s">
        <v>149</v>
      </c>
      <c r="M1015" t="s">
        <v>76</v>
      </c>
      <c r="N1015" t="s">
        <v>216</v>
      </c>
      <c r="O1015" s="57">
        <v>46244.466944444444</v>
      </c>
      <c r="P1015" s="57">
        <v>46244.544039351851</v>
      </c>
      <c r="Q1015">
        <v>69361598</v>
      </c>
      <c r="S1015">
        <v>152606246416</v>
      </c>
      <c r="T1015" t="s">
        <v>5433</v>
      </c>
      <c r="U1015" t="s">
        <v>6248</v>
      </c>
      <c r="V1015" t="s">
        <v>6249</v>
      </c>
      <c r="Z1015">
        <v>111.8703546</v>
      </c>
      <c r="AA1015">
        <v>-8.0448619000000008</v>
      </c>
      <c r="AB1015" t="s">
        <v>5436</v>
      </c>
      <c r="AC1015" t="s">
        <v>292</v>
      </c>
      <c r="AL1015" t="s">
        <v>218</v>
      </c>
      <c r="AM1015" t="s">
        <v>6250</v>
      </c>
      <c r="AN1015" t="s">
        <v>6</v>
      </c>
      <c r="AO1015" s="57">
        <v>46303.486157407409</v>
      </c>
      <c r="AR1015" t="s">
        <v>219</v>
      </c>
      <c r="AS1015" t="s">
        <v>98</v>
      </c>
      <c r="AT1015" t="s">
        <v>231</v>
      </c>
      <c r="AU1015">
        <v>20260810</v>
      </c>
      <c r="AV1015" t="s">
        <v>222</v>
      </c>
      <c r="AW1015" t="s">
        <v>566</v>
      </c>
      <c r="AX1015" t="s">
        <v>223</v>
      </c>
      <c r="BA1015" s="57">
        <v>46244.291666666664</v>
      </c>
      <c r="BB1015" t="s">
        <v>6250</v>
      </c>
      <c r="BC1015">
        <v>2026</v>
      </c>
      <c r="BD1015">
        <v>8</v>
      </c>
      <c r="BE1015">
        <v>10</v>
      </c>
      <c r="BF1015" s="6">
        <f t="shared" si="45"/>
        <v>46244</v>
      </c>
      <c r="BG1015">
        <f t="shared" si="46"/>
        <v>-0.29166666666424135</v>
      </c>
      <c r="BH1015" t="str">
        <f t="shared" si="47"/>
        <v>COMPLY</v>
      </c>
      <c r="BI1015" t="str">
        <f>VLOOKUP(H1015,Sheet2!$A$1:$B$270,2,FALSE)</f>
        <v>BLITAR</v>
      </c>
    </row>
    <row r="1016" spans="1:61">
      <c r="A1016">
        <v>1015</v>
      </c>
      <c r="B1016">
        <v>1002516004</v>
      </c>
      <c r="C1016">
        <v>3</v>
      </c>
      <c r="D1016" t="s">
        <v>45</v>
      </c>
      <c r="E1016">
        <v>5</v>
      </c>
      <c r="F1016" t="s">
        <v>211</v>
      </c>
      <c r="G1016" t="s">
        <v>118</v>
      </c>
      <c r="H1016" t="s">
        <v>466</v>
      </c>
      <c r="I1016" t="s">
        <v>213</v>
      </c>
      <c r="J1016" t="s">
        <v>214</v>
      </c>
      <c r="K1016" t="s">
        <v>149</v>
      </c>
      <c r="L1016" t="s">
        <v>215</v>
      </c>
      <c r="M1016" t="s">
        <v>582</v>
      </c>
      <c r="N1016" t="s">
        <v>216</v>
      </c>
      <c r="O1016" s="57">
        <v>46242.586770833332</v>
      </c>
      <c r="P1016" s="57">
        <v>46244.758032407408</v>
      </c>
      <c r="Q1016">
        <v>69361494</v>
      </c>
      <c r="S1016">
        <v>172608206120</v>
      </c>
      <c r="T1016" t="s">
        <v>4534</v>
      </c>
      <c r="U1016" t="s">
        <v>4535</v>
      </c>
      <c r="V1016" t="s">
        <v>4536</v>
      </c>
      <c r="Z1016">
        <v>116.74897325615299</v>
      </c>
      <c r="AA1016">
        <v>-8.9158176995566993</v>
      </c>
      <c r="AB1016" t="s">
        <v>4537</v>
      </c>
      <c r="AC1016" t="s">
        <v>237</v>
      </c>
      <c r="AL1016" t="s">
        <v>218</v>
      </c>
      <c r="AM1016" t="s">
        <v>4538</v>
      </c>
      <c r="AN1016" t="s">
        <v>6</v>
      </c>
      <c r="AO1016" s="57">
        <v>46242.590624999997</v>
      </c>
      <c r="AP1016" s="57">
        <v>46243.541666666664</v>
      </c>
      <c r="AR1016" t="s">
        <v>14</v>
      </c>
      <c r="AS1016" t="s">
        <v>587</v>
      </c>
      <c r="AT1016" t="s">
        <v>231</v>
      </c>
      <c r="AV1016" t="s">
        <v>6251</v>
      </c>
      <c r="AW1016" t="s">
        <v>1059</v>
      </c>
      <c r="AX1016" t="s">
        <v>223</v>
      </c>
      <c r="BA1016" s="57">
        <v>46243.541666666664</v>
      </c>
      <c r="BB1016" t="s">
        <v>4538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SUMBAWA</v>
      </c>
    </row>
    <row r="1017" spans="1:61">
      <c r="A1017">
        <v>1016</v>
      </c>
      <c r="B1017">
        <v>1002510579</v>
      </c>
      <c r="C1017">
        <v>3</v>
      </c>
      <c r="D1017" t="s">
        <v>45</v>
      </c>
      <c r="E1017">
        <v>5</v>
      </c>
      <c r="F1017" t="s">
        <v>113</v>
      </c>
      <c r="G1017" t="s">
        <v>113</v>
      </c>
      <c r="H1017" t="s">
        <v>420</v>
      </c>
      <c r="I1017" t="s">
        <v>213</v>
      </c>
      <c r="J1017" t="s">
        <v>214</v>
      </c>
      <c r="K1017" t="s">
        <v>149</v>
      </c>
      <c r="L1017" t="s">
        <v>215</v>
      </c>
      <c r="M1017" t="s">
        <v>76</v>
      </c>
      <c r="N1017" t="s">
        <v>216</v>
      </c>
      <c r="O1017" s="57">
        <v>46239.565937500003</v>
      </c>
      <c r="P1017" s="57">
        <v>46240.755150462966</v>
      </c>
      <c r="Q1017">
        <v>69359197</v>
      </c>
      <c r="S1017">
        <v>172502311370</v>
      </c>
      <c r="T1017" t="s">
        <v>1365</v>
      </c>
      <c r="U1017" t="s">
        <v>1366</v>
      </c>
      <c r="V1017" t="s">
        <v>1367</v>
      </c>
      <c r="Z1017">
        <v>123.616439066827</v>
      </c>
      <c r="AA1017">
        <v>-10.1583318093216</v>
      </c>
      <c r="AB1017" t="s">
        <v>1368</v>
      </c>
      <c r="AC1017" t="s">
        <v>217</v>
      </c>
      <c r="AL1017" t="s">
        <v>218</v>
      </c>
      <c r="AM1017" t="s">
        <v>1369</v>
      </c>
      <c r="AN1017" t="s">
        <v>6</v>
      </c>
      <c r="AO1017" s="57">
        <v>46150.56925925926</v>
      </c>
      <c r="AP1017" s="57">
        <v>46240.541666666664</v>
      </c>
      <c r="AR1017" t="s">
        <v>219</v>
      </c>
      <c r="AS1017" t="s">
        <v>113</v>
      </c>
      <c r="AT1017" t="s">
        <v>231</v>
      </c>
      <c r="AU1017">
        <v>20260806</v>
      </c>
      <c r="AV1017" t="s">
        <v>222</v>
      </c>
      <c r="AW1017" t="s">
        <v>1057</v>
      </c>
      <c r="AX1017" t="s">
        <v>223</v>
      </c>
      <c r="BA1017" s="57">
        <v>46240.541666666664</v>
      </c>
      <c r="BB1017" t="s">
        <v>1369</v>
      </c>
      <c r="BC1017">
        <v>2026</v>
      </c>
      <c r="BD1017">
        <v>8</v>
      </c>
      <c r="BE1017">
        <v>6</v>
      </c>
      <c r="BF1017" s="6">
        <f t="shared" si="45"/>
        <v>46240</v>
      </c>
      <c r="BG1017">
        <f t="shared" si="46"/>
        <v>-0.54166666666424135</v>
      </c>
      <c r="BH1017" t="str">
        <f t="shared" si="47"/>
        <v>COMPLY</v>
      </c>
      <c r="BI1017" t="str">
        <f>VLOOKUP(H1017,Sheet2!$A$1:$B$270,2,FALSE)</f>
        <v>KUPANG</v>
      </c>
    </row>
    <row r="1018" spans="1:61">
      <c r="A1018">
        <v>1017</v>
      </c>
      <c r="B1018">
        <v>1002523841</v>
      </c>
      <c r="C1018">
        <v>3</v>
      </c>
      <c r="D1018" t="s">
        <v>55</v>
      </c>
      <c r="E1018">
        <v>5</v>
      </c>
      <c r="F1018" t="s">
        <v>315</v>
      </c>
      <c r="G1018" t="s">
        <v>126</v>
      </c>
      <c r="H1018" t="s">
        <v>365</v>
      </c>
      <c r="I1018" t="s">
        <v>213</v>
      </c>
      <c r="J1018" t="s">
        <v>214</v>
      </c>
      <c r="K1018" t="s">
        <v>149</v>
      </c>
      <c r="M1018" t="s">
        <v>614</v>
      </c>
      <c r="N1018" t="s">
        <v>216</v>
      </c>
      <c r="O1018" s="57">
        <v>46247.465208333335</v>
      </c>
      <c r="P1018" s="57">
        <v>46247.671782407408</v>
      </c>
      <c r="Q1018">
        <v>69364933</v>
      </c>
      <c r="S1018">
        <v>152310255717</v>
      </c>
      <c r="T1018" t="s">
        <v>9409</v>
      </c>
      <c r="U1018" t="s">
        <v>9410</v>
      </c>
      <c r="Z1018">
        <v>112.81438470000001</v>
      </c>
      <c r="AA1018">
        <v>-7.3071821999999997</v>
      </c>
      <c r="AB1018" t="s">
        <v>9411</v>
      </c>
      <c r="AC1018" t="s">
        <v>230</v>
      </c>
      <c r="AO1018" t="s">
        <v>8920</v>
      </c>
      <c r="AR1018" t="s">
        <v>5</v>
      </c>
      <c r="AS1018" t="s">
        <v>669</v>
      </c>
      <c r="AT1018" t="s">
        <v>231</v>
      </c>
      <c r="AV1018" t="s">
        <v>9412</v>
      </c>
      <c r="AW1018" t="s">
        <v>592</v>
      </c>
      <c r="AX1018" t="s">
        <v>223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SURABAYA SELATAN</v>
      </c>
    </row>
    <row r="1019" spans="1:61">
      <c r="A1019">
        <v>1018</v>
      </c>
      <c r="B1019">
        <v>1002521313</v>
      </c>
      <c r="C1019">
        <v>3</v>
      </c>
      <c r="D1019" t="s">
        <v>49</v>
      </c>
      <c r="E1019">
        <v>4</v>
      </c>
      <c r="F1019" t="s">
        <v>253</v>
      </c>
      <c r="G1019" t="s">
        <v>253</v>
      </c>
      <c r="H1019" t="s">
        <v>1108</v>
      </c>
      <c r="I1019" t="s">
        <v>213</v>
      </c>
      <c r="J1019" t="s">
        <v>214</v>
      </c>
      <c r="K1019" t="s">
        <v>149</v>
      </c>
      <c r="L1019" t="s">
        <v>215</v>
      </c>
      <c r="M1019" t="s">
        <v>225</v>
      </c>
      <c r="N1019" t="s">
        <v>216</v>
      </c>
      <c r="O1019" s="57">
        <v>46246.376342592594</v>
      </c>
      <c r="P1019" s="57">
        <v>46247.339444444442</v>
      </c>
      <c r="Q1019">
        <v>69363836</v>
      </c>
      <c r="S1019">
        <v>146219104090</v>
      </c>
      <c r="T1019" t="s">
        <v>8447</v>
      </c>
      <c r="U1019" t="s">
        <v>8448</v>
      </c>
      <c r="V1019" t="s">
        <v>8449</v>
      </c>
      <c r="Z1019">
        <v>109.520803</v>
      </c>
      <c r="AA1019">
        <v>-7.1242729999999996</v>
      </c>
      <c r="AB1019" t="s">
        <v>8450</v>
      </c>
      <c r="AC1019" t="s">
        <v>237</v>
      </c>
      <c r="AL1019" t="s">
        <v>218</v>
      </c>
      <c r="AM1019" t="s">
        <v>8170</v>
      </c>
      <c r="AN1019" t="s">
        <v>6</v>
      </c>
      <c r="AO1019" s="57">
        <v>46364.382175925923</v>
      </c>
      <c r="AP1019" s="57">
        <v>46247.333333333336</v>
      </c>
      <c r="AR1019" t="s">
        <v>18</v>
      </c>
      <c r="AS1019" t="s">
        <v>583</v>
      </c>
      <c r="AT1019" t="s">
        <v>231</v>
      </c>
      <c r="AV1019" t="s">
        <v>227</v>
      </c>
      <c r="AW1019" t="s">
        <v>1055</v>
      </c>
      <c r="AX1019" t="s">
        <v>223</v>
      </c>
      <c r="BA1019" s="57">
        <v>46247.333333333336</v>
      </c>
      <c r="BB1019" t="s">
        <v>8170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:61">
      <c r="A1020">
        <v>1019</v>
      </c>
      <c r="B1020">
        <v>1002514392</v>
      </c>
      <c r="C1020">
        <v>3</v>
      </c>
      <c r="D1020" t="s">
        <v>38</v>
      </c>
      <c r="E1020">
        <v>5</v>
      </c>
      <c r="F1020" t="s">
        <v>251</v>
      </c>
      <c r="G1020" t="s">
        <v>91</v>
      </c>
      <c r="H1020" t="s">
        <v>424</v>
      </c>
      <c r="I1020" t="s">
        <v>213</v>
      </c>
      <c r="J1020" t="s">
        <v>214</v>
      </c>
      <c r="K1020" t="s">
        <v>149</v>
      </c>
      <c r="L1020" t="s">
        <v>215</v>
      </c>
      <c r="M1020" t="s">
        <v>76</v>
      </c>
      <c r="N1020" t="s">
        <v>216</v>
      </c>
      <c r="O1020" s="57">
        <v>46241.487453703703</v>
      </c>
      <c r="P1020" s="57">
        <v>46242.426238425927</v>
      </c>
      <c r="Q1020">
        <v>69360672</v>
      </c>
      <c r="S1020">
        <v>152715213806</v>
      </c>
      <c r="T1020" t="s">
        <v>4544</v>
      </c>
      <c r="U1020" t="s">
        <v>4545</v>
      </c>
      <c r="V1020" t="s">
        <v>4546</v>
      </c>
      <c r="Z1020">
        <v>112.625091651121</v>
      </c>
      <c r="AA1020">
        <v>-8.1716528285669998</v>
      </c>
      <c r="AB1020" t="s">
        <v>4547</v>
      </c>
      <c r="AC1020" t="s">
        <v>237</v>
      </c>
      <c r="AL1020" t="s">
        <v>218</v>
      </c>
      <c r="AM1020" t="s">
        <v>4548</v>
      </c>
      <c r="AN1020" t="s">
        <v>6</v>
      </c>
      <c r="AO1020" s="57">
        <v>46211.496574074074</v>
      </c>
      <c r="AP1020" s="57">
        <v>46242.333333333336</v>
      </c>
      <c r="AR1020" t="s">
        <v>219</v>
      </c>
      <c r="AS1020" t="s">
        <v>629</v>
      </c>
      <c r="AT1020" t="s">
        <v>231</v>
      </c>
      <c r="AU1020">
        <v>20260808</v>
      </c>
      <c r="AV1020" t="s">
        <v>222</v>
      </c>
      <c r="AW1020" t="s">
        <v>1063</v>
      </c>
      <c r="AX1020" t="s">
        <v>223</v>
      </c>
      <c r="BA1020" s="57">
        <v>46242.333333333336</v>
      </c>
      <c r="BB1020" t="s">
        <v>4548</v>
      </c>
      <c r="BC1020">
        <v>2026</v>
      </c>
      <c r="BD1020">
        <v>8</v>
      </c>
      <c r="BE1020">
        <v>8</v>
      </c>
      <c r="BF1020" s="6">
        <f t="shared" si="45"/>
        <v>46242</v>
      </c>
      <c r="BG1020">
        <f t="shared" si="46"/>
        <v>-0.33333333333575865</v>
      </c>
      <c r="BH1020" t="str">
        <f t="shared" si="47"/>
        <v>COMPLY</v>
      </c>
      <c r="BI1020" t="str">
        <f>VLOOKUP(H1020,Sheet2!$A$1:$B$270,2,FALSE)</f>
        <v>MALANG</v>
      </c>
    </row>
    <row r="1021" spans="1:61">
      <c r="A1021">
        <v>1020</v>
      </c>
      <c r="B1021">
        <v>1002518435</v>
      </c>
      <c r="C1021">
        <v>3</v>
      </c>
      <c r="D1021" t="s">
        <v>34</v>
      </c>
      <c r="E1021">
        <v>5</v>
      </c>
      <c r="F1021" t="s">
        <v>580</v>
      </c>
      <c r="G1021" t="s">
        <v>79</v>
      </c>
      <c r="H1021" t="s">
        <v>473</v>
      </c>
      <c r="I1021" t="s">
        <v>213</v>
      </c>
      <c r="J1021" t="s">
        <v>214</v>
      </c>
      <c r="K1021" t="s">
        <v>149</v>
      </c>
      <c r="M1021" t="s">
        <v>76</v>
      </c>
      <c r="N1021" t="s">
        <v>216</v>
      </c>
      <c r="O1021" s="57">
        <v>46244.674641203703</v>
      </c>
      <c r="P1021" s="57">
        <v>46247.357685185183</v>
      </c>
      <c r="Q1021">
        <v>69362712</v>
      </c>
      <c r="S1021">
        <v>172407213930</v>
      </c>
      <c r="T1021" t="s">
        <v>6257</v>
      </c>
      <c r="U1021" t="s">
        <v>6258</v>
      </c>
      <c r="V1021" t="s">
        <v>6259</v>
      </c>
      <c r="Z1021">
        <v>115.3020191</v>
      </c>
      <c r="AA1021">
        <v>-8.5440394000000008</v>
      </c>
      <c r="AB1021" t="s">
        <v>6260</v>
      </c>
      <c r="AC1021" t="s">
        <v>230</v>
      </c>
      <c r="AL1021" t="s">
        <v>218</v>
      </c>
      <c r="AM1021" t="s">
        <v>6261</v>
      </c>
      <c r="AN1021" t="s">
        <v>6</v>
      </c>
      <c r="AO1021" s="57">
        <v>46303.684467592589</v>
      </c>
      <c r="AP1021" s="57">
        <v>46245.625</v>
      </c>
      <c r="AR1021" t="s">
        <v>219</v>
      </c>
      <c r="AS1021" t="s">
        <v>79</v>
      </c>
      <c r="AT1021" t="s">
        <v>231</v>
      </c>
      <c r="AU1021">
        <v>20260813</v>
      </c>
      <c r="AV1021" t="s">
        <v>222</v>
      </c>
      <c r="AW1021" t="s">
        <v>566</v>
      </c>
      <c r="AX1021" t="s">
        <v>223</v>
      </c>
      <c r="BA1021" s="57">
        <v>46245.625</v>
      </c>
      <c r="BB1021" t="s">
        <v>6261</v>
      </c>
      <c r="BC1021">
        <v>2026</v>
      </c>
      <c r="BD1021">
        <v>8</v>
      </c>
      <c r="BE1021">
        <v>13</v>
      </c>
      <c r="BF1021" s="6">
        <f t="shared" si="45"/>
        <v>46247</v>
      </c>
      <c r="BG1021">
        <f t="shared" si="46"/>
        <v>1.375</v>
      </c>
      <c r="BH1021" t="str">
        <f t="shared" si="47"/>
        <v>NOT COMPLY</v>
      </c>
      <c r="BI1021" t="str">
        <f>VLOOKUP(H1021,Sheet2!$A$1:$B$270,2,FALSE)</f>
        <v>GIANYAR</v>
      </c>
    </row>
    <row r="1022" spans="1:61">
      <c r="A1022">
        <v>1021</v>
      </c>
      <c r="B1022">
        <v>1002520884</v>
      </c>
      <c r="C1022">
        <v>3</v>
      </c>
      <c r="D1022" t="s">
        <v>42</v>
      </c>
      <c r="E1022">
        <v>5</v>
      </c>
      <c r="F1022" t="s">
        <v>233</v>
      </c>
      <c r="G1022" t="s">
        <v>105</v>
      </c>
      <c r="H1022" t="s">
        <v>446</v>
      </c>
      <c r="I1022" t="s">
        <v>213</v>
      </c>
      <c r="J1022" t="s">
        <v>214</v>
      </c>
      <c r="K1022" t="s">
        <v>149</v>
      </c>
      <c r="M1022" t="s">
        <v>76</v>
      </c>
      <c r="N1022" t="s">
        <v>216</v>
      </c>
      <c r="O1022" s="57">
        <v>46245.717002314814</v>
      </c>
      <c r="P1022" s="57">
        <v>46246.715219907404</v>
      </c>
      <c r="Q1022">
        <v>69363697</v>
      </c>
      <c r="S1022">
        <v>152330220710</v>
      </c>
      <c r="T1022" t="s">
        <v>7525</v>
      </c>
      <c r="U1022" t="s">
        <v>7526</v>
      </c>
      <c r="V1022" t="s">
        <v>7527</v>
      </c>
      <c r="Z1022">
        <v>112.58708919999999</v>
      </c>
      <c r="AA1022">
        <v>-7.5260448000000002</v>
      </c>
      <c r="AB1022" t="s">
        <v>7528</v>
      </c>
      <c r="AC1022" t="s">
        <v>230</v>
      </c>
      <c r="AL1022" t="s">
        <v>218</v>
      </c>
      <c r="AM1022" t="s">
        <v>7529</v>
      </c>
      <c r="AN1022" t="s">
        <v>6</v>
      </c>
      <c r="AO1022" s="57">
        <v>46334.726203703707</v>
      </c>
      <c r="AP1022" s="57">
        <v>46246.625</v>
      </c>
      <c r="AR1022" t="s">
        <v>219</v>
      </c>
      <c r="AS1022" t="s">
        <v>105</v>
      </c>
      <c r="AT1022" t="s">
        <v>354</v>
      </c>
      <c r="AU1022">
        <v>20260812</v>
      </c>
      <c r="AV1022" t="s">
        <v>222</v>
      </c>
      <c r="AW1022" t="s">
        <v>7530</v>
      </c>
      <c r="AX1022" t="s">
        <v>223</v>
      </c>
      <c r="BA1022" s="57">
        <v>46246.625</v>
      </c>
      <c r="BB1022" t="s">
        <v>7529</v>
      </c>
      <c r="BC1022">
        <v>2026</v>
      </c>
      <c r="BD1022">
        <v>8</v>
      </c>
      <c r="BE1022">
        <v>12</v>
      </c>
      <c r="BF1022" s="6">
        <f t="shared" si="45"/>
        <v>46246</v>
      </c>
      <c r="BG1022">
        <f t="shared" si="46"/>
        <v>-0.625</v>
      </c>
      <c r="BH1022" t="str">
        <f t="shared" si="47"/>
        <v>COMPLY</v>
      </c>
      <c r="BI1022" t="str">
        <f>VLOOKUP(H1022,Sheet2!$A$1:$B$270,2,FALSE)</f>
        <v>MOJOKERTO</v>
      </c>
    </row>
    <row r="1023" spans="1:61">
      <c r="A1023">
        <v>1022</v>
      </c>
      <c r="B1023">
        <v>1002521891</v>
      </c>
      <c r="C1023">
        <v>3</v>
      </c>
      <c r="D1023" t="s">
        <v>42</v>
      </c>
      <c r="E1023">
        <v>5</v>
      </c>
      <c r="F1023" t="s">
        <v>102</v>
      </c>
      <c r="G1023" t="s">
        <v>100</v>
      </c>
      <c r="H1023" t="s">
        <v>445</v>
      </c>
      <c r="I1023" t="s">
        <v>213</v>
      </c>
      <c r="J1023" t="s">
        <v>214</v>
      </c>
      <c r="K1023" t="s">
        <v>149</v>
      </c>
      <c r="M1023" t="s">
        <v>225</v>
      </c>
      <c r="N1023" t="s">
        <v>216</v>
      </c>
      <c r="O1023" s="57">
        <v>46246.495208333334</v>
      </c>
      <c r="P1023" s="57">
        <v>46247.545671296299</v>
      </c>
      <c r="Q1023">
        <v>69364132</v>
      </c>
      <c r="S1023">
        <v>152526201936</v>
      </c>
      <c r="T1023" t="s">
        <v>8451</v>
      </c>
      <c r="U1023" t="s">
        <v>8452</v>
      </c>
      <c r="V1023" t="s">
        <v>8453</v>
      </c>
      <c r="Z1023">
        <v>113.9974701</v>
      </c>
      <c r="AA1023">
        <v>-7.8201252999999999</v>
      </c>
      <c r="AB1023" t="s">
        <v>8454</v>
      </c>
      <c r="AC1023" t="s">
        <v>230</v>
      </c>
      <c r="AL1023" t="s">
        <v>218</v>
      </c>
      <c r="AM1023" t="s">
        <v>8175</v>
      </c>
      <c r="AN1023" t="s">
        <v>6</v>
      </c>
      <c r="AO1023" s="57">
        <v>46364.496782407405</v>
      </c>
      <c r="AP1023" s="57">
        <v>46247.541666666664</v>
      </c>
      <c r="AR1023" t="s">
        <v>18</v>
      </c>
      <c r="AS1023" t="s">
        <v>100</v>
      </c>
      <c r="AT1023" t="s">
        <v>1009</v>
      </c>
      <c r="AV1023" t="s">
        <v>227</v>
      </c>
      <c r="AW1023" t="s">
        <v>600</v>
      </c>
      <c r="AX1023" t="s">
        <v>223</v>
      </c>
      <c r="BA1023" s="57">
        <v>46247.541666666664</v>
      </c>
      <c r="BB1023" t="s">
        <v>8175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JEMBER</v>
      </c>
    </row>
    <row r="1024" spans="1:61">
      <c r="A1024">
        <v>1023</v>
      </c>
      <c r="B1024">
        <v>1002521987</v>
      </c>
      <c r="C1024">
        <v>3</v>
      </c>
      <c r="D1024" t="s">
        <v>45</v>
      </c>
      <c r="E1024">
        <v>5</v>
      </c>
      <c r="F1024" t="s">
        <v>211</v>
      </c>
      <c r="G1024" t="s">
        <v>118</v>
      </c>
      <c r="H1024" t="s">
        <v>285</v>
      </c>
      <c r="I1024" t="s">
        <v>213</v>
      </c>
      <c r="J1024" t="s">
        <v>214</v>
      </c>
      <c r="K1024" t="s">
        <v>149</v>
      </c>
      <c r="L1024" t="s">
        <v>215</v>
      </c>
      <c r="M1024" t="s">
        <v>76</v>
      </c>
      <c r="N1024" t="s">
        <v>216</v>
      </c>
      <c r="O1024" s="57">
        <v>46246.518020833333</v>
      </c>
      <c r="P1024" s="57">
        <v>46246.800092592595</v>
      </c>
      <c r="Q1024">
        <v>69364165</v>
      </c>
      <c r="S1024">
        <v>172610203537</v>
      </c>
      <c r="T1024" t="s">
        <v>8455</v>
      </c>
      <c r="U1024" t="s">
        <v>8456</v>
      </c>
      <c r="V1024" t="s">
        <v>8457</v>
      </c>
      <c r="Z1024">
        <v>116.864577010273</v>
      </c>
      <c r="AA1024">
        <v>-8.7462701179931699</v>
      </c>
      <c r="AB1024" t="s">
        <v>8458</v>
      </c>
      <c r="AC1024" t="s">
        <v>217</v>
      </c>
      <c r="AL1024" t="s">
        <v>218</v>
      </c>
      <c r="AM1024" t="s">
        <v>8459</v>
      </c>
      <c r="AN1024" t="s">
        <v>6</v>
      </c>
      <c r="AO1024" s="57">
        <v>46364.527696759258</v>
      </c>
      <c r="AP1024" s="57">
        <v>46247.541666666664</v>
      </c>
      <c r="AR1024" t="s">
        <v>219</v>
      </c>
      <c r="AS1024" t="s">
        <v>587</v>
      </c>
      <c r="AT1024" t="s">
        <v>231</v>
      </c>
      <c r="AU1024">
        <v>20260812</v>
      </c>
      <c r="AV1024" t="s">
        <v>222</v>
      </c>
      <c r="AW1024" t="s">
        <v>1057</v>
      </c>
      <c r="AX1024" t="s">
        <v>223</v>
      </c>
      <c r="BA1024" s="57">
        <v>46247.541666666664</v>
      </c>
      <c r="BB1024" t="s">
        <v>8459</v>
      </c>
      <c r="BC1024">
        <v>2026</v>
      </c>
      <c r="BD1024">
        <v>8</v>
      </c>
      <c r="BE1024">
        <v>12</v>
      </c>
      <c r="BF1024" s="6">
        <f t="shared" si="45"/>
        <v>46246</v>
      </c>
      <c r="BG1024">
        <f t="shared" si="46"/>
        <v>-1.5416666666642413</v>
      </c>
      <c r="BH1024" t="str">
        <f t="shared" si="47"/>
        <v>COMPLY</v>
      </c>
      <c r="BI1024" t="str">
        <f>VLOOKUP(H1024,Sheet2!$A$1:$B$270,2,FALSE)</f>
        <v>SUMBAWA</v>
      </c>
    </row>
    <row r="1025" spans="1:61">
      <c r="A1025">
        <v>1024</v>
      </c>
      <c r="B1025">
        <v>1002509974</v>
      </c>
      <c r="C1025">
        <v>3</v>
      </c>
      <c r="D1025" t="s">
        <v>42</v>
      </c>
      <c r="E1025">
        <v>5</v>
      </c>
      <c r="F1025" t="s">
        <v>106</v>
      </c>
      <c r="G1025" t="s">
        <v>106</v>
      </c>
      <c r="H1025" t="s">
        <v>347</v>
      </c>
      <c r="I1025" t="s">
        <v>213</v>
      </c>
      <c r="J1025" t="s">
        <v>214</v>
      </c>
      <c r="K1025" t="s">
        <v>149</v>
      </c>
      <c r="M1025" t="s">
        <v>236</v>
      </c>
      <c r="N1025" t="s">
        <v>216</v>
      </c>
      <c r="O1025" s="57">
        <v>46239.435486111113</v>
      </c>
      <c r="P1025" s="57">
        <v>46239.475312499999</v>
      </c>
      <c r="Q1025">
        <v>69358909</v>
      </c>
      <c r="S1025">
        <v>152729256692</v>
      </c>
      <c r="T1025" t="s">
        <v>1451</v>
      </c>
      <c r="U1025" t="s">
        <v>1452</v>
      </c>
      <c r="Z1025">
        <v>112.90692900000001</v>
      </c>
      <c r="AA1025">
        <v>-7.6490361</v>
      </c>
      <c r="AB1025" t="s">
        <v>1453</v>
      </c>
      <c r="AC1025" t="s">
        <v>230</v>
      </c>
      <c r="AO1025" s="57">
        <v>46150.44427083333</v>
      </c>
      <c r="AR1025" t="s">
        <v>314</v>
      </c>
      <c r="AS1025" t="s">
        <v>106</v>
      </c>
      <c r="AT1025" t="s">
        <v>231</v>
      </c>
      <c r="AV1025" t="s">
        <v>1121</v>
      </c>
      <c r="AW1025" t="s">
        <v>566</v>
      </c>
      <c r="AX1025" t="s">
        <v>223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PASURUAN</v>
      </c>
    </row>
    <row r="1026" spans="1:61">
      <c r="A1026">
        <v>1025</v>
      </c>
      <c r="B1026">
        <v>1002514594</v>
      </c>
      <c r="C1026">
        <v>3</v>
      </c>
      <c r="D1026" t="s">
        <v>45</v>
      </c>
      <c r="E1026">
        <v>5</v>
      </c>
      <c r="F1026" t="s">
        <v>211</v>
      </c>
      <c r="G1026" t="s">
        <v>118</v>
      </c>
      <c r="H1026" t="s">
        <v>212</v>
      </c>
      <c r="I1026" t="s">
        <v>213</v>
      </c>
      <c r="J1026" t="s">
        <v>214</v>
      </c>
      <c r="K1026" t="s">
        <v>149</v>
      </c>
      <c r="L1026" t="s">
        <v>215</v>
      </c>
      <c r="M1026" t="s">
        <v>582</v>
      </c>
      <c r="N1026" t="s">
        <v>216</v>
      </c>
      <c r="O1026" s="57">
        <v>46241.558287037034</v>
      </c>
      <c r="P1026" s="57">
        <v>46244.549039351848</v>
      </c>
      <c r="Q1026">
        <v>69360771</v>
      </c>
      <c r="S1026">
        <v>172606792116</v>
      </c>
      <c r="T1026" t="s">
        <v>4555</v>
      </c>
      <c r="U1026" t="s">
        <v>4556</v>
      </c>
      <c r="V1026" t="s">
        <v>4557</v>
      </c>
      <c r="Z1026">
        <v>117.7059984</v>
      </c>
      <c r="AA1026">
        <v>-8.6711797999999902</v>
      </c>
      <c r="AB1026" t="s">
        <v>4558</v>
      </c>
      <c r="AC1026" t="s">
        <v>237</v>
      </c>
      <c r="AL1026" t="s">
        <v>218</v>
      </c>
      <c r="AM1026" t="s">
        <v>4559</v>
      </c>
      <c r="AN1026" t="s">
        <v>6</v>
      </c>
      <c r="AO1026" s="57">
        <v>46211.559479166666</v>
      </c>
      <c r="AP1026" s="57">
        <v>46242.541666666664</v>
      </c>
      <c r="AQ1026" t="s">
        <v>929</v>
      </c>
      <c r="AR1026" t="s">
        <v>14</v>
      </c>
      <c r="AS1026" t="s">
        <v>220</v>
      </c>
      <c r="AT1026" t="s">
        <v>231</v>
      </c>
      <c r="AV1026" t="s">
        <v>6262</v>
      </c>
      <c r="AW1026" t="s">
        <v>1055</v>
      </c>
      <c r="AX1026" t="s">
        <v>223</v>
      </c>
      <c r="BA1026" s="57">
        <v>46242.541666666664</v>
      </c>
      <c r="BB1026" t="s">
        <v>4559</v>
      </c>
      <c r="BF1026" s="6" t="e">
        <f t="shared" si="45"/>
        <v>#NUM!</v>
      </c>
      <c r="BG1026" t="e">
        <f t="shared" si="46"/>
        <v>#NUM!</v>
      </c>
      <c r="BH1026" t="e">
        <f t="shared" si="47"/>
        <v>#NUM!</v>
      </c>
      <c r="BI1026" t="str">
        <f>VLOOKUP(H1026,Sheet2!$A$1:$B$270,2,FALSE)</f>
        <v>SUMBAWA</v>
      </c>
    </row>
    <row r="1027" spans="1:61">
      <c r="A1027">
        <v>1026</v>
      </c>
      <c r="B1027">
        <v>1002510436</v>
      </c>
      <c r="C1027">
        <v>3</v>
      </c>
      <c r="D1027" t="s">
        <v>45</v>
      </c>
      <c r="E1027">
        <v>5</v>
      </c>
      <c r="F1027" t="s">
        <v>113</v>
      </c>
      <c r="G1027" t="s">
        <v>111</v>
      </c>
      <c r="H1027" t="s">
        <v>258</v>
      </c>
      <c r="I1027" t="s">
        <v>213</v>
      </c>
      <c r="J1027" t="s">
        <v>214</v>
      </c>
      <c r="K1027" t="s">
        <v>149</v>
      </c>
      <c r="L1027" t="s">
        <v>215</v>
      </c>
      <c r="M1027" t="s">
        <v>76</v>
      </c>
      <c r="N1027" t="s">
        <v>216</v>
      </c>
      <c r="O1027" s="57">
        <v>46239.538842592592</v>
      </c>
      <c r="P1027" s="57">
        <v>46241.562685185185</v>
      </c>
      <c r="Q1027">
        <v>69359116</v>
      </c>
      <c r="S1027">
        <v>172506788953</v>
      </c>
      <c r="T1027" t="s">
        <v>1459</v>
      </c>
      <c r="U1027" t="s">
        <v>1460</v>
      </c>
      <c r="V1027" t="s">
        <v>1461</v>
      </c>
      <c r="Z1027">
        <v>121.6719839</v>
      </c>
      <c r="AA1027">
        <v>-8.7859672999999994</v>
      </c>
      <c r="AB1027" t="s">
        <v>1462</v>
      </c>
      <c r="AC1027" t="s">
        <v>237</v>
      </c>
      <c r="AL1027" t="s">
        <v>218</v>
      </c>
      <c r="AM1027" t="s">
        <v>1463</v>
      </c>
      <c r="AN1027" t="s">
        <v>6</v>
      </c>
      <c r="AO1027" s="57">
        <v>46150.548807870371</v>
      </c>
      <c r="AP1027" s="57">
        <v>46240.541666666664</v>
      </c>
      <c r="AR1027" t="s">
        <v>219</v>
      </c>
      <c r="AS1027" t="s">
        <v>111</v>
      </c>
      <c r="AT1027" t="s">
        <v>231</v>
      </c>
      <c r="AU1027">
        <v>20260807</v>
      </c>
      <c r="AV1027" t="s">
        <v>222</v>
      </c>
      <c r="AW1027" t="s">
        <v>1063</v>
      </c>
      <c r="AX1027" t="s">
        <v>223</v>
      </c>
      <c r="BA1027" s="57">
        <v>46240.541666666664</v>
      </c>
      <c r="BB1027" t="s">
        <v>1463</v>
      </c>
      <c r="BC1027">
        <v>2026</v>
      </c>
      <c r="BD1027">
        <v>8</v>
      </c>
      <c r="BE1027">
        <v>7</v>
      </c>
      <c r="BF1027" s="6">
        <f t="shared" ref="BF1027:BF1090" si="48">DATE(BC1027,BD1027,BE1027)</f>
        <v>46241</v>
      </c>
      <c r="BG1027">
        <f t="shared" ref="BG1027:BG1090" si="49">BF1027-BA1027</f>
        <v>0.45833333333575865</v>
      </c>
      <c r="BH1027" t="str">
        <f t="shared" ref="BH1027:BH1090" si="50">IF(BG1027=1,"COMPLY",IF(BG1027&lt;1,"COMPLY","NOT COMPLY"))</f>
        <v>COMPLY</v>
      </c>
      <c r="BI1027" t="str">
        <f>VLOOKUP(H1027,Sheet2!$A$1:$B$270,2,FALSE)</f>
        <v>ENDE</v>
      </c>
    </row>
    <row r="1028" spans="1:61">
      <c r="A1028">
        <v>1027</v>
      </c>
      <c r="B1028">
        <v>1002508243</v>
      </c>
      <c r="C1028">
        <v>3</v>
      </c>
      <c r="D1028" t="s">
        <v>42</v>
      </c>
      <c r="E1028">
        <v>5</v>
      </c>
      <c r="F1028" t="s">
        <v>106</v>
      </c>
      <c r="G1028" t="s">
        <v>107</v>
      </c>
      <c r="H1028" t="s">
        <v>483</v>
      </c>
      <c r="I1028" t="s">
        <v>213</v>
      </c>
      <c r="J1028" t="s">
        <v>214</v>
      </c>
      <c r="K1028" t="s">
        <v>149</v>
      </c>
      <c r="M1028" t="s">
        <v>76</v>
      </c>
      <c r="N1028" t="s">
        <v>216</v>
      </c>
      <c r="O1028" s="57">
        <v>46238.564270833333</v>
      </c>
      <c r="P1028" s="57">
        <v>46239.888148148151</v>
      </c>
      <c r="Q1028">
        <v>69358296</v>
      </c>
      <c r="S1028">
        <v>152530201994</v>
      </c>
      <c r="T1028" t="s">
        <v>1464</v>
      </c>
      <c r="U1028" t="s">
        <v>1465</v>
      </c>
      <c r="V1028" t="s">
        <v>1466</v>
      </c>
      <c r="Z1028">
        <v>113.1076104</v>
      </c>
      <c r="AA1028">
        <v>-7.7498443999999997</v>
      </c>
      <c r="AB1028" t="s">
        <v>1467</v>
      </c>
      <c r="AC1028" t="s">
        <v>230</v>
      </c>
      <c r="AL1028" t="s">
        <v>218</v>
      </c>
      <c r="AM1028" t="s">
        <v>1468</v>
      </c>
      <c r="AN1028" t="s">
        <v>6</v>
      </c>
      <c r="AO1028" s="57">
        <v>46120.569340277776</v>
      </c>
      <c r="AP1028" s="57">
        <v>46240.333333333336</v>
      </c>
      <c r="AR1028" t="s">
        <v>219</v>
      </c>
      <c r="AS1028" t="s">
        <v>220</v>
      </c>
      <c r="AT1028" t="s">
        <v>354</v>
      </c>
      <c r="AU1028">
        <v>20260805</v>
      </c>
      <c r="AV1028" t="s">
        <v>222</v>
      </c>
      <c r="AW1028" t="s">
        <v>566</v>
      </c>
      <c r="AX1028" t="s">
        <v>223</v>
      </c>
      <c r="BA1028" s="57">
        <v>46240.333333333336</v>
      </c>
      <c r="BB1028" t="s">
        <v>1468</v>
      </c>
      <c r="BC1028">
        <v>2026</v>
      </c>
      <c r="BD1028">
        <v>8</v>
      </c>
      <c r="BE1028">
        <v>5</v>
      </c>
      <c r="BF1028" s="6">
        <f t="shared" si="48"/>
        <v>46239</v>
      </c>
      <c r="BG1028">
        <f t="shared" si="49"/>
        <v>-1.3333333333357587</v>
      </c>
      <c r="BH1028" t="str">
        <f t="shared" si="50"/>
        <v>COMPLY</v>
      </c>
      <c r="BI1028" t="str">
        <f>VLOOKUP(H1028,Sheet2!$A$1:$B$270,2,FALSE)</f>
        <v>PROBOLINGGO</v>
      </c>
    </row>
    <row r="1029" spans="1:61">
      <c r="A1029">
        <v>1028</v>
      </c>
      <c r="B1029">
        <v>1002504718</v>
      </c>
      <c r="C1029">
        <v>3</v>
      </c>
      <c r="D1029" t="s">
        <v>55</v>
      </c>
      <c r="E1029">
        <v>5</v>
      </c>
      <c r="F1029" t="s">
        <v>267</v>
      </c>
      <c r="G1029" t="s">
        <v>122</v>
      </c>
      <c r="H1029" t="s">
        <v>357</v>
      </c>
      <c r="I1029" t="s">
        <v>213</v>
      </c>
      <c r="J1029" t="s">
        <v>214</v>
      </c>
      <c r="K1029" t="s">
        <v>149</v>
      </c>
      <c r="L1029" t="s">
        <v>215</v>
      </c>
      <c r="M1029" t="s">
        <v>76</v>
      </c>
      <c r="N1029" t="s">
        <v>216</v>
      </c>
      <c r="O1029" s="57">
        <v>46235.638854166667</v>
      </c>
      <c r="P1029" s="57">
        <v>46236.948425925926</v>
      </c>
      <c r="Q1029">
        <v>69356811</v>
      </c>
      <c r="S1029">
        <v>152421262082</v>
      </c>
      <c r="T1029" t="s">
        <v>1469</v>
      </c>
      <c r="U1029" t="s">
        <v>1470</v>
      </c>
      <c r="V1029" t="s">
        <v>1471</v>
      </c>
      <c r="Z1029">
        <v>112.659298740327</v>
      </c>
      <c r="AA1029">
        <v>-7.1539250396975804</v>
      </c>
      <c r="AB1029" t="s">
        <v>1472</v>
      </c>
      <c r="AC1029" t="s">
        <v>217</v>
      </c>
      <c r="AL1029" t="s">
        <v>218</v>
      </c>
      <c r="AM1029" t="s">
        <v>1473</v>
      </c>
      <c r="AN1029" t="s">
        <v>6</v>
      </c>
      <c r="AO1029" s="57">
        <v>46030.642418981479</v>
      </c>
      <c r="AP1029" s="57">
        <v>46237.333333333336</v>
      </c>
      <c r="AR1029" t="s">
        <v>219</v>
      </c>
      <c r="AS1029" t="s">
        <v>122</v>
      </c>
      <c r="AT1029" t="s">
        <v>231</v>
      </c>
      <c r="AU1029">
        <v>20260802</v>
      </c>
      <c r="AV1029" t="s">
        <v>222</v>
      </c>
      <c r="AW1029" t="s">
        <v>1055</v>
      </c>
      <c r="AX1029" t="s">
        <v>223</v>
      </c>
      <c r="BA1029" s="57">
        <v>46237.333333333336</v>
      </c>
      <c r="BB1029" t="s">
        <v>1473</v>
      </c>
      <c r="BC1029">
        <v>2026</v>
      </c>
      <c r="BD1029">
        <v>8</v>
      </c>
      <c r="BE1029">
        <v>2</v>
      </c>
      <c r="BF1029" s="6">
        <f t="shared" si="48"/>
        <v>46236</v>
      </c>
      <c r="BG1029">
        <f t="shared" si="49"/>
        <v>-1.3333333333357587</v>
      </c>
      <c r="BH1029" t="str">
        <f t="shared" si="50"/>
        <v>COMPLY</v>
      </c>
      <c r="BI1029" t="str">
        <f>VLOOKUP(H1029,Sheet2!$A$1:$B$270,2,FALSE)</f>
        <v>GRESIK</v>
      </c>
    </row>
    <row r="1030" spans="1:61">
      <c r="A1030">
        <v>1029</v>
      </c>
      <c r="B1030">
        <v>1002519169</v>
      </c>
      <c r="C1030">
        <v>3</v>
      </c>
      <c r="D1030" t="s">
        <v>55</v>
      </c>
      <c r="E1030">
        <v>5</v>
      </c>
      <c r="F1030" t="s">
        <v>228</v>
      </c>
      <c r="G1030" t="s">
        <v>121</v>
      </c>
      <c r="H1030" t="s">
        <v>456</v>
      </c>
      <c r="I1030" t="s">
        <v>213</v>
      </c>
      <c r="J1030" t="s">
        <v>214</v>
      </c>
      <c r="K1030" t="s">
        <v>149</v>
      </c>
      <c r="M1030" t="s">
        <v>76</v>
      </c>
      <c r="N1030" t="s">
        <v>216</v>
      </c>
      <c r="O1030" s="57">
        <v>46245.420347222222</v>
      </c>
      <c r="P1030" s="57">
        <v>46245.646493055552</v>
      </c>
      <c r="Q1030">
        <v>69361506</v>
      </c>
      <c r="S1030">
        <v>152436204691</v>
      </c>
      <c r="T1030" t="s">
        <v>1689</v>
      </c>
      <c r="U1030" t="s">
        <v>6938</v>
      </c>
      <c r="V1030" t="s">
        <v>7531</v>
      </c>
      <c r="Z1030">
        <v>112.72676914</v>
      </c>
      <c r="AA1030">
        <v>-7.1258755999999996</v>
      </c>
      <c r="AB1030" t="s">
        <v>5479</v>
      </c>
      <c r="AC1030" t="s">
        <v>230</v>
      </c>
      <c r="AL1030" t="s">
        <v>218</v>
      </c>
      <c r="AM1030" t="s">
        <v>6940</v>
      </c>
      <c r="AN1030" t="s">
        <v>6</v>
      </c>
      <c r="AO1030" s="57">
        <v>46334.42396990741</v>
      </c>
      <c r="AR1030" t="s">
        <v>219</v>
      </c>
      <c r="AS1030" t="s">
        <v>220</v>
      </c>
      <c r="AT1030" t="s">
        <v>231</v>
      </c>
      <c r="AU1030">
        <v>20260811</v>
      </c>
      <c r="AV1030" t="s">
        <v>222</v>
      </c>
      <c r="AW1030" t="s">
        <v>565</v>
      </c>
      <c r="AX1030" t="s">
        <v>223</v>
      </c>
      <c r="BA1030" s="57">
        <v>46245.291666666664</v>
      </c>
      <c r="BB1030" t="s">
        <v>6940</v>
      </c>
      <c r="BC1030">
        <v>2026</v>
      </c>
      <c r="BD1030">
        <v>8</v>
      </c>
      <c r="BE1030">
        <v>11</v>
      </c>
      <c r="BF1030" s="6">
        <f t="shared" si="48"/>
        <v>46245</v>
      </c>
      <c r="BG1030">
        <f t="shared" si="49"/>
        <v>-0.29166666666424135</v>
      </c>
      <c r="BH1030" t="str">
        <f t="shared" si="50"/>
        <v>COMPLY</v>
      </c>
      <c r="BI1030" t="str">
        <f>VLOOKUP(H1030,Sheet2!$A$1:$B$270,2,FALSE)</f>
        <v>MADURA</v>
      </c>
    </row>
    <row r="1031" spans="1:61">
      <c r="A1031">
        <v>1030</v>
      </c>
      <c r="B1031">
        <v>1002516144</v>
      </c>
      <c r="C1031">
        <v>3</v>
      </c>
      <c r="D1031" t="s">
        <v>55</v>
      </c>
      <c r="E1031">
        <v>5</v>
      </c>
      <c r="F1031" t="s">
        <v>315</v>
      </c>
      <c r="G1031" t="s">
        <v>128</v>
      </c>
      <c r="H1031" t="s">
        <v>430</v>
      </c>
      <c r="I1031" t="s">
        <v>213</v>
      </c>
      <c r="J1031" t="s">
        <v>214</v>
      </c>
      <c r="K1031" t="s">
        <v>149</v>
      </c>
      <c r="L1031" t="s">
        <v>215</v>
      </c>
      <c r="M1031" t="s">
        <v>582</v>
      </c>
      <c r="N1031" t="s">
        <v>216</v>
      </c>
      <c r="O1031" s="57">
        <v>46242.674259259256</v>
      </c>
      <c r="P1031" s="57">
        <v>46244.572962962964</v>
      </c>
      <c r="Q1031">
        <v>69361588</v>
      </c>
      <c r="S1031">
        <v>152301273010</v>
      </c>
      <c r="T1031" t="s">
        <v>4565</v>
      </c>
      <c r="U1031" t="s">
        <v>4566</v>
      </c>
      <c r="V1031" t="s">
        <v>4567</v>
      </c>
      <c r="Z1031">
        <v>112.71169759999999</v>
      </c>
      <c r="AA1031">
        <v>-7.2704519999999899</v>
      </c>
      <c r="AB1031" t="s">
        <v>4568</v>
      </c>
      <c r="AC1031" t="s">
        <v>237</v>
      </c>
      <c r="AL1031" t="s">
        <v>218</v>
      </c>
      <c r="AM1031" t="s">
        <v>4569</v>
      </c>
      <c r="AN1031" t="s">
        <v>6</v>
      </c>
      <c r="AO1031" s="57">
        <v>46242.684166666666</v>
      </c>
      <c r="AP1031" s="57">
        <v>46243.541666666664</v>
      </c>
      <c r="AQ1031" t="s">
        <v>249</v>
      </c>
      <c r="AR1031" t="s">
        <v>14</v>
      </c>
      <c r="AS1031" t="s">
        <v>961</v>
      </c>
      <c r="AT1031" t="s">
        <v>354</v>
      </c>
      <c r="AV1031" t="s">
        <v>6263</v>
      </c>
      <c r="AW1031" t="s">
        <v>4570</v>
      </c>
      <c r="AX1031" t="s">
        <v>223</v>
      </c>
      <c r="BA1031" s="57">
        <v>46243.541666666664</v>
      </c>
      <c r="BB1031" t="s">
        <v>4569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SURABAYA UTARA</v>
      </c>
    </row>
    <row r="1032" spans="1:61">
      <c r="A1032">
        <v>1031</v>
      </c>
      <c r="B1032">
        <v>1002514108</v>
      </c>
      <c r="C1032">
        <v>3</v>
      </c>
      <c r="D1032" t="s">
        <v>55</v>
      </c>
      <c r="E1032">
        <v>5</v>
      </c>
      <c r="F1032" t="s">
        <v>267</v>
      </c>
      <c r="G1032" t="s">
        <v>128</v>
      </c>
      <c r="H1032" t="s">
        <v>362</v>
      </c>
      <c r="I1032" t="s">
        <v>213</v>
      </c>
      <c r="J1032" t="s">
        <v>214</v>
      </c>
      <c r="K1032" t="s">
        <v>149</v>
      </c>
      <c r="L1032" t="s">
        <v>215</v>
      </c>
      <c r="M1032" t="s">
        <v>76</v>
      </c>
      <c r="N1032" t="s">
        <v>216</v>
      </c>
      <c r="O1032" s="57">
        <v>46241.438842592594</v>
      </c>
      <c r="P1032" s="57">
        <v>46244.371446759258</v>
      </c>
      <c r="Q1032">
        <v>69360561</v>
      </c>
      <c r="S1032">
        <v>152412248754</v>
      </c>
      <c r="T1032" t="s">
        <v>4571</v>
      </c>
      <c r="U1032" t="s">
        <v>4572</v>
      </c>
      <c r="V1032" t="s">
        <v>4573</v>
      </c>
      <c r="Z1032">
        <v>112.6557693</v>
      </c>
      <c r="AA1032">
        <v>-7.2535153000000001</v>
      </c>
      <c r="AB1032" t="s">
        <v>4574</v>
      </c>
      <c r="AC1032" t="s">
        <v>237</v>
      </c>
      <c r="AL1032" t="s">
        <v>218</v>
      </c>
      <c r="AM1032" t="s">
        <v>4575</v>
      </c>
      <c r="AN1032" t="s">
        <v>6</v>
      </c>
      <c r="AO1032" s="57">
        <v>46211.444398148145</v>
      </c>
      <c r="AP1032" s="57">
        <v>46242.333333333336</v>
      </c>
      <c r="AR1032" t="s">
        <v>219</v>
      </c>
      <c r="AS1032" t="s">
        <v>647</v>
      </c>
      <c r="AT1032" t="s">
        <v>231</v>
      </c>
      <c r="AU1032">
        <v>20260810</v>
      </c>
      <c r="AV1032" t="s">
        <v>222</v>
      </c>
      <c r="AW1032" t="s">
        <v>1067</v>
      </c>
      <c r="AX1032" t="s">
        <v>223</v>
      </c>
      <c r="BA1032" s="57">
        <v>46242.333333333336</v>
      </c>
      <c r="BB1032" t="s">
        <v>4575</v>
      </c>
      <c r="BC1032">
        <v>2026</v>
      </c>
      <c r="BD1032">
        <v>8</v>
      </c>
      <c r="BE1032">
        <v>10</v>
      </c>
      <c r="BF1032" s="6">
        <f t="shared" si="48"/>
        <v>46244</v>
      </c>
      <c r="BG1032">
        <f t="shared" si="49"/>
        <v>1.6666666666642413</v>
      </c>
      <c r="BH1032" t="str">
        <f t="shared" si="50"/>
        <v>NOT COMPLY</v>
      </c>
      <c r="BI1032" t="str">
        <f>VLOOKUP(H1032,Sheet2!$A$1:$B$270,2,FALSE)</f>
        <v>SURABAYA UTARA</v>
      </c>
    </row>
    <row r="1033" spans="1:61">
      <c r="A1033">
        <v>1032</v>
      </c>
      <c r="B1033">
        <v>1002522430</v>
      </c>
      <c r="C1033">
        <v>3</v>
      </c>
      <c r="D1033" t="s">
        <v>42</v>
      </c>
      <c r="E1033">
        <v>5</v>
      </c>
      <c r="F1033" t="s">
        <v>106</v>
      </c>
      <c r="G1033" t="s">
        <v>106</v>
      </c>
      <c r="H1033" t="s">
        <v>347</v>
      </c>
      <c r="I1033" t="s">
        <v>213</v>
      </c>
      <c r="J1033" t="s">
        <v>214</v>
      </c>
      <c r="K1033" t="s">
        <v>149</v>
      </c>
      <c r="M1033" t="s">
        <v>76</v>
      </c>
      <c r="N1033" t="s">
        <v>216</v>
      </c>
      <c r="O1033" s="57">
        <v>46246.608252314814</v>
      </c>
      <c r="P1033" s="57">
        <v>46248.369849537034</v>
      </c>
      <c r="Q1033">
        <v>69364353</v>
      </c>
      <c r="S1033">
        <v>152729256743</v>
      </c>
      <c r="T1033" t="s">
        <v>8460</v>
      </c>
      <c r="U1033" t="s">
        <v>8461</v>
      </c>
      <c r="V1033" t="s">
        <v>8462</v>
      </c>
      <c r="Z1033">
        <v>112.9161735</v>
      </c>
      <c r="AA1033">
        <v>-7.6358905000000004</v>
      </c>
      <c r="AB1033" t="s">
        <v>8463</v>
      </c>
      <c r="AC1033" t="s">
        <v>230</v>
      </c>
      <c r="AL1033" t="s">
        <v>218</v>
      </c>
      <c r="AM1033" t="s">
        <v>8464</v>
      </c>
      <c r="AN1033" t="s">
        <v>6</v>
      </c>
      <c r="AO1033" s="57">
        <v>46364.61109953704</v>
      </c>
      <c r="AP1033" s="57">
        <v>46247.541666666664</v>
      </c>
      <c r="AR1033" t="s">
        <v>219</v>
      </c>
      <c r="AS1033" t="s">
        <v>106</v>
      </c>
      <c r="AT1033" t="s">
        <v>231</v>
      </c>
      <c r="AU1033">
        <v>20260814</v>
      </c>
      <c r="AV1033" t="s">
        <v>222</v>
      </c>
      <c r="AW1033" t="s">
        <v>567</v>
      </c>
      <c r="AX1033" t="s">
        <v>223</v>
      </c>
      <c r="BA1033" s="57">
        <v>46247.541666666664</v>
      </c>
      <c r="BB1033" t="s">
        <v>8464</v>
      </c>
      <c r="BC1033">
        <v>2026</v>
      </c>
      <c r="BD1033">
        <v>8</v>
      </c>
      <c r="BE1033">
        <v>14</v>
      </c>
      <c r="BF1033" s="6">
        <f t="shared" si="48"/>
        <v>46248</v>
      </c>
      <c r="BG1033">
        <f t="shared" si="49"/>
        <v>0.45833333333575865</v>
      </c>
      <c r="BH1033" t="str">
        <f t="shared" si="50"/>
        <v>COMPLY</v>
      </c>
      <c r="BI1033" t="str">
        <f>VLOOKUP(H1033,Sheet2!$A$1:$B$270,2,FALSE)</f>
        <v>PASURUAN</v>
      </c>
    </row>
    <row r="1034" spans="1:61">
      <c r="A1034">
        <v>1033</v>
      </c>
      <c r="B1034">
        <v>1002505758</v>
      </c>
      <c r="C1034">
        <v>3</v>
      </c>
      <c r="D1034" t="s">
        <v>42</v>
      </c>
      <c r="E1034">
        <v>5</v>
      </c>
      <c r="F1034" t="s">
        <v>102</v>
      </c>
      <c r="G1034" t="s">
        <v>100</v>
      </c>
      <c r="H1034" t="s">
        <v>445</v>
      </c>
      <c r="I1034" t="s">
        <v>213</v>
      </c>
      <c r="J1034" t="s">
        <v>214</v>
      </c>
      <c r="K1034" t="s">
        <v>149</v>
      </c>
      <c r="L1034" t="s">
        <v>620</v>
      </c>
      <c r="M1034" t="s">
        <v>76</v>
      </c>
      <c r="N1034" t="s">
        <v>216</v>
      </c>
      <c r="O1034" s="57">
        <v>46237.434675925928</v>
      </c>
      <c r="P1034" s="57">
        <v>46237.881643518522</v>
      </c>
      <c r="Q1034">
        <v>69357314</v>
      </c>
      <c r="R1034">
        <v>3322011034</v>
      </c>
      <c r="S1034">
        <v>152526201925</v>
      </c>
      <c r="T1034" t="s">
        <v>1474</v>
      </c>
      <c r="U1034" t="s">
        <v>1475</v>
      </c>
      <c r="V1034" t="s">
        <v>1476</v>
      </c>
      <c r="Z1034">
        <v>113.98102450942</v>
      </c>
      <c r="AA1034">
        <v>-7.7945371523285001</v>
      </c>
      <c r="AB1034" t="s">
        <v>1477</v>
      </c>
      <c r="AC1034" t="s">
        <v>237</v>
      </c>
      <c r="AL1034" t="s">
        <v>218</v>
      </c>
      <c r="AM1034" t="s">
        <v>1478</v>
      </c>
      <c r="AN1034" t="s">
        <v>6</v>
      </c>
      <c r="AO1034" s="57">
        <v>46089.444699074076</v>
      </c>
      <c r="AP1034" s="57">
        <v>46238.333333333336</v>
      </c>
      <c r="AR1034" t="s">
        <v>219</v>
      </c>
      <c r="AS1034" t="s">
        <v>100</v>
      </c>
      <c r="AT1034" t="s">
        <v>231</v>
      </c>
      <c r="AU1034">
        <v>20260803</v>
      </c>
      <c r="AV1034" t="s">
        <v>222</v>
      </c>
      <c r="AW1034" t="s">
        <v>981</v>
      </c>
      <c r="AX1034" t="s">
        <v>223</v>
      </c>
      <c r="BA1034" s="57">
        <v>46238.333333333336</v>
      </c>
      <c r="BB1034" t="s">
        <v>1478</v>
      </c>
      <c r="BC1034">
        <v>2026</v>
      </c>
      <c r="BD1034">
        <v>8</v>
      </c>
      <c r="BE1034">
        <v>3</v>
      </c>
      <c r="BF1034" s="6">
        <f t="shared" si="48"/>
        <v>46237</v>
      </c>
      <c r="BG1034">
        <f t="shared" si="49"/>
        <v>-1.3333333333357587</v>
      </c>
      <c r="BH1034" t="str">
        <f t="shared" si="50"/>
        <v>COMPLY</v>
      </c>
      <c r="BI1034" t="str">
        <f>VLOOKUP(H1034,Sheet2!$A$1:$B$270,2,FALSE)</f>
        <v>JEMBER</v>
      </c>
    </row>
    <row r="1035" spans="1:61">
      <c r="A1035">
        <v>1034</v>
      </c>
      <c r="B1035">
        <v>1002516222</v>
      </c>
      <c r="C1035">
        <v>3</v>
      </c>
      <c r="D1035" t="s">
        <v>45</v>
      </c>
      <c r="E1035">
        <v>5</v>
      </c>
      <c r="F1035" t="s">
        <v>211</v>
      </c>
      <c r="G1035" t="s">
        <v>110</v>
      </c>
      <c r="H1035" t="s">
        <v>481</v>
      </c>
      <c r="I1035" t="s">
        <v>213</v>
      </c>
      <c r="J1035" t="s">
        <v>214</v>
      </c>
      <c r="K1035" t="s">
        <v>149</v>
      </c>
      <c r="M1035" t="s">
        <v>76</v>
      </c>
      <c r="N1035" t="s">
        <v>216</v>
      </c>
      <c r="O1035" s="57">
        <v>46242.792407407411</v>
      </c>
      <c r="P1035" s="57">
        <v>46245.607754629629</v>
      </c>
      <c r="Q1035">
        <v>69360511</v>
      </c>
      <c r="S1035">
        <v>172617203052</v>
      </c>
      <c r="T1035" t="s">
        <v>4576</v>
      </c>
      <c r="U1035" t="s">
        <v>4577</v>
      </c>
      <c r="V1035" t="s">
        <v>4578</v>
      </c>
      <c r="Z1035">
        <v>118.625393863173</v>
      </c>
      <c r="AA1035">
        <v>-8.4993011417142394</v>
      </c>
      <c r="AB1035" t="s">
        <v>4579</v>
      </c>
      <c r="AC1035" t="s">
        <v>217</v>
      </c>
      <c r="AL1035" t="s">
        <v>218</v>
      </c>
      <c r="AM1035" t="s">
        <v>4580</v>
      </c>
      <c r="AN1035" t="s">
        <v>6</v>
      </c>
      <c r="AO1035" s="57">
        <v>46242.798530092594</v>
      </c>
      <c r="AR1035" t="s">
        <v>219</v>
      </c>
      <c r="AS1035" t="s">
        <v>987</v>
      </c>
      <c r="AT1035" t="s">
        <v>221</v>
      </c>
      <c r="AU1035">
        <v>20260811</v>
      </c>
      <c r="AV1035" t="s">
        <v>222</v>
      </c>
      <c r="AW1035" t="s">
        <v>4581</v>
      </c>
      <c r="AX1035" t="s">
        <v>223</v>
      </c>
      <c r="BA1035" s="57">
        <v>46242.291666666664</v>
      </c>
      <c r="BB1035" t="s">
        <v>4580</v>
      </c>
      <c r="BC1035">
        <v>2026</v>
      </c>
      <c r="BD1035">
        <v>8</v>
      </c>
      <c r="BE1035">
        <v>11</v>
      </c>
      <c r="BF1035" s="6">
        <f t="shared" si="48"/>
        <v>46245</v>
      </c>
      <c r="BG1035">
        <f t="shared" si="49"/>
        <v>2.7083333333357587</v>
      </c>
      <c r="BH1035" t="str">
        <f t="shared" si="50"/>
        <v>NOT COMPLY</v>
      </c>
      <c r="BI1035" t="str">
        <f>VLOOKUP(H1035,Sheet2!$A$1:$B$270,2,FALSE)</f>
        <v>BIMA</v>
      </c>
    </row>
    <row r="1036" spans="1:61">
      <c r="A1036">
        <v>1035</v>
      </c>
      <c r="B1036">
        <v>1002515887</v>
      </c>
      <c r="C1036">
        <v>3</v>
      </c>
      <c r="D1036" t="s">
        <v>59</v>
      </c>
      <c r="E1036">
        <v>4</v>
      </c>
      <c r="F1036" t="s">
        <v>224</v>
      </c>
      <c r="G1036" t="s">
        <v>621</v>
      </c>
      <c r="H1036" t="s">
        <v>4582</v>
      </c>
      <c r="I1036" t="s">
        <v>213</v>
      </c>
      <c r="J1036" t="s">
        <v>214</v>
      </c>
      <c r="K1036" t="s">
        <v>149</v>
      </c>
      <c r="L1036" t="s">
        <v>215</v>
      </c>
      <c r="M1036" t="s">
        <v>76</v>
      </c>
      <c r="N1036" t="s">
        <v>216</v>
      </c>
      <c r="O1036" s="57">
        <v>46242.524965277778</v>
      </c>
      <c r="P1036" s="57">
        <v>46243.828402777777</v>
      </c>
      <c r="Q1036">
        <v>69361429</v>
      </c>
      <c r="S1036">
        <v>146389104315</v>
      </c>
      <c r="T1036" t="s">
        <v>4583</v>
      </c>
      <c r="U1036" t="s">
        <v>4584</v>
      </c>
      <c r="V1036" t="s">
        <v>4585</v>
      </c>
      <c r="Z1036">
        <v>109.149761</v>
      </c>
      <c r="AA1036">
        <v>-7.6236335999999998</v>
      </c>
      <c r="AB1036" t="s">
        <v>4586</v>
      </c>
      <c r="AC1036" t="s">
        <v>237</v>
      </c>
      <c r="AL1036" t="s">
        <v>218</v>
      </c>
      <c r="AM1036" t="s">
        <v>4587</v>
      </c>
      <c r="AN1036" t="s">
        <v>6</v>
      </c>
      <c r="AO1036" s="57">
        <v>46242.527673611112</v>
      </c>
      <c r="AP1036" s="57">
        <v>46247.333333333336</v>
      </c>
      <c r="AR1036" t="s">
        <v>219</v>
      </c>
      <c r="AS1036" t="s">
        <v>641</v>
      </c>
      <c r="AT1036" t="s">
        <v>231</v>
      </c>
      <c r="AU1036">
        <v>20260809</v>
      </c>
      <c r="AV1036" t="s">
        <v>222</v>
      </c>
      <c r="AW1036" t="s">
        <v>1065</v>
      </c>
      <c r="AX1036" t="s">
        <v>223</v>
      </c>
      <c r="BA1036" s="57">
        <v>46247.333333333336</v>
      </c>
      <c r="BB1036" t="s">
        <v>4587</v>
      </c>
      <c r="BC1036">
        <v>2026</v>
      </c>
      <c r="BD1036">
        <v>8</v>
      </c>
      <c r="BE1036">
        <v>9</v>
      </c>
      <c r="BF1036" s="6">
        <f t="shared" si="48"/>
        <v>46243</v>
      </c>
      <c r="BG1036">
        <f t="shared" si="49"/>
        <v>-4.3333333333357587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1002519740</v>
      </c>
      <c r="C1037">
        <v>3</v>
      </c>
      <c r="D1037" t="s">
        <v>38</v>
      </c>
      <c r="E1037">
        <v>5</v>
      </c>
      <c r="F1037" t="s">
        <v>92</v>
      </c>
      <c r="G1037" t="s">
        <v>92</v>
      </c>
      <c r="H1037" t="s">
        <v>484</v>
      </c>
      <c r="I1037" t="s">
        <v>213</v>
      </c>
      <c r="J1037" t="s">
        <v>214</v>
      </c>
      <c r="K1037" t="s">
        <v>149</v>
      </c>
      <c r="L1037" t="s">
        <v>215</v>
      </c>
      <c r="M1037" t="s">
        <v>582</v>
      </c>
      <c r="N1037" t="s">
        <v>216</v>
      </c>
      <c r="O1037" s="57">
        <v>46245.525023148148</v>
      </c>
      <c r="P1037" s="57">
        <v>46247.619131944448</v>
      </c>
      <c r="Q1037">
        <v>69363256</v>
      </c>
      <c r="S1037">
        <v>152632208651</v>
      </c>
      <c r="T1037" t="s">
        <v>7532</v>
      </c>
      <c r="U1037" t="s">
        <v>7533</v>
      </c>
      <c r="V1037" t="s">
        <v>7534</v>
      </c>
      <c r="Z1037">
        <v>111.734043</v>
      </c>
      <c r="AA1037">
        <v>-7.5496730000000003</v>
      </c>
      <c r="AB1037" t="s">
        <v>7535</v>
      </c>
      <c r="AC1037" t="s">
        <v>237</v>
      </c>
      <c r="AL1037" t="s">
        <v>218</v>
      </c>
      <c r="AM1037" t="s">
        <v>7536</v>
      </c>
      <c r="AN1037" t="s">
        <v>6</v>
      </c>
      <c r="AO1037" s="57">
        <v>46334.528009259258</v>
      </c>
      <c r="AP1037" s="57">
        <v>46246.541666666664</v>
      </c>
      <c r="AR1037" t="s">
        <v>14</v>
      </c>
      <c r="AS1037" t="s">
        <v>604</v>
      </c>
      <c r="AT1037" t="s">
        <v>231</v>
      </c>
      <c r="AV1037" t="s">
        <v>9413</v>
      </c>
      <c r="AW1037" t="s">
        <v>1055</v>
      </c>
      <c r="AX1037" t="s">
        <v>223</v>
      </c>
      <c r="BA1037" s="57">
        <v>46246.541666666664</v>
      </c>
      <c r="BB1037" t="s">
        <v>7536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MADIUN</v>
      </c>
    </row>
    <row r="1038" spans="1:61">
      <c r="A1038">
        <v>1037</v>
      </c>
      <c r="B1038">
        <v>1002516573</v>
      </c>
      <c r="C1038">
        <v>3</v>
      </c>
      <c r="D1038" t="s">
        <v>38</v>
      </c>
      <c r="E1038">
        <v>5</v>
      </c>
      <c r="F1038" t="s">
        <v>92</v>
      </c>
      <c r="G1038" t="s">
        <v>94</v>
      </c>
      <c r="H1038" t="s">
        <v>339</v>
      </c>
      <c r="I1038" t="s">
        <v>213</v>
      </c>
      <c r="J1038" t="s">
        <v>214</v>
      </c>
      <c r="K1038" t="s">
        <v>149</v>
      </c>
      <c r="L1038" t="s">
        <v>215</v>
      </c>
      <c r="M1038" t="s">
        <v>76</v>
      </c>
      <c r="N1038" t="s">
        <v>216</v>
      </c>
      <c r="O1038" s="57">
        <v>46243.659675925926</v>
      </c>
      <c r="P1038" s="57">
        <v>46246.418622685182</v>
      </c>
      <c r="Q1038">
        <v>69361922</v>
      </c>
      <c r="S1038">
        <v>152603215870</v>
      </c>
      <c r="T1038" t="s">
        <v>4599</v>
      </c>
      <c r="U1038" t="s">
        <v>4600</v>
      </c>
      <c r="V1038" t="s">
        <v>4601</v>
      </c>
      <c r="Z1038">
        <v>111.3276128</v>
      </c>
      <c r="AA1038">
        <v>-7.6481788999999996</v>
      </c>
      <c r="AB1038" t="s">
        <v>4602</v>
      </c>
      <c r="AC1038" t="s">
        <v>237</v>
      </c>
      <c r="AL1038" t="s">
        <v>218</v>
      </c>
      <c r="AM1038" t="s">
        <v>4603</v>
      </c>
      <c r="AN1038" t="s">
        <v>6</v>
      </c>
      <c r="AO1038" s="57">
        <v>46273.663344907407</v>
      </c>
      <c r="AP1038" s="57">
        <v>46244.541666666664</v>
      </c>
      <c r="AR1038" t="s">
        <v>219</v>
      </c>
      <c r="AS1038" t="s">
        <v>593</v>
      </c>
      <c r="AT1038" t="s">
        <v>231</v>
      </c>
      <c r="AU1038">
        <v>20260812</v>
      </c>
      <c r="AV1038" t="s">
        <v>222</v>
      </c>
      <c r="AW1038" t="s">
        <v>1055</v>
      </c>
      <c r="AX1038" t="s">
        <v>223</v>
      </c>
      <c r="BA1038" s="57">
        <v>46244.541666666664</v>
      </c>
      <c r="BB1038" t="s">
        <v>4603</v>
      </c>
      <c r="BC1038">
        <v>2026</v>
      </c>
      <c r="BD1038">
        <v>8</v>
      </c>
      <c r="BE1038">
        <v>12</v>
      </c>
      <c r="BF1038" s="6">
        <f t="shared" si="48"/>
        <v>46246</v>
      </c>
      <c r="BG1038">
        <f t="shared" si="49"/>
        <v>1.4583333333357587</v>
      </c>
      <c r="BH1038" t="str">
        <f t="shared" si="50"/>
        <v>NOT COMPLY</v>
      </c>
      <c r="BI1038" t="str">
        <f>VLOOKUP(H1038,Sheet2!$A$1:$B$270,2,FALSE)</f>
        <v>MADIUN</v>
      </c>
    </row>
    <row r="1039" spans="1:61">
      <c r="A1039">
        <v>1038</v>
      </c>
      <c r="B1039">
        <v>1002525267</v>
      </c>
      <c r="C1039">
        <v>3</v>
      </c>
      <c r="D1039" t="s">
        <v>59</v>
      </c>
      <c r="E1039">
        <v>4</v>
      </c>
      <c r="F1039" t="s">
        <v>573</v>
      </c>
      <c r="G1039" t="s">
        <v>1045</v>
      </c>
      <c r="H1039" t="s">
        <v>1046</v>
      </c>
      <c r="I1039" t="s">
        <v>213</v>
      </c>
      <c r="J1039" t="s">
        <v>214</v>
      </c>
      <c r="K1039" t="s">
        <v>149</v>
      </c>
      <c r="L1039" t="s">
        <v>620</v>
      </c>
      <c r="M1039" t="s">
        <v>240</v>
      </c>
      <c r="N1039" t="s">
        <v>216</v>
      </c>
      <c r="O1039" s="57">
        <v>46247.8124537037</v>
      </c>
      <c r="P1039" s="57">
        <v>46247.813900462963</v>
      </c>
      <c r="Q1039">
        <v>69365548</v>
      </c>
      <c r="R1039">
        <v>2745042029</v>
      </c>
      <c r="S1039">
        <v>143135115088</v>
      </c>
      <c r="T1039" t="s">
        <v>9414</v>
      </c>
      <c r="U1039" t="s">
        <v>4681</v>
      </c>
      <c r="V1039" t="s">
        <v>9415</v>
      </c>
      <c r="Z1039">
        <v>110.6029597</v>
      </c>
      <c r="AA1039">
        <v>-7.9672131999999998</v>
      </c>
      <c r="AB1039" t="s">
        <v>9416</v>
      </c>
      <c r="AC1039" t="s">
        <v>237</v>
      </c>
      <c r="AL1039" t="s">
        <v>218</v>
      </c>
      <c r="AM1039" t="s">
        <v>9417</v>
      </c>
      <c r="AN1039" t="s">
        <v>6</v>
      </c>
      <c r="AO1039" t="s">
        <v>9044</v>
      </c>
      <c r="AP1039" s="57">
        <v>46249.333333333336</v>
      </c>
      <c r="AR1039" t="s">
        <v>241</v>
      </c>
      <c r="AS1039" t="s">
        <v>1047</v>
      </c>
      <c r="AT1039" t="s">
        <v>231</v>
      </c>
      <c r="AV1039" t="s">
        <v>240</v>
      </c>
      <c r="AW1039" t="s">
        <v>1022</v>
      </c>
      <c r="AX1039" t="s">
        <v>223</v>
      </c>
      <c r="BA1039" s="57">
        <v>46249.333333333336</v>
      </c>
      <c r="BB1039" t="s">
        <v>9417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:61">
      <c r="A1040">
        <v>1039</v>
      </c>
      <c r="B1040">
        <v>1002517397</v>
      </c>
      <c r="C1040">
        <v>3</v>
      </c>
      <c r="D1040" t="s">
        <v>38</v>
      </c>
      <c r="E1040">
        <v>5</v>
      </c>
      <c r="F1040" t="s">
        <v>251</v>
      </c>
      <c r="G1040" t="s">
        <v>91</v>
      </c>
      <c r="H1040" t="s">
        <v>400</v>
      </c>
      <c r="I1040" t="s">
        <v>213</v>
      </c>
      <c r="J1040" t="s">
        <v>214</v>
      </c>
      <c r="K1040" t="s">
        <v>149</v>
      </c>
      <c r="M1040" t="s">
        <v>76</v>
      </c>
      <c r="N1040" t="s">
        <v>216</v>
      </c>
      <c r="O1040" s="57">
        <v>46244.471759259257</v>
      </c>
      <c r="P1040" s="57">
        <v>46244.680671296293</v>
      </c>
      <c r="Q1040">
        <v>69360390</v>
      </c>
      <c r="S1040">
        <v>152703903045</v>
      </c>
      <c r="T1040" t="s">
        <v>4674</v>
      </c>
      <c r="U1040" t="s">
        <v>6267</v>
      </c>
      <c r="V1040" t="s">
        <v>6268</v>
      </c>
      <c r="Z1040">
        <v>112.6165115</v>
      </c>
      <c r="AA1040">
        <v>-7.9572265</v>
      </c>
      <c r="AB1040" t="s">
        <v>6026</v>
      </c>
      <c r="AC1040" t="s">
        <v>292</v>
      </c>
      <c r="AL1040" t="s">
        <v>218</v>
      </c>
      <c r="AM1040" t="s">
        <v>6269</v>
      </c>
      <c r="AN1040" t="s">
        <v>6</v>
      </c>
      <c r="AO1040" s="57">
        <v>46303.486157407409</v>
      </c>
      <c r="AR1040" t="s">
        <v>219</v>
      </c>
      <c r="AS1040" t="s">
        <v>586</v>
      </c>
      <c r="AT1040" t="s">
        <v>231</v>
      </c>
      <c r="AU1040">
        <v>20260810</v>
      </c>
      <c r="AV1040" t="s">
        <v>222</v>
      </c>
      <c r="AW1040" t="s">
        <v>566</v>
      </c>
      <c r="AX1040" t="s">
        <v>223</v>
      </c>
      <c r="BA1040" s="57">
        <v>46244.291666666664</v>
      </c>
      <c r="BB1040" t="s">
        <v>6269</v>
      </c>
      <c r="BC1040">
        <v>2026</v>
      </c>
      <c r="BD1040">
        <v>8</v>
      </c>
      <c r="BE1040">
        <v>10</v>
      </c>
      <c r="BF1040" s="6">
        <f t="shared" si="48"/>
        <v>46244</v>
      </c>
      <c r="BG1040">
        <f t="shared" si="49"/>
        <v>-0.29166666666424135</v>
      </c>
      <c r="BH1040" t="str">
        <f t="shared" si="50"/>
        <v>COMPLY</v>
      </c>
      <c r="BI1040" t="str">
        <f>VLOOKUP(H1040,Sheet2!$A$1:$B$270,2,FALSE)</f>
        <v>MALANG</v>
      </c>
    </row>
    <row r="1041" spans="1:61">
      <c r="A1041">
        <v>1040</v>
      </c>
      <c r="B1041">
        <v>1002516881</v>
      </c>
      <c r="C1041">
        <v>3</v>
      </c>
      <c r="D1041" t="s">
        <v>38</v>
      </c>
      <c r="E1041">
        <v>5</v>
      </c>
      <c r="F1041" t="s">
        <v>90</v>
      </c>
      <c r="G1041" t="s">
        <v>98</v>
      </c>
      <c r="H1041" t="s">
        <v>406</v>
      </c>
      <c r="I1041" t="s">
        <v>213</v>
      </c>
      <c r="J1041" t="s">
        <v>214</v>
      </c>
      <c r="K1041" t="s">
        <v>149</v>
      </c>
      <c r="L1041" t="s">
        <v>215</v>
      </c>
      <c r="M1041" t="s">
        <v>76</v>
      </c>
      <c r="N1041" t="s">
        <v>216</v>
      </c>
      <c r="O1041" s="57">
        <v>46244.368009259262</v>
      </c>
      <c r="P1041" s="57">
        <v>46245.648935185185</v>
      </c>
      <c r="Q1041">
        <v>69362084</v>
      </c>
      <c r="S1041">
        <v>152622209043</v>
      </c>
      <c r="T1041" t="s">
        <v>6270</v>
      </c>
      <c r="U1041" t="s">
        <v>6271</v>
      </c>
      <c r="V1041" t="s">
        <v>6272</v>
      </c>
      <c r="Z1041">
        <v>111.714094989001</v>
      </c>
      <c r="AA1041">
        <v>-8.1947221578291405</v>
      </c>
      <c r="AB1041" t="s">
        <v>6273</v>
      </c>
      <c r="AC1041" t="s">
        <v>217</v>
      </c>
      <c r="AL1041" t="s">
        <v>218</v>
      </c>
      <c r="AM1041" t="s">
        <v>6274</v>
      </c>
      <c r="AN1041" t="s">
        <v>6</v>
      </c>
      <c r="AO1041" s="57">
        <v>46303.371365740742</v>
      </c>
      <c r="AP1041" s="57">
        <v>46245.625</v>
      </c>
      <c r="AR1041" t="s">
        <v>219</v>
      </c>
      <c r="AS1041" t="s">
        <v>98</v>
      </c>
      <c r="AT1041" t="s">
        <v>231</v>
      </c>
      <c r="AU1041">
        <v>20260811</v>
      </c>
      <c r="AV1041" t="s">
        <v>222</v>
      </c>
      <c r="AW1041" t="s">
        <v>1060</v>
      </c>
      <c r="AX1041" t="s">
        <v>223</v>
      </c>
      <c r="BA1041" s="57">
        <v>46245.625</v>
      </c>
      <c r="BB1041" t="s">
        <v>6274</v>
      </c>
      <c r="BC1041">
        <v>2026</v>
      </c>
      <c r="BD1041">
        <v>8</v>
      </c>
      <c r="BE1041">
        <v>11</v>
      </c>
      <c r="BF1041" s="6">
        <f t="shared" si="48"/>
        <v>46245</v>
      </c>
      <c r="BG1041">
        <f t="shared" si="49"/>
        <v>-0.625</v>
      </c>
      <c r="BH1041" t="str">
        <f t="shared" si="50"/>
        <v>COMPLY</v>
      </c>
      <c r="BI1041" t="str">
        <f>VLOOKUP(H1041,Sheet2!$A$1:$B$270,2,FALSE)</f>
        <v>BLITAR</v>
      </c>
    </row>
    <row r="1042" spans="1:61">
      <c r="A1042">
        <v>1041</v>
      </c>
      <c r="B1042">
        <v>1002522813</v>
      </c>
      <c r="C1042">
        <v>3</v>
      </c>
      <c r="D1042" t="s">
        <v>38</v>
      </c>
      <c r="E1042">
        <v>5</v>
      </c>
      <c r="F1042" t="s">
        <v>92</v>
      </c>
      <c r="G1042" t="s">
        <v>89</v>
      </c>
      <c r="H1042" t="s">
        <v>411</v>
      </c>
      <c r="I1042" t="s">
        <v>213</v>
      </c>
      <c r="J1042" t="s">
        <v>214</v>
      </c>
      <c r="K1042" t="s">
        <v>149</v>
      </c>
      <c r="L1042" t="s">
        <v>215</v>
      </c>
      <c r="M1042" t="s">
        <v>76</v>
      </c>
      <c r="N1042" t="s">
        <v>216</v>
      </c>
      <c r="O1042" s="57">
        <v>46246.67496527778</v>
      </c>
      <c r="P1042" s="57">
        <v>46247.607453703706</v>
      </c>
      <c r="Q1042">
        <v>69364491</v>
      </c>
      <c r="S1042">
        <v>152609258582</v>
      </c>
      <c r="T1042" t="s">
        <v>8465</v>
      </c>
      <c r="U1042" t="s">
        <v>8466</v>
      </c>
      <c r="V1042" t="s">
        <v>8467</v>
      </c>
      <c r="Z1042">
        <v>111.8772115</v>
      </c>
      <c r="AA1042">
        <v>-7.1664307999999899</v>
      </c>
      <c r="AB1042" t="s">
        <v>8468</v>
      </c>
      <c r="AC1042" t="s">
        <v>237</v>
      </c>
      <c r="AL1042" t="s">
        <v>218</v>
      </c>
      <c r="AM1042" t="s">
        <v>8469</v>
      </c>
      <c r="AN1042" t="s">
        <v>6</v>
      </c>
      <c r="AO1042" s="57">
        <v>46364.684687499997</v>
      </c>
      <c r="AP1042" s="57">
        <v>46248.333333333336</v>
      </c>
      <c r="AR1042" t="s">
        <v>219</v>
      </c>
      <c r="AS1042" t="s">
        <v>220</v>
      </c>
      <c r="AT1042" t="s">
        <v>231</v>
      </c>
      <c r="AU1042">
        <v>20260813</v>
      </c>
      <c r="AV1042" t="s">
        <v>222</v>
      </c>
      <c r="AW1042" t="s">
        <v>1057</v>
      </c>
      <c r="AX1042" t="s">
        <v>223</v>
      </c>
      <c r="BA1042" s="57">
        <v>46248.333333333336</v>
      </c>
      <c r="BB1042" t="s">
        <v>8469</v>
      </c>
      <c r="BC1042">
        <v>2026</v>
      </c>
      <c r="BD1042">
        <v>8</v>
      </c>
      <c r="BE1042">
        <v>13</v>
      </c>
      <c r="BF1042" s="6">
        <f t="shared" si="48"/>
        <v>46247</v>
      </c>
      <c r="BG1042">
        <f t="shared" si="49"/>
        <v>-1.3333333333357587</v>
      </c>
      <c r="BH1042" t="str">
        <f t="shared" si="50"/>
        <v>COMPLY</v>
      </c>
      <c r="BI1042" t="str">
        <f>VLOOKUP(H1042,Sheet2!$A$1:$B$270,2,FALSE)</f>
        <v>BOJONEGORO</v>
      </c>
    </row>
    <row r="1043" spans="1:61">
      <c r="A1043">
        <v>1042</v>
      </c>
      <c r="B1043">
        <v>1002519818</v>
      </c>
      <c r="C1043">
        <v>3</v>
      </c>
      <c r="D1043" t="s">
        <v>34</v>
      </c>
      <c r="E1043">
        <v>5</v>
      </c>
      <c r="F1043" t="s">
        <v>595</v>
      </c>
      <c r="G1043" t="s">
        <v>81</v>
      </c>
      <c r="H1043" t="s">
        <v>360</v>
      </c>
      <c r="I1043" t="s">
        <v>213</v>
      </c>
      <c r="J1043" t="s">
        <v>214</v>
      </c>
      <c r="K1043" t="s">
        <v>149</v>
      </c>
      <c r="M1043" t="s">
        <v>76</v>
      </c>
      <c r="N1043" t="s">
        <v>216</v>
      </c>
      <c r="O1043" s="57">
        <v>46245.55060185185</v>
      </c>
      <c r="P1043" s="57">
        <v>46246.539976851855</v>
      </c>
      <c r="Q1043">
        <v>69304240</v>
      </c>
      <c r="S1043">
        <v>172416429254</v>
      </c>
      <c r="T1043" t="s">
        <v>7309</v>
      </c>
      <c r="U1043" t="s">
        <v>7310</v>
      </c>
      <c r="V1043" t="s">
        <v>7537</v>
      </c>
      <c r="Z1043">
        <v>115.18510000000001</v>
      </c>
      <c r="AA1043">
        <v>-8.7218</v>
      </c>
      <c r="AB1043" t="s">
        <v>7538</v>
      </c>
      <c r="AC1043" t="s">
        <v>230</v>
      </c>
      <c r="AL1043" t="s">
        <v>218</v>
      </c>
      <c r="AM1043" t="s">
        <v>7539</v>
      </c>
      <c r="AN1043" t="s">
        <v>6</v>
      </c>
      <c r="AO1043" s="57">
        <v>46334.569282407407</v>
      </c>
      <c r="AR1043" t="s">
        <v>219</v>
      </c>
      <c r="AS1043" t="s">
        <v>907</v>
      </c>
      <c r="AT1043" t="s">
        <v>231</v>
      </c>
      <c r="AU1043">
        <v>20260812</v>
      </c>
      <c r="AV1043" t="s">
        <v>222</v>
      </c>
      <c r="AW1043" t="s">
        <v>1098</v>
      </c>
      <c r="AX1043" t="s">
        <v>223</v>
      </c>
      <c r="BA1043" s="57">
        <v>46245.291666666664</v>
      </c>
      <c r="BB1043" t="s">
        <v>7539</v>
      </c>
      <c r="BC1043">
        <v>2026</v>
      </c>
      <c r="BD1043">
        <v>8</v>
      </c>
      <c r="BE1043">
        <v>12</v>
      </c>
      <c r="BF1043" s="6">
        <f t="shared" si="48"/>
        <v>46246</v>
      </c>
      <c r="BG1043">
        <f t="shared" si="49"/>
        <v>0.70833333333575865</v>
      </c>
      <c r="BH1043" t="str">
        <f t="shared" si="50"/>
        <v>COMPLY</v>
      </c>
      <c r="BI1043" t="str">
        <f>VLOOKUP(H1043,Sheet2!$A$1:$B$270,2,FALSE)</f>
        <v>JIMBARAN</v>
      </c>
    </row>
    <row r="1044" spans="1:61">
      <c r="A1044">
        <v>1043</v>
      </c>
      <c r="B1044">
        <v>1002507501</v>
      </c>
      <c r="C1044">
        <v>3</v>
      </c>
      <c r="D1044" t="s">
        <v>42</v>
      </c>
      <c r="E1044">
        <v>5</v>
      </c>
      <c r="F1044" t="s">
        <v>233</v>
      </c>
      <c r="G1044" t="s">
        <v>105</v>
      </c>
      <c r="H1044" t="s">
        <v>382</v>
      </c>
      <c r="I1044" t="s">
        <v>213</v>
      </c>
      <c r="J1044" t="s">
        <v>214</v>
      </c>
      <c r="K1044" t="s">
        <v>149</v>
      </c>
      <c r="M1044" t="s">
        <v>76</v>
      </c>
      <c r="N1044" t="s">
        <v>216</v>
      </c>
      <c r="O1044" s="57">
        <v>46238.448761574073</v>
      </c>
      <c r="P1044" s="57">
        <v>46239.554525462961</v>
      </c>
      <c r="Q1044">
        <v>69358090</v>
      </c>
      <c r="S1044">
        <v>152329215038</v>
      </c>
      <c r="T1044" t="s">
        <v>1489</v>
      </c>
      <c r="U1044" t="s">
        <v>1490</v>
      </c>
      <c r="V1044" t="s">
        <v>1491</v>
      </c>
      <c r="Z1044">
        <v>112.4772844</v>
      </c>
      <c r="AA1044">
        <v>-7.6128821000000002</v>
      </c>
      <c r="AB1044" t="s">
        <v>1492</v>
      </c>
      <c r="AC1044" t="s">
        <v>230</v>
      </c>
      <c r="AL1044" t="s">
        <v>218</v>
      </c>
      <c r="AM1044" t="s">
        <v>1493</v>
      </c>
      <c r="AN1044" t="s">
        <v>6</v>
      </c>
      <c r="AO1044" s="57">
        <v>46120.454953703702</v>
      </c>
      <c r="AP1044" s="57">
        <v>46239.541666666664</v>
      </c>
      <c r="AR1044" t="s">
        <v>219</v>
      </c>
      <c r="AS1044" t="s">
        <v>105</v>
      </c>
      <c r="AT1044" t="s">
        <v>231</v>
      </c>
      <c r="AU1044">
        <v>20260805</v>
      </c>
      <c r="AV1044" t="s">
        <v>222</v>
      </c>
      <c r="AW1044" t="s">
        <v>566</v>
      </c>
      <c r="AX1044" t="s">
        <v>223</v>
      </c>
      <c r="BA1044" s="57">
        <v>46239.541666666664</v>
      </c>
      <c r="BB1044" t="s">
        <v>1493</v>
      </c>
      <c r="BC1044">
        <v>2026</v>
      </c>
      <c r="BD1044">
        <v>8</v>
      </c>
      <c r="BE1044">
        <v>5</v>
      </c>
      <c r="BF1044" s="6">
        <f t="shared" si="48"/>
        <v>46239</v>
      </c>
      <c r="BG1044">
        <f t="shared" si="49"/>
        <v>-0.54166666666424135</v>
      </c>
      <c r="BH1044" t="str">
        <f t="shared" si="50"/>
        <v>COMPLY</v>
      </c>
      <c r="BI1044" t="str">
        <f>VLOOKUP(H1044,Sheet2!$A$1:$B$270,2,FALSE)</f>
        <v>MOJOKERTO</v>
      </c>
    </row>
    <row r="1045" spans="1:61">
      <c r="A1045">
        <v>1044</v>
      </c>
      <c r="B1045">
        <v>1002511885</v>
      </c>
      <c r="C1045">
        <v>3</v>
      </c>
      <c r="D1045" t="s">
        <v>34</v>
      </c>
      <c r="E1045">
        <v>5</v>
      </c>
      <c r="F1045" t="s">
        <v>595</v>
      </c>
      <c r="G1045" t="s">
        <v>81</v>
      </c>
      <c r="H1045" t="s">
        <v>324</v>
      </c>
      <c r="I1045" t="s">
        <v>213</v>
      </c>
      <c r="J1045" t="s">
        <v>214</v>
      </c>
      <c r="K1045" t="s">
        <v>149</v>
      </c>
      <c r="M1045" t="s">
        <v>582</v>
      </c>
      <c r="N1045" t="s">
        <v>216</v>
      </c>
      <c r="O1045" s="57">
        <v>46240.453321759262</v>
      </c>
      <c r="P1045" s="57">
        <v>46244.401238425926</v>
      </c>
      <c r="Q1045">
        <v>69359763</v>
      </c>
      <c r="S1045">
        <v>172415798688</v>
      </c>
      <c r="T1045" t="s">
        <v>1494</v>
      </c>
      <c r="U1045" t="s">
        <v>1495</v>
      </c>
      <c r="V1045" t="s">
        <v>4618</v>
      </c>
      <c r="Z1045">
        <v>115.1826537</v>
      </c>
      <c r="AA1045">
        <v>-8.8199097000000002</v>
      </c>
      <c r="AB1045" t="s">
        <v>1496</v>
      </c>
      <c r="AC1045" t="s">
        <v>230</v>
      </c>
      <c r="AL1045" t="s">
        <v>218</v>
      </c>
      <c r="AM1045" t="s">
        <v>4619</v>
      </c>
      <c r="AN1045" t="s">
        <v>6</v>
      </c>
      <c r="AO1045" s="57">
        <v>46181.455231481479</v>
      </c>
      <c r="AP1045" s="57">
        <v>46242.541666666664</v>
      </c>
      <c r="AQ1045" t="s">
        <v>570</v>
      </c>
      <c r="AR1045" t="s">
        <v>14</v>
      </c>
      <c r="AS1045" t="s">
        <v>652</v>
      </c>
      <c r="AT1045" t="s">
        <v>231</v>
      </c>
      <c r="AV1045" t="s">
        <v>6275</v>
      </c>
      <c r="AW1045" t="s">
        <v>566</v>
      </c>
      <c r="AX1045" t="s">
        <v>223</v>
      </c>
      <c r="BA1045" s="57">
        <v>46242.541666666664</v>
      </c>
      <c r="BB1045" t="s">
        <v>4619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JIMBARAN</v>
      </c>
    </row>
    <row r="1046" spans="1:61">
      <c r="A1046">
        <v>1045</v>
      </c>
      <c r="B1046">
        <v>1002522388</v>
      </c>
      <c r="C1046">
        <v>3</v>
      </c>
      <c r="D1046" t="s">
        <v>42</v>
      </c>
      <c r="E1046">
        <v>5</v>
      </c>
      <c r="F1046" t="s">
        <v>233</v>
      </c>
      <c r="G1046" t="s">
        <v>106</v>
      </c>
      <c r="H1046" t="s">
        <v>298</v>
      </c>
      <c r="I1046" t="s">
        <v>213</v>
      </c>
      <c r="J1046" t="s">
        <v>214</v>
      </c>
      <c r="K1046" t="s">
        <v>149</v>
      </c>
      <c r="M1046" t="s">
        <v>559</v>
      </c>
      <c r="N1046" t="s">
        <v>216</v>
      </c>
      <c r="O1046" s="57">
        <v>46246.601076388892</v>
      </c>
      <c r="P1046" s="57">
        <v>46248.340092592596</v>
      </c>
      <c r="Q1046">
        <v>69364342</v>
      </c>
      <c r="S1046">
        <v>152743216448</v>
      </c>
      <c r="T1046" t="s">
        <v>8470</v>
      </c>
      <c r="U1046" t="s">
        <v>8471</v>
      </c>
      <c r="Z1046">
        <v>112.6942535</v>
      </c>
      <c r="AA1046">
        <v>-7.5574861000000002</v>
      </c>
      <c r="AB1046" t="s">
        <v>8472</v>
      </c>
      <c r="AC1046" t="s">
        <v>230</v>
      </c>
      <c r="AO1046" s="57">
        <v>46364.61109953704</v>
      </c>
      <c r="AR1046" t="s">
        <v>6</v>
      </c>
      <c r="AS1046" t="s">
        <v>605</v>
      </c>
      <c r="AT1046" t="s">
        <v>231</v>
      </c>
      <c r="AV1046" t="s">
        <v>1032</v>
      </c>
      <c r="AW1046" t="s">
        <v>567</v>
      </c>
      <c r="AX1046" t="s">
        <v>223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PASURUAN</v>
      </c>
    </row>
    <row r="1047" spans="1:61">
      <c r="A1047">
        <v>1046</v>
      </c>
      <c r="B1047">
        <v>1002509520</v>
      </c>
      <c r="C1047">
        <v>3</v>
      </c>
      <c r="D1047" t="s">
        <v>45</v>
      </c>
      <c r="E1047">
        <v>5</v>
      </c>
      <c r="F1047" t="s">
        <v>211</v>
      </c>
      <c r="G1047" t="s">
        <v>118</v>
      </c>
      <c r="H1047" t="s">
        <v>212</v>
      </c>
      <c r="I1047" t="s">
        <v>213</v>
      </c>
      <c r="J1047" t="s">
        <v>214</v>
      </c>
      <c r="K1047" t="s">
        <v>149</v>
      </c>
      <c r="L1047" t="s">
        <v>215</v>
      </c>
      <c r="M1047" t="s">
        <v>76</v>
      </c>
      <c r="N1047" t="s">
        <v>216</v>
      </c>
      <c r="O1047" s="57">
        <v>46239.337453703702</v>
      </c>
      <c r="P1047" s="57">
        <v>46239.892326388886</v>
      </c>
      <c r="Q1047">
        <v>69358730</v>
      </c>
      <c r="S1047">
        <v>172606792090</v>
      </c>
      <c r="T1047" t="s">
        <v>1497</v>
      </c>
      <c r="U1047" t="s">
        <v>1498</v>
      </c>
      <c r="V1047" t="s">
        <v>1499</v>
      </c>
      <c r="Z1047">
        <v>117.41827245801601</v>
      </c>
      <c r="AA1047">
        <v>-8.4913055043574506</v>
      </c>
      <c r="AB1047" t="s">
        <v>1500</v>
      </c>
      <c r="AC1047" t="s">
        <v>217</v>
      </c>
      <c r="AL1047" t="s">
        <v>218</v>
      </c>
      <c r="AM1047" t="s">
        <v>1501</v>
      </c>
      <c r="AN1047" t="s">
        <v>6</v>
      </c>
      <c r="AO1047" s="57">
        <v>46150.340497685182</v>
      </c>
      <c r="AP1047" s="57">
        <v>46240.333333333336</v>
      </c>
      <c r="AR1047" t="s">
        <v>219</v>
      </c>
      <c r="AS1047" t="s">
        <v>220</v>
      </c>
      <c r="AT1047" t="s">
        <v>221</v>
      </c>
      <c r="AU1047">
        <v>20260805</v>
      </c>
      <c r="AV1047" t="s">
        <v>222</v>
      </c>
      <c r="AW1047" t="s">
        <v>1082</v>
      </c>
      <c r="AX1047" t="s">
        <v>223</v>
      </c>
      <c r="BA1047" s="57">
        <v>46240.333333333336</v>
      </c>
      <c r="BB1047" t="s">
        <v>1501</v>
      </c>
      <c r="BC1047">
        <v>2026</v>
      </c>
      <c r="BD1047">
        <v>8</v>
      </c>
      <c r="BE1047">
        <v>5</v>
      </c>
      <c r="BF1047" s="6">
        <f t="shared" si="48"/>
        <v>46239</v>
      </c>
      <c r="BG1047">
        <f t="shared" si="49"/>
        <v>-1.3333333333357587</v>
      </c>
      <c r="BH1047" t="str">
        <f t="shared" si="50"/>
        <v>COMPLY</v>
      </c>
      <c r="BI1047" t="str">
        <f>VLOOKUP(H1047,Sheet2!$A$1:$B$270,2,FALSE)</f>
        <v>SUMBAWA</v>
      </c>
    </row>
    <row r="1048" spans="1:61">
      <c r="A1048">
        <v>1047</v>
      </c>
      <c r="B1048">
        <v>1002524071</v>
      </c>
      <c r="C1048">
        <v>3</v>
      </c>
      <c r="D1048" t="s">
        <v>42</v>
      </c>
      <c r="E1048">
        <v>5</v>
      </c>
      <c r="F1048" t="s">
        <v>233</v>
      </c>
      <c r="G1048" t="s">
        <v>101</v>
      </c>
      <c r="H1048" t="s">
        <v>392</v>
      </c>
      <c r="I1048" t="s">
        <v>213</v>
      </c>
      <c r="J1048" t="s">
        <v>214</v>
      </c>
      <c r="K1048" t="s">
        <v>149</v>
      </c>
      <c r="L1048" t="s">
        <v>215</v>
      </c>
      <c r="M1048" t="s">
        <v>240</v>
      </c>
      <c r="N1048" t="s">
        <v>216</v>
      </c>
      <c r="O1048" s="57">
        <v>46247.511759259258</v>
      </c>
      <c r="P1048" s="57">
        <v>46247.512511574074</v>
      </c>
      <c r="Q1048">
        <v>69365058</v>
      </c>
      <c r="S1048">
        <v>152317261891</v>
      </c>
      <c r="T1048" t="s">
        <v>9418</v>
      </c>
      <c r="U1048" t="s">
        <v>9419</v>
      </c>
      <c r="V1048" t="s">
        <v>9420</v>
      </c>
      <c r="Z1048">
        <v>112.74967460000001</v>
      </c>
      <c r="AA1048">
        <v>-7.3898683999999903</v>
      </c>
      <c r="AB1048" t="s">
        <v>9421</v>
      </c>
      <c r="AC1048" t="s">
        <v>237</v>
      </c>
      <c r="AL1048" t="s">
        <v>218</v>
      </c>
      <c r="AM1048" t="s">
        <v>9422</v>
      </c>
      <c r="AN1048" t="s">
        <v>6</v>
      </c>
      <c r="AO1048" t="s">
        <v>8947</v>
      </c>
      <c r="AP1048" s="57">
        <v>46248.541666666664</v>
      </c>
      <c r="AR1048" t="s">
        <v>241</v>
      </c>
      <c r="AS1048" t="s">
        <v>668</v>
      </c>
      <c r="AT1048" t="s">
        <v>231</v>
      </c>
      <c r="AV1048" t="s">
        <v>240</v>
      </c>
      <c r="AW1048" t="s">
        <v>1070</v>
      </c>
      <c r="AX1048" t="s">
        <v>223</v>
      </c>
      <c r="BA1048" s="57">
        <v>46248.541666666664</v>
      </c>
      <c r="BB1048" t="s">
        <v>9422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str">
        <f>VLOOKUP(H1048,Sheet2!$A$1:$B$270,2,FALSE)</f>
        <v>SIDOARJO</v>
      </c>
    </row>
    <row r="1049" spans="1:61">
      <c r="A1049">
        <v>1048</v>
      </c>
      <c r="B1049">
        <v>1002509099</v>
      </c>
      <c r="C1049">
        <v>3</v>
      </c>
      <c r="D1049" t="s">
        <v>51</v>
      </c>
      <c r="E1049">
        <v>4</v>
      </c>
      <c r="F1049" t="s">
        <v>275</v>
      </c>
      <c r="G1049" t="s">
        <v>275</v>
      </c>
      <c r="H1049" t="s">
        <v>986</v>
      </c>
      <c r="I1049" t="s">
        <v>213</v>
      </c>
      <c r="J1049" t="s">
        <v>214</v>
      </c>
      <c r="K1049" t="s">
        <v>149</v>
      </c>
      <c r="L1049" t="s">
        <v>215</v>
      </c>
      <c r="M1049" t="s">
        <v>582</v>
      </c>
      <c r="N1049" t="s">
        <v>216</v>
      </c>
      <c r="O1049" s="57">
        <v>46238.674259259256</v>
      </c>
      <c r="P1049" s="57">
        <v>46240.656400462962</v>
      </c>
      <c r="Q1049">
        <v>69358545</v>
      </c>
      <c r="S1049">
        <v>142401145965</v>
      </c>
      <c r="T1049" t="s">
        <v>1502</v>
      </c>
      <c r="U1049" t="s">
        <v>1503</v>
      </c>
      <c r="V1049" t="s">
        <v>1504</v>
      </c>
      <c r="Z1049">
        <v>110.93001219999999</v>
      </c>
      <c r="AA1049">
        <v>-6.8025639</v>
      </c>
      <c r="AB1049" t="s">
        <v>1505</v>
      </c>
      <c r="AC1049" t="s">
        <v>237</v>
      </c>
      <c r="AL1049" t="s">
        <v>218</v>
      </c>
      <c r="AM1049" t="s">
        <v>1506</v>
      </c>
      <c r="AN1049" t="s">
        <v>6</v>
      </c>
      <c r="AO1049" s="57">
        <v>46120.684421296297</v>
      </c>
      <c r="AP1049" s="57">
        <v>46239.541666666664</v>
      </c>
      <c r="AR1049" t="s">
        <v>14</v>
      </c>
      <c r="AS1049" t="s">
        <v>220</v>
      </c>
      <c r="AT1049" t="s">
        <v>231</v>
      </c>
      <c r="AV1049" t="s">
        <v>1507</v>
      </c>
      <c r="AW1049" t="s">
        <v>1070</v>
      </c>
      <c r="AX1049" t="s">
        <v>223</v>
      </c>
      <c r="BA1049" s="57">
        <v>46239.541666666664</v>
      </c>
      <c r="BB1049" t="s">
        <v>1506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:61">
      <c r="A1050">
        <v>1049</v>
      </c>
      <c r="B1050">
        <v>1002507113</v>
      </c>
      <c r="C1050">
        <v>3</v>
      </c>
      <c r="D1050" t="s">
        <v>42</v>
      </c>
      <c r="E1050">
        <v>5</v>
      </c>
      <c r="F1050" t="s">
        <v>102</v>
      </c>
      <c r="G1050" t="s">
        <v>102</v>
      </c>
      <c r="H1050" t="s">
        <v>372</v>
      </c>
      <c r="I1050" t="s">
        <v>213</v>
      </c>
      <c r="J1050" t="s">
        <v>214</v>
      </c>
      <c r="K1050" t="s">
        <v>149</v>
      </c>
      <c r="L1050" t="s">
        <v>215</v>
      </c>
      <c r="M1050" t="s">
        <v>76</v>
      </c>
      <c r="N1050" t="s">
        <v>216</v>
      </c>
      <c r="O1050" s="57">
        <v>46238.40828703704</v>
      </c>
      <c r="P1050" s="57">
        <v>46238.676585648151</v>
      </c>
      <c r="Q1050">
        <v>69358016</v>
      </c>
      <c r="S1050">
        <v>152501280840</v>
      </c>
      <c r="T1050" t="s">
        <v>1512</v>
      </c>
      <c r="U1050" t="s">
        <v>1513</v>
      </c>
      <c r="V1050" t="s">
        <v>1514</v>
      </c>
      <c r="Z1050">
        <v>113.6572671</v>
      </c>
      <c r="AA1050">
        <v>-8.1929903999999993</v>
      </c>
      <c r="AB1050" t="s">
        <v>1515</v>
      </c>
      <c r="AC1050" t="s">
        <v>237</v>
      </c>
      <c r="AL1050" t="s">
        <v>218</v>
      </c>
      <c r="AM1050" t="s">
        <v>1516</v>
      </c>
      <c r="AN1050" t="s">
        <v>6</v>
      </c>
      <c r="AO1050" s="57">
        <v>46120.413553240738</v>
      </c>
      <c r="AP1050" s="57">
        <v>46239.333333333336</v>
      </c>
      <c r="AR1050" t="s">
        <v>219</v>
      </c>
      <c r="AS1050" t="s">
        <v>102</v>
      </c>
      <c r="AT1050" t="s">
        <v>231</v>
      </c>
      <c r="AU1050">
        <v>20260804</v>
      </c>
      <c r="AV1050" t="s">
        <v>222</v>
      </c>
      <c r="AW1050" t="s">
        <v>1063</v>
      </c>
      <c r="AX1050" t="s">
        <v>223</v>
      </c>
      <c r="BA1050" s="57">
        <v>46239.333333333336</v>
      </c>
      <c r="BB1050" t="s">
        <v>1516</v>
      </c>
      <c r="BC1050">
        <v>2026</v>
      </c>
      <c r="BD1050">
        <v>8</v>
      </c>
      <c r="BE1050">
        <v>4</v>
      </c>
      <c r="BF1050" s="6">
        <f t="shared" si="48"/>
        <v>46238</v>
      </c>
      <c r="BG1050">
        <f t="shared" si="49"/>
        <v>-1.3333333333357587</v>
      </c>
      <c r="BH1050" t="str">
        <f t="shared" si="50"/>
        <v>COMPLY</v>
      </c>
      <c r="BI1050" t="str">
        <f>VLOOKUP(H1050,Sheet2!$A$1:$B$270,2,FALSE)</f>
        <v>JEMBER</v>
      </c>
    </row>
    <row r="1051" spans="1:61">
      <c r="A1051">
        <v>1050</v>
      </c>
      <c r="B1051">
        <v>1002504578</v>
      </c>
      <c r="C1051">
        <v>3</v>
      </c>
      <c r="D1051" t="s">
        <v>42</v>
      </c>
      <c r="E1051">
        <v>5</v>
      </c>
      <c r="F1051" t="s">
        <v>233</v>
      </c>
      <c r="G1051" t="s">
        <v>101</v>
      </c>
      <c r="H1051" t="s">
        <v>439</v>
      </c>
      <c r="I1051" t="s">
        <v>213</v>
      </c>
      <c r="J1051" t="s">
        <v>214</v>
      </c>
      <c r="K1051" t="s">
        <v>149</v>
      </c>
      <c r="L1051" t="s">
        <v>215</v>
      </c>
      <c r="M1051" t="s">
        <v>582</v>
      </c>
      <c r="N1051" t="s">
        <v>216</v>
      </c>
      <c r="O1051" s="57">
        <v>46235.561759259261</v>
      </c>
      <c r="P1051" s="57">
        <v>46237.664733796293</v>
      </c>
      <c r="Q1051">
        <v>69356728</v>
      </c>
      <c r="S1051">
        <v>152331250855</v>
      </c>
      <c r="T1051" t="s">
        <v>1526</v>
      </c>
      <c r="U1051" t="s">
        <v>1527</v>
      </c>
      <c r="V1051" t="s">
        <v>1528</v>
      </c>
      <c r="Z1051">
        <v>112.5810862</v>
      </c>
      <c r="AA1051">
        <v>-7.4783685999999996</v>
      </c>
      <c r="AB1051" t="s">
        <v>1529</v>
      </c>
      <c r="AC1051" t="s">
        <v>217</v>
      </c>
      <c r="AL1051" t="s">
        <v>218</v>
      </c>
      <c r="AM1051" t="s">
        <v>1530</v>
      </c>
      <c r="AN1051" t="s">
        <v>6</v>
      </c>
      <c r="AO1051" s="57">
        <v>46030.569282407407</v>
      </c>
      <c r="AP1051" s="57">
        <v>46236.541666666664</v>
      </c>
      <c r="AQ1051" t="s">
        <v>249</v>
      </c>
      <c r="AR1051" t="s">
        <v>14</v>
      </c>
      <c r="AS1051" t="s">
        <v>608</v>
      </c>
      <c r="AT1051" t="s">
        <v>231</v>
      </c>
      <c r="AV1051" t="s">
        <v>1531</v>
      </c>
      <c r="AW1051" t="s">
        <v>1055</v>
      </c>
      <c r="AX1051" t="s">
        <v>223</v>
      </c>
      <c r="BA1051" s="57">
        <v>46236.541666666664</v>
      </c>
      <c r="BB1051" t="s">
        <v>1530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str">
        <f>VLOOKUP(H1051,Sheet2!$A$1:$B$270,2,FALSE)</f>
        <v>SIDOARJO</v>
      </c>
    </row>
    <row r="1052" spans="1:61">
      <c r="A1052">
        <v>1051</v>
      </c>
      <c r="B1052">
        <v>1002519754</v>
      </c>
      <c r="C1052">
        <v>3</v>
      </c>
      <c r="D1052" t="s">
        <v>38</v>
      </c>
      <c r="E1052">
        <v>5</v>
      </c>
      <c r="F1052" t="s">
        <v>92</v>
      </c>
      <c r="G1052" t="s">
        <v>89</v>
      </c>
      <c r="H1052" t="s">
        <v>409</v>
      </c>
      <c r="I1052" t="s">
        <v>213</v>
      </c>
      <c r="J1052" t="s">
        <v>214</v>
      </c>
      <c r="K1052" t="s">
        <v>149</v>
      </c>
      <c r="L1052" t="s">
        <v>215</v>
      </c>
      <c r="M1052" t="s">
        <v>76</v>
      </c>
      <c r="N1052" t="s">
        <v>216</v>
      </c>
      <c r="O1052" s="57">
        <v>46245.532592592594</v>
      </c>
      <c r="P1052" s="57">
        <v>46246.768437500003</v>
      </c>
      <c r="Q1052">
        <v>69363274</v>
      </c>
      <c r="S1052">
        <v>152642207933</v>
      </c>
      <c r="T1052" t="s">
        <v>7540</v>
      </c>
      <c r="U1052" t="s">
        <v>7541</v>
      </c>
      <c r="V1052" t="s">
        <v>7542</v>
      </c>
      <c r="Z1052">
        <v>111.956371199999</v>
      </c>
      <c r="AA1052">
        <v>-7.1936450000000001</v>
      </c>
      <c r="AB1052" t="s">
        <v>7543</v>
      </c>
      <c r="AC1052" t="s">
        <v>237</v>
      </c>
      <c r="AL1052" t="s">
        <v>218</v>
      </c>
      <c r="AM1052" t="s">
        <v>7112</v>
      </c>
      <c r="AN1052" t="s">
        <v>6</v>
      </c>
      <c r="AO1052" s="57">
        <v>46334.53802083333</v>
      </c>
      <c r="AP1052" s="57">
        <v>46246.541666666664</v>
      </c>
      <c r="AR1052" t="s">
        <v>219</v>
      </c>
      <c r="AS1052" t="s">
        <v>948</v>
      </c>
      <c r="AT1052" t="s">
        <v>231</v>
      </c>
      <c r="AU1052">
        <v>20260812</v>
      </c>
      <c r="AV1052" t="s">
        <v>222</v>
      </c>
      <c r="AW1052" t="s">
        <v>1055</v>
      </c>
      <c r="AX1052" t="s">
        <v>223</v>
      </c>
      <c r="BA1052" s="57">
        <v>46246.541666666664</v>
      </c>
      <c r="BB1052" t="s">
        <v>7112</v>
      </c>
      <c r="BC1052">
        <v>2026</v>
      </c>
      <c r="BD1052">
        <v>8</v>
      </c>
      <c r="BE1052">
        <v>12</v>
      </c>
      <c r="BF1052" s="6">
        <f t="shared" si="48"/>
        <v>46246</v>
      </c>
      <c r="BG1052">
        <f t="shared" si="49"/>
        <v>-0.54166666666424135</v>
      </c>
      <c r="BH1052" t="str">
        <f t="shared" si="50"/>
        <v>COMPLY</v>
      </c>
      <c r="BI1052" t="str">
        <f>VLOOKUP(H1052,Sheet2!$A$1:$B$270,2,FALSE)</f>
        <v>BOJONEGORO</v>
      </c>
    </row>
    <row r="1053" spans="1:61">
      <c r="A1053">
        <v>1052</v>
      </c>
      <c r="B1053">
        <v>1002517036</v>
      </c>
      <c r="C1053">
        <v>3</v>
      </c>
      <c r="D1053" t="s">
        <v>38</v>
      </c>
      <c r="E1053">
        <v>5</v>
      </c>
      <c r="F1053" t="s">
        <v>92</v>
      </c>
      <c r="G1053" t="s">
        <v>92</v>
      </c>
      <c r="H1053" t="s">
        <v>310</v>
      </c>
      <c r="I1053" t="s">
        <v>213</v>
      </c>
      <c r="J1053" t="s">
        <v>214</v>
      </c>
      <c r="K1053" t="s">
        <v>149</v>
      </c>
      <c r="L1053" t="s">
        <v>215</v>
      </c>
      <c r="M1053" t="s">
        <v>76</v>
      </c>
      <c r="N1053" t="s">
        <v>216</v>
      </c>
      <c r="O1053" s="57">
        <v>46244.395104166666</v>
      </c>
      <c r="P1053" s="57">
        <v>46245.685335648152</v>
      </c>
      <c r="Q1053">
        <v>69362148</v>
      </c>
      <c r="S1053">
        <v>152601214808</v>
      </c>
      <c r="T1053" t="s">
        <v>6284</v>
      </c>
      <c r="U1053" t="s">
        <v>7544</v>
      </c>
      <c r="V1053" t="s">
        <v>6285</v>
      </c>
      <c r="Z1053">
        <v>111.48321079999999</v>
      </c>
      <c r="AA1053">
        <v>-7.6186217000000003</v>
      </c>
      <c r="AB1053" t="s">
        <v>6286</v>
      </c>
      <c r="AC1053" t="s">
        <v>237</v>
      </c>
      <c r="AL1053" t="s">
        <v>218</v>
      </c>
      <c r="AM1053" t="s">
        <v>6287</v>
      </c>
      <c r="AN1053" t="s">
        <v>6</v>
      </c>
      <c r="AO1053" s="57">
        <v>46303.402800925927</v>
      </c>
      <c r="AP1053" s="57">
        <v>46245.625</v>
      </c>
      <c r="AR1053" t="s">
        <v>219</v>
      </c>
      <c r="AS1053" t="s">
        <v>220</v>
      </c>
      <c r="AT1053" t="s">
        <v>231</v>
      </c>
      <c r="AU1053">
        <v>20260811</v>
      </c>
      <c r="AV1053" t="s">
        <v>222</v>
      </c>
      <c r="AW1053" t="s">
        <v>1055</v>
      </c>
      <c r="AX1053" t="s">
        <v>223</v>
      </c>
      <c r="BA1053" s="57">
        <v>46245.625</v>
      </c>
      <c r="BB1053" t="s">
        <v>6287</v>
      </c>
      <c r="BC1053">
        <v>2026</v>
      </c>
      <c r="BD1053">
        <v>8</v>
      </c>
      <c r="BE1053">
        <v>11</v>
      </c>
      <c r="BF1053" s="6">
        <f t="shared" si="48"/>
        <v>46245</v>
      </c>
      <c r="BG1053">
        <f t="shared" si="49"/>
        <v>-0.625</v>
      </c>
      <c r="BH1053" t="str">
        <f t="shared" si="50"/>
        <v>COMPLY</v>
      </c>
      <c r="BI1053" t="str">
        <f>VLOOKUP(H1053,Sheet2!$A$1:$B$270,2,FALSE)</f>
        <v>MADIUN</v>
      </c>
    </row>
    <row r="1054" spans="1:61">
      <c r="A1054">
        <v>1053</v>
      </c>
      <c r="B1054">
        <v>1002513806</v>
      </c>
      <c r="C1054">
        <v>3</v>
      </c>
      <c r="D1054" t="s">
        <v>42</v>
      </c>
      <c r="E1054">
        <v>5</v>
      </c>
      <c r="F1054" t="s">
        <v>102</v>
      </c>
      <c r="G1054" t="s">
        <v>99</v>
      </c>
      <c r="H1054" t="s">
        <v>418</v>
      </c>
      <c r="I1054" t="s">
        <v>213</v>
      </c>
      <c r="J1054" t="s">
        <v>214</v>
      </c>
      <c r="K1054" t="s">
        <v>149</v>
      </c>
      <c r="L1054" t="s">
        <v>215</v>
      </c>
      <c r="M1054" t="s">
        <v>76</v>
      </c>
      <c r="N1054" t="s">
        <v>216</v>
      </c>
      <c r="O1054" s="57">
        <v>46241.386770833335</v>
      </c>
      <c r="P1054" s="57">
        <v>46241.954942129632</v>
      </c>
      <c r="Q1054">
        <v>69360446</v>
      </c>
      <c r="S1054">
        <v>152522206590</v>
      </c>
      <c r="T1054" t="s">
        <v>4627</v>
      </c>
      <c r="U1054" t="s">
        <v>4628</v>
      </c>
      <c r="V1054" t="s">
        <v>4629</v>
      </c>
      <c r="Z1054">
        <v>114.339919947087</v>
      </c>
      <c r="AA1054">
        <v>-8.4316767157732002</v>
      </c>
      <c r="AB1054" t="s">
        <v>4630</v>
      </c>
      <c r="AC1054" t="s">
        <v>217</v>
      </c>
      <c r="AL1054" t="s">
        <v>218</v>
      </c>
      <c r="AM1054" t="s">
        <v>4631</v>
      </c>
      <c r="AN1054" t="s">
        <v>6</v>
      </c>
      <c r="AO1054" s="57">
        <v>46211.39303240741</v>
      </c>
      <c r="AP1054" s="57">
        <v>46242.333333333336</v>
      </c>
      <c r="AR1054" t="s">
        <v>219</v>
      </c>
      <c r="AS1054" t="s">
        <v>99</v>
      </c>
      <c r="AT1054" t="s">
        <v>231</v>
      </c>
      <c r="AU1054">
        <v>20260807</v>
      </c>
      <c r="AV1054" t="s">
        <v>222</v>
      </c>
      <c r="AW1054" t="s">
        <v>983</v>
      </c>
      <c r="AX1054" t="s">
        <v>223</v>
      </c>
      <c r="BA1054" s="57">
        <v>46242.333333333336</v>
      </c>
      <c r="BB1054" t="s">
        <v>4631</v>
      </c>
      <c r="BC1054">
        <v>2026</v>
      </c>
      <c r="BD1054">
        <v>8</v>
      </c>
      <c r="BE1054">
        <v>7</v>
      </c>
      <c r="BF1054" s="6">
        <f t="shared" si="48"/>
        <v>46241</v>
      </c>
      <c r="BG1054">
        <f t="shared" si="49"/>
        <v>-1.3333333333357587</v>
      </c>
      <c r="BH1054" t="str">
        <f t="shared" si="50"/>
        <v>COMPLY</v>
      </c>
      <c r="BI1054" t="str">
        <f>VLOOKUP(H1054,Sheet2!$A$1:$B$270,2,FALSE)</f>
        <v>BANYUWANGI</v>
      </c>
    </row>
    <row r="1055" spans="1:61">
      <c r="A1055">
        <v>1054</v>
      </c>
      <c r="B1055">
        <v>1002506392</v>
      </c>
      <c r="C1055">
        <v>3</v>
      </c>
      <c r="D1055" t="s">
        <v>34</v>
      </c>
      <c r="E1055">
        <v>5</v>
      </c>
      <c r="F1055" t="s">
        <v>580</v>
      </c>
      <c r="G1055" t="s">
        <v>79</v>
      </c>
      <c r="H1055" t="s">
        <v>473</v>
      </c>
      <c r="I1055" t="s">
        <v>213</v>
      </c>
      <c r="J1055" t="s">
        <v>214</v>
      </c>
      <c r="K1055" t="s">
        <v>149</v>
      </c>
      <c r="M1055" t="s">
        <v>76</v>
      </c>
      <c r="N1055" t="s">
        <v>216</v>
      </c>
      <c r="O1055" s="57">
        <v>46237.64502314815</v>
      </c>
      <c r="P1055" s="57">
        <v>46238.868194444447</v>
      </c>
      <c r="Q1055">
        <v>69357702</v>
      </c>
      <c r="S1055">
        <v>172407213018</v>
      </c>
      <c r="T1055" t="s">
        <v>1537</v>
      </c>
      <c r="U1055" t="s">
        <v>1538</v>
      </c>
      <c r="V1055" t="s">
        <v>1539</v>
      </c>
      <c r="Z1055">
        <v>115.29449750000001</v>
      </c>
      <c r="AA1055">
        <v>-8.5681677999999994</v>
      </c>
      <c r="AB1055" t="s">
        <v>1540</v>
      </c>
      <c r="AC1055" t="s">
        <v>230</v>
      </c>
      <c r="AL1055" t="s">
        <v>218</v>
      </c>
      <c r="AM1055" t="s">
        <v>1541</v>
      </c>
      <c r="AN1055" t="s">
        <v>6</v>
      </c>
      <c r="AO1055" s="57">
        <v>46089.652627314812</v>
      </c>
      <c r="AP1055" s="57">
        <v>46239.541666666664</v>
      </c>
      <c r="AR1055" t="s">
        <v>219</v>
      </c>
      <c r="AS1055" t="s">
        <v>79</v>
      </c>
      <c r="AT1055" t="s">
        <v>231</v>
      </c>
      <c r="AU1055">
        <v>20260804</v>
      </c>
      <c r="AV1055" t="s">
        <v>222</v>
      </c>
      <c r="AW1055" t="s">
        <v>566</v>
      </c>
      <c r="AX1055" t="s">
        <v>223</v>
      </c>
      <c r="BA1055" s="57">
        <v>46239.541666666664</v>
      </c>
      <c r="BB1055" t="s">
        <v>1541</v>
      </c>
      <c r="BC1055">
        <v>2026</v>
      </c>
      <c r="BD1055">
        <v>8</v>
      </c>
      <c r="BE1055">
        <v>4</v>
      </c>
      <c r="BF1055" s="6">
        <f t="shared" si="48"/>
        <v>46238</v>
      </c>
      <c r="BG1055">
        <f t="shared" si="49"/>
        <v>-1.5416666666642413</v>
      </c>
      <c r="BH1055" t="str">
        <f t="shared" si="50"/>
        <v>COMPLY</v>
      </c>
      <c r="BI1055" t="str">
        <f>VLOOKUP(H1055,Sheet2!$A$1:$B$270,2,FALSE)</f>
        <v>GIANYAR</v>
      </c>
    </row>
    <row r="1056" spans="1:61">
      <c r="A1056">
        <v>1055</v>
      </c>
      <c r="B1056">
        <v>1002522674</v>
      </c>
      <c r="C1056">
        <v>3</v>
      </c>
      <c r="D1056" t="s">
        <v>42</v>
      </c>
      <c r="E1056">
        <v>5</v>
      </c>
      <c r="F1056" t="s">
        <v>106</v>
      </c>
      <c r="G1056" t="s">
        <v>104</v>
      </c>
      <c r="H1056" t="s">
        <v>427</v>
      </c>
      <c r="I1056" t="s">
        <v>213</v>
      </c>
      <c r="J1056" t="s">
        <v>214</v>
      </c>
      <c r="K1056" t="s">
        <v>149</v>
      </c>
      <c r="L1056" t="s">
        <v>215</v>
      </c>
      <c r="M1056" t="s">
        <v>76</v>
      </c>
      <c r="N1056" t="s">
        <v>216</v>
      </c>
      <c r="O1056" s="57">
        <v>46246.651354166665</v>
      </c>
      <c r="P1056" s="57">
        <v>46246.856099537035</v>
      </c>
      <c r="Q1056">
        <v>69364449</v>
      </c>
      <c r="S1056">
        <v>152504261520</v>
      </c>
      <c r="T1056" t="s">
        <v>8473</v>
      </c>
      <c r="U1056" t="s">
        <v>8474</v>
      </c>
      <c r="V1056" t="s">
        <v>8475</v>
      </c>
      <c r="Z1056">
        <v>113.227642402052</v>
      </c>
      <c r="AA1056">
        <v>-8.1127348285240206</v>
      </c>
      <c r="AB1056" t="s">
        <v>8476</v>
      </c>
      <c r="AC1056" t="s">
        <v>217</v>
      </c>
      <c r="AL1056" t="s">
        <v>218</v>
      </c>
      <c r="AM1056" t="s">
        <v>8327</v>
      </c>
      <c r="AN1056" t="s">
        <v>6</v>
      </c>
      <c r="AO1056" s="57">
        <v>46364.652662037035</v>
      </c>
      <c r="AP1056" s="57">
        <v>46247.541666666664</v>
      </c>
      <c r="AR1056" t="s">
        <v>219</v>
      </c>
      <c r="AS1056" t="s">
        <v>104</v>
      </c>
      <c r="AT1056" t="s">
        <v>231</v>
      </c>
      <c r="AU1056">
        <v>20260812</v>
      </c>
      <c r="AV1056" t="s">
        <v>222</v>
      </c>
      <c r="AW1056" t="s">
        <v>1072</v>
      </c>
      <c r="AX1056" t="s">
        <v>223</v>
      </c>
      <c r="BA1056" s="57">
        <v>46247.541666666664</v>
      </c>
      <c r="BB1056" t="s">
        <v>8327</v>
      </c>
      <c r="BC1056">
        <v>2026</v>
      </c>
      <c r="BD1056">
        <v>8</v>
      </c>
      <c r="BE1056">
        <v>12</v>
      </c>
      <c r="BF1056" s="6">
        <f t="shared" si="48"/>
        <v>46246</v>
      </c>
      <c r="BG1056">
        <f t="shared" si="49"/>
        <v>-1.5416666666642413</v>
      </c>
      <c r="BH1056" t="str">
        <f t="shared" si="50"/>
        <v>COMPLY</v>
      </c>
      <c r="BI1056" t="str">
        <f>VLOOKUP(H1056,Sheet2!$A$1:$B$270,2,FALSE)</f>
        <v>PROBOLINGGO</v>
      </c>
    </row>
    <row r="1057" spans="1:61">
      <c r="A1057">
        <v>1056</v>
      </c>
      <c r="B1057">
        <v>1002516340</v>
      </c>
      <c r="C1057">
        <v>3</v>
      </c>
      <c r="D1057" t="s">
        <v>55</v>
      </c>
      <c r="E1057">
        <v>5</v>
      </c>
      <c r="F1057" t="s">
        <v>267</v>
      </c>
      <c r="G1057" t="s">
        <v>125</v>
      </c>
      <c r="H1057" t="s">
        <v>419</v>
      </c>
      <c r="I1057" t="s">
        <v>213</v>
      </c>
      <c r="J1057" t="s">
        <v>214</v>
      </c>
      <c r="K1057" t="s">
        <v>149</v>
      </c>
      <c r="M1057" t="s">
        <v>76</v>
      </c>
      <c r="N1057" t="s">
        <v>216</v>
      </c>
      <c r="O1057" s="57">
        <v>46243.415405092594</v>
      </c>
      <c r="P1057" s="57">
        <v>46244.796064814815</v>
      </c>
      <c r="Q1057">
        <v>69361730</v>
      </c>
      <c r="S1057">
        <v>152448204412</v>
      </c>
      <c r="T1057" t="s">
        <v>4632</v>
      </c>
      <c r="U1057" t="s">
        <v>4633</v>
      </c>
      <c r="V1057" t="s">
        <v>4634</v>
      </c>
      <c r="Z1057">
        <v>112.2799067</v>
      </c>
      <c r="AA1057">
        <v>-6.8722193999999996</v>
      </c>
      <c r="AB1057" t="s">
        <v>4635</v>
      </c>
      <c r="AC1057" t="s">
        <v>230</v>
      </c>
      <c r="AL1057" t="s">
        <v>218</v>
      </c>
      <c r="AM1057" t="s">
        <v>4636</v>
      </c>
      <c r="AN1057" t="s">
        <v>6</v>
      </c>
      <c r="AO1057" s="57">
        <v>46273.423506944448</v>
      </c>
      <c r="AP1057" s="57">
        <v>46244.541666666664</v>
      </c>
      <c r="AR1057" t="s">
        <v>219</v>
      </c>
      <c r="AS1057" t="s">
        <v>220</v>
      </c>
      <c r="AT1057" t="s">
        <v>231</v>
      </c>
      <c r="AU1057">
        <v>20260810</v>
      </c>
      <c r="AV1057" t="s">
        <v>222</v>
      </c>
      <c r="AW1057" t="s">
        <v>567</v>
      </c>
      <c r="AX1057" t="s">
        <v>223</v>
      </c>
      <c r="BA1057" s="57">
        <v>46244.541666666664</v>
      </c>
      <c r="BB1057" t="s">
        <v>4636</v>
      </c>
      <c r="BC1057">
        <v>2026</v>
      </c>
      <c r="BD1057">
        <v>8</v>
      </c>
      <c r="BE1057">
        <v>10</v>
      </c>
      <c r="BF1057" s="6">
        <f t="shared" si="48"/>
        <v>46244</v>
      </c>
      <c r="BG1057">
        <f t="shared" si="49"/>
        <v>-0.54166666666424135</v>
      </c>
      <c r="BH1057" t="str">
        <f t="shared" si="50"/>
        <v>COMPLY</v>
      </c>
      <c r="BI1057" t="str">
        <f>VLOOKUP(H1057,Sheet2!$A$1:$B$270,2,FALSE)</f>
        <v>GRESIK</v>
      </c>
    </row>
    <row r="1058" spans="1:61">
      <c r="A1058">
        <v>1057</v>
      </c>
      <c r="B1058">
        <v>1002519878</v>
      </c>
      <c r="C1058">
        <v>3</v>
      </c>
      <c r="D1058" t="s">
        <v>59</v>
      </c>
      <c r="E1058">
        <v>4</v>
      </c>
      <c r="F1058" t="s">
        <v>573</v>
      </c>
      <c r="G1058" t="s">
        <v>928</v>
      </c>
      <c r="H1058" t="s">
        <v>957</v>
      </c>
      <c r="I1058" t="s">
        <v>213</v>
      </c>
      <c r="J1058" t="s">
        <v>214</v>
      </c>
      <c r="K1058" t="s">
        <v>149</v>
      </c>
      <c r="M1058" t="s">
        <v>76</v>
      </c>
      <c r="N1058" t="s">
        <v>216</v>
      </c>
      <c r="O1058" s="57">
        <v>46245.561678240738</v>
      </c>
      <c r="P1058" s="57">
        <v>46245.591747685183</v>
      </c>
      <c r="Q1058">
        <v>69361817</v>
      </c>
      <c r="S1058">
        <v>146129128576</v>
      </c>
      <c r="T1058" t="s">
        <v>5377</v>
      </c>
      <c r="U1058" t="s">
        <v>7545</v>
      </c>
      <c r="V1058" t="s">
        <v>7546</v>
      </c>
      <c r="Z1058">
        <v>110.408756026601</v>
      </c>
      <c r="AA1058">
        <v>-7.8615169620085696</v>
      </c>
      <c r="AB1058" t="s">
        <v>5380</v>
      </c>
      <c r="AC1058" t="s">
        <v>292</v>
      </c>
      <c r="AL1058" t="s">
        <v>218</v>
      </c>
      <c r="AM1058" t="s">
        <v>7547</v>
      </c>
      <c r="AN1058" t="s">
        <v>6</v>
      </c>
      <c r="AO1058" s="57">
        <v>46334.569282407407</v>
      </c>
      <c r="AR1058" t="s">
        <v>219</v>
      </c>
      <c r="AS1058" t="s">
        <v>220</v>
      </c>
      <c r="AT1058" t="s">
        <v>231</v>
      </c>
      <c r="AU1058">
        <v>20260811</v>
      </c>
      <c r="AV1058" t="s">
        <v>222</v>
      </c>
      <c r="AW1058" t="s">
        <v>1015</v>
      </c>
      <c r="AX1058" t="s">
        <v>223</v>
      </c>
      <c r="BA1058" s="57">
        <v>46245.291666666664</v>
      </c>
      <c r="BB1058" t="s">
        <v>7547</v>
      </c>
      <c r="BC1058">
        <v>2026</v>
      </c>
      <c r="BD1058">
        <v>8</v>
      </c>
      <c r="BE1058">
        <v>11</v>
      </c>
      <c r="BF1058" s="6">
        <f t="shared" si="48"/>
        <v>46245</v>
      </c>
      <c r="BG1058">
        <f t="shared" si="49"/>
        <v>-0.29166666666424135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1002507648</v>
      </c>
      <c r="C1059">
        <v>3</v>
      </c>
      <c r="D1059" t="s">
        <v>42</v>
      </c>
      <c r="E1059">
        <v>5</v>
      </c>
      <c r="F1059" t="s">
        <v>233</v>
      </c>
      <c r="G1059" t="s">
        <v>103</v>
      </c>
      <c r="H1059" t="s">
        <v>403</v>
      </c>
      <c r="I1059" t="s">
        <v>213</v>
      </c>
      <c r="J1059" t="s">
        <v>214</v>
      </c>
      <c r="K1059" t="s">
        <v>149</v>
      </c>
      <c r="M1059" t="s">
        <v>76</v>
      </c>
      <c r="N1059" t="s">
        <v>216</v>
      </c>
      <c r="O1059" s="57">
        <v>46238.465671296297</v>
      </c>
      <c r="P1059" s="57">
        <v>46238.741736111115</v>
      </c>
      <c r="Q1059">
        <v>69358116</v>
      </c>
      <c r="S1059">
        <v>152318240369</v>
      </c>
      <c r="T1059" t="s">
        <v>1565</v>
      </c>
      <c r="U1059" t="s">
        <v>1566</v>
      </c>
      <c r="V1059" t="s">
        <v>1567</v>
      </c>
      <c r="Z1059">
        <v>112.2322135</v>
      </c>
      <c r="AA1059">
        <v>-7.5205311000000004</v>
      </c>
      <c r="AB1059" t="s">
        <v>1568</v>
      </c>
      <c r="AC1059" t="s">
        <v>230</v>
      </c>
      <c r="AL1059" t="s">
        <v>218</v>
      </c>
      <c r="AM1059" t="s">
        <v>1569</v>
      </c>
      <c r="AN1059" t="s">
        <v>6</v>
      </c>
      <c r="AO1059" s="57">
        <v>46120.476157407407</v>
      </c>
      <c r="AP1059" s="57">
        <v>46239.333333333336</v>
      </c>
      <c r="AR1059" t="s">
        <v>219</v>
      </c>
      <c r="AS1059" t="s">
        <v>103</v>
      </c>
      <c r="AT1059" t="s">
        <v>231</v>
      </c>
      <c r="AU1059">
        <v>20260804</v>
      </c>
      <c r="AV1059" t="s">
        <v>222</v>
      </c>
      <c r="AW1059" t="s">
        <v>566</v>
      </c>
      <c r="AX1059" t="s">
        <v>223</v>
      </c>
      <c r="BA1059" s="57">
        <v>46239.333333333336</v>
      </c>
      <c r="BB1059" t="s">
        <v>1569</v>
      </c>
      <c r="BC1059">
        <v>2026</v>
      </c>
      <c r="BD1059">
        <v>8</v>
      </c>
      <c r="BE1059">
        <v>4</v>
      </c>
      <c r="BF1059" s="6">
        <f t="shared" si="48"/>
        <v>46238</v>
      </c>
      <c r="BG1059">
        <f t="shared" si="49"/>
        <v>-1.3333333333357587</v>
      </c>
      <c r="BH1059" t="str">
        <f t="shared" si="50"/>
        <v>COMPLY</v>
      </c>
      <c r="BI1059" t="str">
        <f>VLOOKUP(H1059,Sheet2!$A$1:$B$270,2,FALSE)</f>
        <v>MOJOKERTO</v>
      </c>
    </row>
    <row r="1060" spans="1:61">
      <c r="A1060">
        <v>1059</v>
      </c>
      <c r="B1060">
        <v>1002516187</v>
      </c>
      <c r="C1060">
        <v>3</v>
      </c>
      <c r="D1060" t="s">
        <v>38</v>
      </c>
      <c r="E1060">
        <v>5</v>
      </c>
      <c r="F1060" t="s">
        <v>92</v>
      </c>
      <c r="G1060" t="s">
        <v>94</v>
      </c>
      <c r="H1060" t="s">
        <v>339</v>
      </c>
      <c r="I1060" t="s">
        <v>213</v>
      </c>
      <c r="J1060" t="s">
        <v>214</v>
      </c>
      <c r="K1060" t="s">
        <v>149</v>
      </c>
      <c r="L1060" t="s">
        <v>215</v>
      </c>
      <c r="M1060" t="s">
        <v>76</v>
      </c>
      <c r="N1060" t="s">
        <v>216</v>
      </c>
      <c r="O1060" s="57">
        <v>46242.715925925928</v>
      </c>
      <c r="P1060" s="57">
        <v>46243.834016203706</v>
      </c>
      <c r="Q1060">
        <v>69361616</v>
      </c>
      <c r="S1060">
        <v>152603215869</v>
      </c>
      <c r="T1060" t="s">
        <v>4637</v>
      </c>
      <c r="U1060" t="s">
        <v>4638</v>
      </c>
      <c r="V1060" t="s">
        <v>4639</v>
      </c>
      <c r="Z1060">
        <v>111.37651820000001</v>
      </c>
      <c r="AA1060">
        <v>-7.6261605000000001</v>
      </c>
      <c r="AB1060" t="s">
        <v>4640</v>
      </c>
      <c r="AC1060" t="s">
        <v>237</v>
      </c>
      <c r="AL1060" t="s">
        <v>218</v>
      </c>
      <c r="AM1060" t="s">
        <v>4641</v>
      </c>
      <c r="AN1060" t="s">
        <v>6</v>
      </c>
      <c r="AO1060" s="57">
        <v>46242.72552083333</v>
      </c>
      <c r="AP1060" s="57">
        <v>46243.625</v>
      </c>
      <c r="AR1060" t="s">
        <v>219</v>
      </c>
      <c r="AS1060" t="s">
        <v>593</v>
      </c>
      <c r="AT1060" t="s">
        <v>231</v>
      </c>
      <c r="AU1060">
        <v>20260809</v>
      </c>
      <c r="AV1060" t="s">
        <v>222</v>
      </c>
      <c r="AW1060" t="s">
        <v>1055</v>
      </c>
      <c r="AX1060" t="s">
        <v>223</v>
      </c>
      <c r="BA1060" s="57">
        <v>46243.625</v>
      </c>
      <c r="BB1060" t="s">
        <v>4641</v>
      </c>
      <c r="BC1060">
        <v>2026</v>
      </c>
      <c r="BD1060">
        <v>8</v>
      </c>
      <c r="BE1060">
        <v>9</v>
      </c>
      <c r="BF1060" s="6">
        <f t="shared" si="48"/>
        <v>46243</v>
      </c>
      <c r="BG1060">
        <f t="shared" si="49"/>
        <v>-0.625</v>
      </c>
      <c r="BH1060" t="str">
        <f t="shared" si="50"/>
        <v>COMPLY</v>
      </c>
      <c r="BI1060" t="str">
        <f>VLOOKUP(H1060,Sheet2!$A$1:$B$270,2,FALSE)</f>
        <v>MADIUN</v>
      </c>
    </row>
    <row r="1061" spans="1:61">
      <c r="A1061">
        <v>1060</v>
      </c>
      <c r="B1061">
        <v>1002513294</v>
      </c>
      <c r="C1061">
        <v>3</v>
      </c>
      <c r="D1061" t="s">
        <v>49</v>
      </c>
      <c r="E1061">
        <v>4</v>
      </c>
      <c r="F1061" t="s">
        <v>253</v>
      </c>
      <c r="G1061" t="s">
        <v>256</v>
      </c>
      <c r="H1061" t="s">
        <v>560</v>
      </c>
      <c r="I1061" t="s">
        <v>213</v>
      </c>
      <c r="J1061" t="s">
        <v>214</v>
      </c>
      <c r="K1061" t="s">
        <v>149</v>
      </c>
      <c r="L1061" t="s">
        <v>215</v>
      </c>
      <c r="M1061" t="s">
        <v>596</v>
      </c>
      <c r="N1061" t="s">
        <v>216</v>
      </c>
      <c r="O1061" s="57">
        <v>46240.711759259262</v>
      </c>
      <c r="P1061" s="57">
        <v>46245.492928240739</v>
      </c>
      <c r="Q1061">
        <v>69360291</v>
      </c>
      <c r="S1061">
        <v>142283119916</v>
      </c>
      <c r="T1061" t="s">
        <v>1570</v>
      </c>
      <c r="U1061" t="s">
        <v>1571</v>
      </c>
      <c r="V1061" t="s">
        <v>1572</v>
      </c>
      <c r="Z1061">
        <v>109.137838</v>
      </c>
      <c r="AA1061">
        <v>-6.9882210000000002</v>
      </c>
      <c r="AB1061" t="s">
        <v>1573</v>
      </c>
      <c r="AC1061" t="s">
        <v>237</v>
      </c>
      <c r="AL1061" t="s">
        <v>218</v>
      </c>
      <c r="AM1061" t="s">
        <v>1574</v>
      </c>
      <c r="AN1061" t="s">
        <v>6</v>
      </c>
      <c r="AO1061" s="57">
        <v>46181.726400462961</v>
      </c>
      <c r="AP1061" s="57">
        <v>46241.625</v>
      </c>
      <c r="AQ1061" t="s">
        <v>249</v>
      </c>
      <c r="AR1061" t="s">
        <v>14</v>
      </c>
      <c r="AS1061" t="s">
        <v>220</v>
      </c>
      <c r="AT1061" t="s">
        <v>231</v>
      </c>
      <c r="AV1061" t="s">
        <v>597</v>
      </c>
      <c r="AW1061" t="s">
        <v>1059</v>
      </c>
      <c r="AX1061" t="s">
        <v>223</v>
      </c>
      <c r="BA1061" s="57">
        <v>46241.625</v>
      </c>
      <c r="BB1061" t="s">
        <v>1574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1002515795</v>
      </c>
      <c r="C1062">
        <v>3</v>
      </c>
      <c r="D1062" t="s">
        <v>49</v>
      </c>
      <c r="E1062">
        <v>4</v>
      </c>
      <c r="F1062" t="s">
        <v>253</v>
      </c>
      <c r="G1062" t="s">
        <v>968</v>
      </c>
      <c r="H1062" t="s">
        <v>969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46242.470092592594</v>
      </c>
      <c r="P1062" s="57">
        <v>46244.883414351854</v>
      </c>
      <c r="Q1062">
        <v>69361342</v>
      </c>
      <c r="S1062">
        <v>142212126685</v>
      </c>
      <c r="T1062" t="s">
        <v>4642</v>
      </c>
      <c r="U1062" t="s">
        <v>4643</v>
      </c>
      <c r="V1062" t="s">
        <v>4644</v>
      </c>
      <c r="Z1062">
        <v>109.27170099999999</v>
      </c>
      <c r="AA1062">
        <v>-6.8795760000000001</v>
      </c>
      <c r="AB1062" t="s">
        <v>4645</v>
      </c>
      <c r="AC1062" t="s">
        <v>237</v>
      </c>
      <c r="AL1062" t="s">
        <v>218</v>
      </c>
      <c r="AM1062" t="s">
        <v>4646</v>
      </c>
      <c r="AN1062" t="s">
        <v>6</v>
      </c>
      <c r="AO1062" s="57">
        <v>46242.476041666669</v>
      </c>
      <c r="AP1062" s="57">
        <v>46243.333333333336</v>
      </c>
      <c r="AR1062" t="s">
        <v>219</v>
      </c>
      <c r="AS1062" t="s">
        <v>220</v>
      </c>
      <c r="AT1062" t="s">
        <v>231</v>
      </c>
      <c r="AU1062">
        <v>20260810</v>
      </c>
      <c r="AV1062" t="s">
        <v>222</v>
      </c>
      <c r="AW1062" t="s">
        <v>1059</v>
      </c>
      <c r="AX1062" t="s">
        <v>223</v>
      </c>
      <c r="BA1062" s="57">
        <v>46243.333333333336</v>
      </c>
      <c r="BB1062" t="s">
        <v>4646</v>
      </c>
      <c r="BC1062">
        <v>2026</v>
      </c>
      <c r="BD1062">
        <v>8</v>
      </c>
      <c r="BE1062">
        <v>10</v>
      </c>
      <c r="BF1062" s="6">
        <f t="shared" si="48"/>
        <v>46244</v>
      </c>
      <c r="BG1062">
        <f t="shared" si="49"/>
        <v>0.66666666666424135</v>
      </c>
      <c r="BH1062" t="str">
        <f t="shared" si="50"/>
        <v>COMPLY</v>
      </c>
      <c r="BI1062" t="e">
        <f>VLOOKUP(H1062,Sheet2!$A$1:$B$270,2,FALSE)</f>
        <v>#N/A</v>
      </c>
    </row>
    <row r="1063" spans="1:61">
      <c r="A1063">
        <v>1062</v>
      </c>
      <c r="B1063">
        <v>1002511481</v>
      </c>
      <c r="C1063">
        <v>3</v>
      </c>
      <c r="D1063" t="s">
        <v>45</v>
      </c>
      <c r="E1063">
        <v>5</v>
      </c>
      <c r="F1063" t="s">
        <v>113</v>
      </c>
      <c r="G1063" t="s">
        <v>113</v>
      </c>
      <c r="H1063" t="s">
        <v>420</v>
      </c>
      <c r="I1063" t="s">
        <v>213</v>
      </c>
      <c r="J1063" t="s">
        <v>214</v>
      </c>
      <c r="K1063" t="s">
        <v>149</v>
      </c>
      <c r="L1063" t="s">
        <v>215</v>
      </c>
      <c r="M1063" t="s">
        <v>76</v>
      </c>
      <c r="N1063" t="s">
        <v>216</v>
      </c>
      <c r="O1063" s="57">
        <v>46240.363842592589</v>
      </c>
      <c r="P1063" s="57">
        <v>46243.742615740739</v>
      </c>
      <c r="Q1063">
        <v>69359589</v>
      </c>
      <c r="S1063">
        <v>172502311085</v>
      </c>
      <c r="T1063" t="s">
        <v>1580</v>
      </c>
      <c r="U1063" t="s">
        <v>1581</v>
      </c>
      <c r="V1063" t="s">
        <v>1582</v>
      </c>
      <c r="Z1063">
        <v>123.6068441</v>
      </c>
      <c r="AA1063">
        <v>-10.164740699999999</v>
      </c>
      <c r="AB1063" t="s">
        <v>1583</v>
      </c>
      <c r="AC1063" t="s">
        <v>237</v>
      </c>
      <c r="AL1063" t="s">
        <v>218</v>
      </c>
      <c r="AM1063" t="s">
        <v>1584</v>
      </c>
      <c r="AN1063" t="s">
        <v>6</v>
      </c>
      <c r="AO1063" s="57">
        <v>46181.371574074074</v>
      </c>
      <c r="AP1063" s="57">
        <v>46241.333333333336</v>
      </c>
      <c r="AR1063" t="s">
        <v>219</v>
      </c>
      <c r="AS1063" t="s">
        <v>113</v>
      </c>
      <c r="AT1063" t="s">
        <v>231</v>
      </c>
      <c r="AU1063">
        <v>20260809</v>
      </c>
      <c r="AV1063" t="s">
        <v>222</v>
      </c>
      <c r="AW1063" t="s">
        <v>1067</v>
      </c>
      <c r="AX1063" t="s">
        <v>223</v>
      </c>
      <c r="BA1063" s="57">
        <v>46241.333333333336</v>
      </c>
      <c r="BB1063" t="s">
        <v>1584</v>
      </c>
      <c r="BC1063">
        <v>2026</v>
      </c>
      <c r="BD1063">
        <v>8</v>
      </c>
      <c r="BE1063">
        <v>9</v>
      </c>
      <c r="BF1063" s="6">
        <f t="shared" si="48"/>
        <v>46243</v>
      </c>
      <c r="BG1063">
        <f t="shared" si="49"/>
        <v>1.6666666666642413</v>
      </c>
      <c r="BH1063" t="str">
        <f t="shared" si="50"/>
        <v>NOT COMPLY</v>
      </c>
      <c r="BI1063" t="str">
        <f>VLOOKUP(H1063,Sheet2!$A$1:$B$270,2,FALSE)</f>
        <v>KUPANG</v>
      </c>
    </row>
    <row r="1064" spans="1:61">
      <c r="A1064">
        <v>1063</v>
      </c>
      <c r="B1064">
        <v>1002511358</v>
      </c>
      <c r="C1064">
        <v>3</v>
      </c>
      <c r="D1064" t="s">
        <v>38</v>
      </c>
      <c r="E1064">
        <v>5</v>
      </c>
      <c r="F1064" t="s">
        <v>90</v>
      </c>
      <c r="G1064" t="s">
        <v>90</v>
      </c>
      <c r="H1064" t="s">
        <v>442</v>
      </c>
      <c r="I1064" t="s">
        <v>213</v>
      </c>
      <c r="J1064" t="s">
        <v>214</v>
      </c>
      <c r="K1064" t="s">
        <v>149</v>
      </c>
      <c r="L1064" t="s">
        <v>215</v>
      </c>
      <c r="M1064" t="s">
        <v>76</v>
      </c>
      <c r="N1064" t="s">
        <v>216</v>
      </c>
      <c r="O1064" s="57">
        <v>46239.815925925926</v>
      </c>
      <c r="P1064" s="57">
        <v>46240.645879629628</v>
      </c>
      <c r="Q1064">
        <v>69359494</v>
      </c>
      <c r="S1064">
        <v>152651206912</v>
      </c>
      <c r="T1064" t="s">
        <v>1585</v>
      </c>
      <c r="U1064" t="s">
        <v>1586</v>
      </c>
      <c r="V1064" t="s">
        <v>1587</v>
      </c>
      <c r="Z1064">
        <v>111.9534045</v>
      </c>
      <c r="AA1064">
        <v>-7.9291676999999998</v>
      </c>
      <c r="AB1064" t="s">
        <v>1588</v>
      </c>
      <c r="AC1064" t="s">
        <v>237</v>
      </c>
      <c r="AL1064" t="s">
        <v>218</v>
      </c>
      <c r="AM1064" t="s">
        <v>1589</v>
      </c>
      <c r="AN1064" t="s">
        <v>6</v>
      </c>
      <c r="AO1064" s="57">
        <v>46150.819328703707</v>
      </c>
      <c r="AP1064" s="57">
        <v>46241.333333333336</v>
      </c>
      <c r="AR1064" t="s">
        <v>219</v>
      </c>
      <c r="AS1064" t="s">
        <v>585</v>
      </c>
      <c r="AT1064" t="s">
        <v>231</v>
      </c>
      <c r="AU1064">
        <v>20260806</v>
      </c>
      <c r="AV1064" t="s">
        <v>222</v>
      </c>
      <c r="AW1064" t="s">
        <v>1068</v>
      </c>
      <c r="AX1064" t="s">
        <v>223</v>
      </c>
      <c r="BA1064" s="57">
        <v>46241.333333333336</v>
      </c>
      <c r="BB1064" t="s">
        <v>1589</v>
      </c>
      <c r="BC1064">
        <v>2026</v>
      </c>
      <c r="BD1064">
        <v>8</v>
      </c>
      <c r="BE1064">
        <v>6</v>
      </c>
      <c r="BF1064" s="6">
        <f t="shared" si="48"/>
        <v>46240</v>
      </c>
      <c r="BG1064">
        <f t="shared" si="49"/>
        <v>-1.3333333333357587</v>
      </c>
      <c r="BH1064" t="str">
        <f t="shared" si="50"/>
        <v>COMPLY</v>
      </c>
      <c r="BI1064" t="str">
        <f>VLOOKUP(H1064,Sheet2!$A$1:$B$270,2,FALSE)</f>
        <v>KEDIRI</v>
      </c>
    </row>
    <row r="1065" spans="1:61">
      <c r="A1065">
        <v>1064</v>
      </c>
      <c r="B1065">
        <v>1002522989</v>
      </c>
      <c r="C1065">
        <v>3</v>
      </c>
      <c r="D1065" t="s">
        <v>55</v>
      </c>
      <c r="E1065">
        <v>5</v>
      </c>
      <c r="F1065" t="s">
        <v>267</v>
      </c>
      <c r="G1065" t="s">
        <v>128</v>
      </c>
      <c r="H1065" t="s">
        <v>362</v>
      </c>
      <c r="I1065" t="s">
        <v>213</v>
      </c>
      <c r="J1065" t="s">
        <v>214</v>
      </c>
      <c r="K1065" t="s">
        <v>149</v>
      </c>
      <c r="L1065" t="s">
        <v>215</v>
      </c>
      <c r="M1065" t="s">
        <v>76</v>
      </c>
      <c r="N1065" t="s">
        <v>216</v>
      </c>
      <c r="O1065" s="57">
        <v>46246.709687499999</v>
      </c>
      <c r="P1065" s="57">
        <v>46248.342870370368</v>
      </c>
      <c r="Q1065">
        <v>69364557</v>
      </c>
      <c r="S1065">
        <v>152412248839</v>
      </c>
      <c r="T1065" t="s">
        <v>8477</v>
      </c>
      <c r="U1065" t="s">
        <v>9423</v>
      </c>
      <c r="V1065" t="s">
        <v>8478</v>
      </c>
      <c r="Z1065">
        <v>112.6128794</v>
      </c>
      <c r="AA1065">
        <v>-7.2347336999999996</v>
      </c>
      <c r="AB1065" t="s">
        <v>8479</v>
      </c>
      <c r="AC1065" t="s">
        <v>237</v>
      </c>
      <c r="AL1065" t="s">
        <v>218</v>
      </c>
      <c r="AM1065" t="s">
        <v>8480</v>
      </c>
      <c r="AN1065" t="s">
        <v>6</v>
      </c>
      <c r="AO1065" s="57">
        <v>46364.715636574074</v>
      </c>
      <c r="AP1065" s="57">
        <v>46247.541666666664</v>
      </c>
      <c r="AR1065" t="s">
        <v>219</v>
      </c>
      <c r="AS1065" t="s">
        <v>647</v>
      </c>
      <c r="AT1065" t="s">
        <v>231</v>
      </c>
      <c r="AU1065">
        <v>20260814</v>
      </c>
      <c r="AV1065" t="s">
        <v>222</v>
      </c>
      <c r="AW1065" t="s">
        <v>1067</v>
      </c>
      <c r="AX1065" t="s">
        <v>223</v>
      </c>
      <c r="BA1065" s="57">
        <v>46247.541666666664</v>
      </c>
      <c r="BB1065" t="s">
        <v>8480</v>
      </c>
      <c r="BC1065">
        <v>2026</v>
      </c>
      <c r="BD1065">
        <v>8</v>
      </c>
      <c r="BE1065">
        <v>14</v>
      </c>
      <c r="BF1065" s="6">
        <f t="shared" si="48"/>
        <v>46248</v>
      </c>
      <c r="BG1065">
        <f t="shared" si="49"/>
        <v>0.45833333333575865</v>
      </c>
      <c r="BH1065" t="str">
        <f t="shared" si="50"/>
        <v>COMPLY</v>
      </c>
      <c r="BI1065" t="str">
        <f>VLOOKUP(H1065,Sheet2!$A$1:$B$270,2,FALSE)</f>
        <v>SURABAYA UTARA</v>
      </c>
    </row>
    <row r="1066" spans="1:61">
      <c r="A1066">
        <v>1065</v>
      </c>
      <c r="B1066">
        <v>1002519306</v>
      </c>
      <c r="C1066">
        <v>3</v>
      </c>
      <c r="D1066" t="s">
        <v>45</v>
      </c>
      <c r="E1066">
        <v>5</v>
      </c>
      <c r="F1066" t="s">
        <v>211</v>
      </c>
      <c r="G1066" t="s">
        <v>118</v>
      </c>
      <c r="H1066" t="s">
        <v>212</v>
      </c>
      <c r="I1066" t="s">
        <v>213</v>
      </c>
      <c r="J1066" t="s">
        <v>214</v>
      </c>
      <c r="K1066" t="s">
        <v>149</v>
      </c>
      <c r="L1066" t="s">
        <v>215</v>
      </c>
      <c r="M1066" t="s">
        <v>590</v>
      </c>
      <c r="N1066" t="s">
        <v>216</v>
      </c>
      <c r="O1066" s="57">
        <v>46245.442280092589</v>
      </c>
      <c r="P1066" s="57">
        <v>46246.445150462961</v>
      </c>
      <c r="Q1066">
        <v>69357062</v>
      </c>
      <c r="T1066" t="s">
        <v>2729</v>
      </c>
      <c r="V1066" t="s">
        <v>2731</v>
      </c>
      <c r="Z1066">
        <v>117.42574</v>
      </c>
      <c r="AA1066">
        <v>-8.4972999999999992</v>
      </c>
      <c r="AB1066" t="s">
        <v>2732</v>
      </c>
      <c r="AC1066" t="s">
        <v>237</v>
      </c>
      <c r="AL1066" t="s">
        <v>218</v>
      </c>
      <c r="AM1066" t="s">
        <v>2733</v>
      </c>
      <c r="AN1066" t="s">
        <v>6</v>
      </c>
      <c r="AO1066" s="57">
        <v>46334.444328703707</v>
      </c>
      <c r="AP1066" s="57">
        <v>46237</v>
      </c>
      <c r="AR1066" t="s">
        <v>572</v>
      </c>
      <c r="AS1066" t="s">
        <v>220</v>
      </c>
      <c r="AT1066" t="s">
        <v>231</v>
      </c>
      <c r="AV1066" t="s">
        <v>4902</v>
      </c>
      <c r="AW1066" t="s">
        <v>1059</v>
      </c>
      <c r="AX1066" t="s">
        <v>223</v>
      </c>
      <c r="BA1066" s="57">
        <v>46237.541666666664</v>
      </c>
      <c r="BB1066" t="s">
        <v>2733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str">
        <f>VLOOKUP(H1066,Sheet2!$A$1:$B$270,2,FALSE)</f>
        <v>SUMBAWA</v>
      </c>
    </row>
    <row r="1067" spans="1:61">
      <c r="A1067">
        <v>1066</v>
      </c>
      <c r="B1067">
        <v>1002510033</v>
      </c>
      <c r="C1067">
        <v>3</v>
      </c>
      <c r="D1067" t="s">
        <v>34</v>
      </c>
      <c r="E1067">
        <v>5</v>
      </c>
      <c r="F1067" t="s">
        <v>580</v>
      </c>
      <c r="G1067" t="s">
        <v>82</v>
      </c>
      <c r="H1067" t="s">
        <v>270</v>
      </c>
      <c r="I1067" t="s">
        <v>213</v>
      </c>
      <c r="J1067" t="s">
        <v>214</v>
      </c>
      <c r="K1067" t="s">
        <v>149</v>
      </c>
      <c r="M1067" t="s">
        <v>236</v>
      </c>
      <c r="N1067" t="s">
        <v>216</v>
      </c>
      <c r="O1067" s="57">
        <v>46239.445451388892</v>
      </c>
      <c r="P1067" s="57">
        <v>46241.484942129631</v>
      </c>
      <c r="Q1067">
        <v>69358913</v>
      </c>
      <c r="S1067">
        <v>172428815935</v>
      </c>
      <c r="T1067" t="s">
        <v>1600</v>
      </c>
      <c r="U1067" t="s">
        <v>1601</v>
      </c>
      <c r="Z1067">
        <v>115.43618979999999</v>
      </c>
      <c r="AA1067">
        <v>-8.4658975000000005</v>
      </c>
      <c r="AB1067" t="s">
        <v>1602</v>
      </c>
      <c r="AC1067" t="s">
        <v>230</v>
      </c>
      <c r="AO1067" s="57">
        <v>46150.454826388886</v>
      </c>
      <c r="AR1067" t="s">
        <v>314</v>
      </c>
      <c r="AS1067" t="s">
        <v>581</v>
      </c>
      <c r="AT1067" t="s">
        <v>231</v>
      </c>
      <c r="AV1067" t="s">
        <v>1121</v>
      </c>
      <c r="AW1067" t="s">
        <v>566</v>
      </c>
      <c r="AX1067" t="s">
        <v>223</v>
      </c>
      <c r="AZ1067" t="s">
        <v>1121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KLUNGKUNG</v>
      </c>
    </row>
    <row r="1068" spans="1:61">
      <c r="A1068">
        <v>1067</v>
      </c>
      <c r="B1068">
        <v>1002504908</v>
      </c>
      <c r="C1068">
        <v>3</v>
      </c>
      <c r="D1068" t="s">
        <v>49</v>
      </c>
      <c r="E1068">
        <v>4</v>
      </c>
      <c r="F1068" t="s">
        <v>253</v>
      </c>
      <c r="G1068" t="s">
        <v>253</v>
      </c>
      <c r="H1068" t="s">
        <v>700</v>
      </c>
      <c r="I1068" t="s">
        <v>213</v>
      </c>
      <c r="J1068" t="s">
        <v>214</v>
      </c>
      <c r="K1068" t="s">
        <v>149</v>
      </c>
      <c r="L1068" t="s">
        <v>215</v>
      </c>
      <c r="M1068" t="s">
        <v>76</v>
      </c>
      <c r="N1068" t="s">
        <v>216</v>
      </c>
      <c r="O1068" s="57">
        <v>46235.762465277781</v>
      </c>
      <c r="P1068" s="57">
        <v>46236.626458333332</v>
      </c>
      <c r="Q1068">
        <v>69356882</v>
      </c>
      <c r="S1068">
        <v>146285103738</v>
      </c>
      <c r="T1068" t="s">
        <v>1603</v>
      </c>
      <c r="U1068" t="s">
        <v>1604</v>
      </c>
      <c r="V1068" t="s">
        <v>1605</v>
      </c>
      <c r="Z1068">
        <v>109.657574030394</v>
      </c>
      <c r="AA1068">
        <v>-6.9703843751397603</v>
      </c>
      <c r="AB1068" t="s">
        <v>1606</v>
      </c>
      <c r="AC1068" t="s">
        <v>237</v>
      </c>
      <c r="AL1068" t="s">
        <v>218</v>
      </c>
      <c r="AM1068" t="s">
        <v>1607</v>
      </c>
      <c r="AN1068" t="s">
        <v>6</v>
      </c>
      <c r="AO1068" s="57">
        <v>46030.76766203704</v>
      </c>
      <c r="AP1068" s="57">
        <v>46236.625</v>
      </c>
      <c r="AR1068" t="s">
        <v>219</v>
      </c>
      <c r="AS1068" t="s">
        <v>583</v>
      </c>
      <c r="AT1068" t="s">
        <v>231</v>
      </c>
      <c r="AU1068">
        <v>20260802</v>
      </c>
      <c r="AV1068" t="s">
        <v>222</v>
      </c>
      <c r="AW1068" t="s">
        <v>1068</v>
      </c>
      <c r="AX1068" t="s">
        <v>223</v>
      </c>
      <c r="BA1068" s="57">
        <v>46236.625</v>
      </c>
      <c r="BB1068" t="s">
        <v>1607</v>
      </c>
      <c r="BC1068">
        <v>2026</v>
      </c>
      <c r="BD1068">
        <v>8</v>
      </c>
      <c r="BE1068">
        <v>2</v>
      </c>
      <c r="BF1068" s="6">
        <f t="shared" si="48"/>
        <v>46236</v>
      </c>
      <c r="BG1068">
        <f t="shared" si="49"/>
        <v>-0.625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1002519276</v>
      </c>
      <c r="C1069">
        <v>3</v>
      </c>
      <c r="D1069" t="s">
        <v>55</v>
      </c>
      <c r="E1069">
        <v>5</v>
      </c>
      <c r="F1069" t="s">
        <v>267</v>
      </c>
      <c r="G1069" t="s">
        <v>125</v>
      </c>
      <c r="H1069" t="s">
        <v>334</v>
      </c>
      <c r="I1069" t="s">
        <v>213</v>
      </c>
      <c r="J1069" t="s">
        <v>214</v>
      </c>
      <c r="K1069" t="s">
        <v>149</v>
      </c>
      <c r="L1069" t="s">
        <v>215</v>
      </c>
      <c r="M1069" t="s">
        <v>582</v>
      </c>
      <c r="N1069" t="s">
        <v>216</v>
      </c>
      <c r="O1069" s="57">
        <v>46245.4374537037</v>
      </c>
      <c r="P1069" s="57">
        <v>46247.600416666668</v>
      </c>
      <c r="Q1069">
        <v>69363052</v>
      </c>
      <c r="S1069">
        <v>152441211131</v>
      </c>
      <c r="T1069" t="s">
        <v>7548</v>
      </c>
      <c r="U1069" t="s">
        <v>7549</v>
      </c>
      <c r="V1069" t="s">
        <v>7550</v>
      </c>
      <c r="Z1069">
        <v>112.151629</v>
      </c>
      <c r="AA1069">
        <v>-7.2398150000000001</v>
      </c>
      <c r="AB1069" t="s">
        <v>7551</v>
      </c>
      <c r="AC1069" t="s">
        <v>237</v>
      </c>
      <c r="AL1069" t="s">
        <v>218</v>
      </c>
      <c r="AM1069" t="s">
        <v>7552</v>
      </c>
      <c r="AN1069" t="s">
        <v>6</v>
      </c>
      <c r="AO1069" s="57">
        <v>46334.444328703707</v>
      </c>
      <c r="AP1069" s="57">
        <v>46246.416666666664</v>
      </c>
      <c r="AQ1069" t="s">
        <v>249</v>
      </c>
      <c r="AR1069" t="s">
        <v>14</v>
      </c>
      <c r="AS1069" t="s">
        <v>220</v>
      </c>
      <c r="AT1069" t="s">
        <v>231</v>
      </c>
      <c r="AV1069" t="s">
        <v>9424</v>
      </c>
      <c r="AW1069" t="s">
        <v>1059</v>
      </c>
      <c r="AX1069" t="s">
        <v>223</v>
      </c>
      <c r="BA1069" s="57">
        <v>46246.416666666664</v>
      </c>
      <c r="BB1069" t="s">
        <v>7552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GRESIK</v>
      </c>
    </row>
    <row r="1070" spans="1:61">
      <c r="A1070">
        <v>1069</v>
      </c>
      <c r="B1070">
        <v>1002523277</v>
      </c>
      <c r="C1070">
        <v>3</v>
      </c>
      <c r="D1070" t="s">
        <v>55</v>
      </c>
      <c r="E1070">
        <v>5</v>
      </c>
      <c r="F1070" t="s">
        <v>267</v>
      </c>
      <c r="G1070" t="s">
        <v>123</v>
      </c>
      <c r="H1070" t="s">
        <v>295</v>
      </c>
      <c r="I1070" t="s">
        <v>213</v>
      </c>
      <c r="J1070" t="s">
        <v>214</v>
      </c>
      <c r="K1070" t="s">
        <v>149</v>
      </c>
      <c r="M1070" t="s">
        <v>76</v>
      </c>
      <c r="N1070" t="s">
        <v>216</v>
      </c>
      <c r="O1070" s="57">
        <v>46247.347430555557</v>
      </c>
      <c r="P1070" s="57">
        <v>46247.891226851854</v>
      </c>
      <c r="Q1070">
        <v>69364684</v>
      </c>
      <c r="S1070">
        <v>152401227405</v>
      </c>
      <c r="T1070" t="s">
        <v>9425</v>
      </c>
      <c r="U1070" t="s">
        <v>9426</v>
      </c>
      <c r="V1070" t="s">
        <v>9427</v>
      </c>
      <c r="Z1070">
        <v>112.73247259999999</v>
      </c>
      <c r="AA1070">
        <v>-7.2233419000000003</v>
      </c>
      <c r="AB1070" t="s">
        <v>9428</v>
      </c>
      <c r="AC1070" t="s">
        <v>230</v>
      </c>
      <c r="AL1070" t="s">
        <v>218</v>
      </c>
      <c r="AM1070" t="s">
        <v>9429</v>
      </c>
      <c r="AN1070" t="s">
        <v>6</v>
      </c>
      <c r="AO1070" t="s">
        <v>9255</v>
      </c>
      <c r="AP1070" s="57">
        <v>46248.458333333336</v>
      </c>
      <c r="AR1070" t="s">
        <v>219</v>
      </c>
      <c r="AS1070" t="s">
        <v>277</v>
      </c>
      <c r="AT1070" t="s">
        <v>231</v>
      </c>
      <c r="AU1070">
        <v>20260813</v>
      </c>
      <c r="AV1070" t="s">
        <v>222</v>
      </c>
      <c r="AW1070" t="s">
        <v>1071</v>
      </c>
      <c r="AX1070" t="s">
        <v>223</v>
      </c>
      <c r="BA1070" s="57">
        <v>46248.458333333336</v>
      </c>
      <c r="BB1070" t="s">
        <v>9429</v>
      </c>
      <c r="BC1070">
        <v>2026</v>
      </c>
      <c r="BD1070">
        <v>8</v>
      </c>
      <c r="BE1070">
        <v>13</v>
      </c>
      <c r="BF1070" s="6">
        <f t="shared" si="48"/>
        <v>46247</v>
      </c>
      <c r="BG1070">
        <f t="shared" si="49"/>
        <v>-1.4583333333357587</v>
      </c>
      <c r="BH1070" t="str">
        <f t="shared" si="50"/>
        <v>COMPLY</v>
      </c>
      <c r="BI1070" t="str">
        <f>VLOOKUP(H1070,Sheet2!$A$1:$B$270,2,FALSE)</f>
        <v>SURABAYA UTARA</v>
      </c>
    </row>
    <row r="1071" spans="1:61">
      <c r="A1071">
        <v>1070</v>
      </c>
      <c r="B1071">
        <v>1002512276</v>
      </c>
      <c r="C1071">
        <v>3</v>
      </c>
      <c r="D1071" t="s">
        <v>51</v>
      </c>
      <c r="E1071">
        <v>4</v>
      </c>
      <c r="F1071" t="s">
        <v>275</v>
      </c>
      <c r="G1071" t="s">
        <v>575</v>
      </c>
      <c r="H1071" t="s">
        <v>935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46240.534687500003</v>
      </c>
      <c r="P1071" s="57">
        <v>46241.711516203701</v>
      </c>
      <c r="Q1071">
        <v>69359924</v>
      </c>
      <c r="S1071">
        <v>142509107217</v>
      </c>
      <c r="T1071" t="s">
        <v>1608</v>
      </c>
      <c r="U1071" t="s">
        <v>1609</v>
      </c>
      <c r="V1071" t="s">
        <v>1610</v>
      </c>
      <c r="Z1071">
        <v>111.11573</v>
      </c>
      <c r="AA1071">
        <v>-7.1114290000000002</v>
      </c>
      <c r="AB1071" t="s">
        <v>1611</v>
      </c>
      <c r="AC1071" t="s">
        <v>237</v>
      </c>
      <c r="AL1071" t="s">
        <v>218</v>
      </c>
      <c r="AM1071" t="s">
        <v>1612</v>
      </c>
      <c r="AN1071" t="s">
        <v>6</v>
      </c>
      <c r="AO1071" s="57">
        <v>46181.538668981484</v>
      </c>
      <c r="AP1071" s="57">
        <v>46241.541666666664</v>
      </c>
      <c r="AR1071" t="s">
        <v>219</v>
      </c>
      <c r="AS1071" t="s">
        <v>936</v>
      </c>
      <c r="AT1071" t="s">
        <v>231</v>
      </c>
      <c r="AU1071">
        <v>20260807</v>
      </c>
      <c r="AV1071" t="s">
        <v>222</v>
      </c>
      <c r="AW1071" t="s">
        <v>1055</v>
      </c>
      <c r="AX1071" t="s">
        <v>223</v>
      </c>
      <c r="BA1071" s="57">
        <v>46241.541666666664</v>
      </c>
      <c r="BB1071" t="s">
        <v>1612</v>
      </c>
      <c r="BC1071">
        <v>2026</v>
      </c>
      <c r="BD1071">
        <v>8</v>
      </c>
      <c r="BE1071">
        <v>7</v>
      </c>
      <c r="BF1071" s="6">
        <f t="shared" si="48"/>
        <v>46241</v>
      </c>
      <c r="BG1071">
        <f t="shared" si="49"/>
        <v>-0.54166666666424135</v>
      </c>
      <c r="BH1071" t="str">
        <f t="shared" si="50"/>
        <v>COMPLY</v>
      </c>
      <c r="BI1071" t="e">
        <f>VLOOKUP(H1071,Sheet2!$A$1:$B$270,2,FALSE)</f>
        <v>#N/A</v>
      </c>
    </row>
    <row r="1072" spans="1:61">
      <c r="A1072">
        <v>1071</v>
      </c>
      <c r="B1072">
        <v>1002516635</v>
      </c>
      <c r="C1072">
        <v>3</v>
      </c>
      <c r="D1072" t="s">
        <v>55</v>
      </c>
      <c r="E1072">
        <v>5</v>
      </c>
      <c r="F1072" t="s">
        <v>228</v>
      </c>
      <c r="G1072" t="s">
        <v>121</v>
      </c>
      <c r="H1072" t="s">
        <v>449</v>
      </c>
      <c r="I1072" t="s">
        <v>213</v>
      </c>
      <c r="J1072" t="s">
        <v>214</v>
      </c>
      <c r="K1072" t="s">
        <v>149</v>
      </c>
      <c r="L1072" t="s">
        <v>215</v>
      </c>
      <c r="M1072" t="s">
        <v>582</v>
      </c>
      <c r="N1072" t="s">
        <v>216</v>
      </c>
      <c r="O1072" s="57">
        <v>46243.761759259258</v>
      </c>
      <c r="P1072" s="57">
        <v>46245.761099537034</v>
      </c>
      <c r="Q1072">
        <v>69361988</v>
      </c>
      <c r="S1072">
        <v>152438901626</v>
      </c>
      <c r="T1072" t="s">
        <v>4647</v>
      </c>
      <c r="U1072" t="s">
        <v>4648</v>
      </c>
      <c r="V1072" t="s">
        <v>4649</v>
      </c>
      <c r="Z1072">
        <v>113.339825123548</v>
      </c>
      <c r="AA1072">
        <v>-7.1196288768284601</v>
      </c>
      <c r="AB1072" t="s">
        <v>4650</v>
      </c>
      <c r="AC1072" t="s">
        <v>217</v>
      </c>
      <c r="AL1072" t="s">
        <v>218</v>
      </c>
      <c r="AM1072" t="s">
        <v>4651</v>
      </c>
      <c r="AN1072" t="s">
        <v>6</v>
      </c>
      <c r="AO1072" s="57">
        <v>46273.767569444448</v>
      </c>
      <c r="AP1072" s="57">
        <v>46244.625</v>
      </c>
      <c r="AR1072" t="s">
        <v>14</v>
      </c>
      <c r="AS1072" t="s">
        <v>220</v>
      </c>
      <c r="AT1072" t="s">
        <v>221</v>
      </c>
      <c r="AV1072" t="s">
        <v>7553</v>
      </c>
      <c r="AW1072" t="s">
        <v>1023</v>
      </c>
      <c r="AX1072" t="s">
        <v>223</v>
      </c>
      <c r="BA1072" s="57">
        <v>46244.625</v>
      </c>
      <c r="BB1072" t="s">
        <v>4651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MADURA</v>
      </c>
    </row>
    <row r="1073" spans="1:61">
      <c r="A1073">
        <v>1072</v>
      </c>
      <c r="B1073">
        <v>1002516364</v>
      </c>
      <c r="C1073">
        <v>3</v>
      </c>
      <c r="D1073" t="s">
        <v>34</v>
      </c>
      <c r="E1073">
        <v>5</v>
      </c>
      <c r="F1073" t="s">
        <v>580</v>
      </c>
      <c r="G1073" t="s">
        <v>84</v>
      </c>
      <c r="H1073" t="s">
        <v>242</v>
      </c>
      <c r="I1073" t="s">
        <v>213</v>
      </c>
      <c r="J1073" t="s">
        <v>214</v>
      </c>
      <c r="K1073" t="s">
        <v>149</v>
      </c>
      <c r="M1073" t="s">
        <v>76</v>
      </c>
      <c r="N1073" t="s">
        <v>216</v>
      </c>
      <c r="O1073" s="57">
        <v>46243.431041666663</v>
      </c>
      <c r="P1073" s="57">
        <v>46244.313252314816</v>
      </c>
      <c r="Q1073">
        <v>69361755</v>
      </c>
      <c r="S1073">
        <v>172424836840</v>
      </c>
      <c r="T1073" t="s">
        <v>4658</v>
      </c>
      <c r="U1073" t="s">
        <v>4659</v>
      </c>
      <c r="V1073" t="s">
        <v>4660</v>
      </c>
      <c r="Z1073">
        <v>115.0637388</v>
      </c>
      <c r="AA1073">
        <v>-8.1278047999999998</v>
      </c>
      <c r="AB1073" t="s">
        <v>4661</v>
      </c>
      <c r="AC1073" t="s">
        <v>230</v>
      </c>
      <c r="AL1073" t="s">
        <v>218</v>
      </c>
      <c r="AM1073" t="s">
        <v>4662</v>
      </c>
      <c r="AN1073" t="s">
        <v>6</v>
      </c>
      <c r="AO1073" s="57">
        <v>46273.434502314813</v>
      </c>
      <c r="AP1073" s="57">
        <v>46244.541666666664</v>
      </c>
      <c r="AR1073" t="s">
        <v>219</v>
      </c>
      <c r="AS1073" t="s">
        <v>220</v>
      </c>
      <c r="AT1073" t="s">
        <v>231</v>
      </c>
      <c r="AU1073">
        <v>20260810</v>
      </c>
      <c r="AV1073" t="s">
        <v>222</v>
      </c>
      <c r="AW1073" t="s">
        <v>567</v>
      </c>
      <c r="AX1073" t="s">
        <v>223</v>
      </c>
      <c r="BA1073" s="57">
        <v>46244.541666666664</v>
      </c>
      <c r="BB1073" t="s">
        <v>4662</v>
      </c>
      <c r="BC1073">
        <v>2026</v>
      </c>
      <c r="BD1073">
        <v>8</v>
      </c>
      <c r="BE1073">
        <v>10</v>
      </c>
      <c r="BF1073" s="6">
        <f t="shared" si="48"/>
        <v>46244</v>
      </c>
      <c r="BG1073">
        <f t="shared" si="49"/>
        <v>-0.54166666666424135</v>
      </c>
      <c r="BH1073" t="str">
        <f t="shared" si="50"/>
        <v>COMPLY</v>
      </c>
      <c r="BI1073" t="str">
        <f>VLOOKUP(H1073,Sheet2!$A$1:$B$270,2,FALSE)</f>
        <v>SINGARAJA</v>
      </c>
    </row>
    <row r="1074" spans="1:61">
      <c r="A1074">
        <v>1073</v>
      </c>
      <c r="B1074">
        <v>1002524861</v>
      </c>
      <c r="C1074">
        <v>3</v>
      </c>
      <c r="D1074" t="s">
        <v>49</v>
      </c>
      <c r="E1074">
        <v>4</v>
      </c>
      <c r="F1074" t="s">
        <v>247</v>
      </c>
      <c r="G1074" t="s">
        <v>551</v>
      </c>
      <c r="H1074" t="s">
        <v>964</v>
      </c>
      <c r="I1074" t="s">
        <v>213</v>
      </c>
      <c r="J1074" t="s">
        <v>214</v>
      </c>
      <c r="K1074" t="s">
        <v>149</v>
      </c>
      <c r="L1074" t="s">
        <v>215</v>
      </c>
      <c r="M1074" t="s">
        <v>240</v>
      </c>
      <c r="N1074" t="s">
        <v>216</v>
      </c>
      <c r="O1074" s="57">
        <v>46247.672175925924</v>
      </c>
      <c r="P1074" s="57">
        <v>46247.673622685186</v>
      </c>
      <c r="Q1074">
        <v>69365398</v>
      </c>
      <c r="S1074">
        <v>146457106173</v>
      </c>
      <c r="T1074" t="s">
        <v>9430</v>
      </c>
      <c r="U1074" t="s">
        <v>9431</v>
      </c>
      <c r="V1074" t="s">
        <v>9432</v>
      </c>
      <c r="Z1074">
        <v>110.178022</v>
      </c>
      <c r="AA1074">
        <v>-6.9227410000000003</v>
      </c>
      <c r="AB1074" t="s">
        <v>9433</v>
      </c>
      <c r="AC1074" t="s">
        <v>237</v>
      </c>
      <c r="AL1074" t="s">
        <v>218</v>
      </c>
      <c r="AM1074" t="s">
        <v>9434</v>
      </c>
      <c r="AN1074" t="s">
        <v>6</v>
      </c>
      <c r="AO1074" t="s">
        <v>9051</v>
      </c>
      <c r="AP1074" s="57">
        <v>46248.541666666664</v>
      </c>
      <c r="AR1074" t="s">
        <v>241</v>
      </c>
      <c r="AS1074" t="s">
        <v>220</v>
      </c>
      <c r="AT1074" t="s">
        <v>231</v>
      </c>
      <c r="AV1074" t="s">
        <v>240</v>
      </c>
      <c r="AW1074" t="s">
        <v>1072</v>
      </c>
      <c r="AX1074" t="s">
        <v>223</v>
      </c>
      <c r="BA1074" s="57">
        <v>46248.541666666664</v>
      </c>
      <c r="BB1074" t="s">
        <v>9434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:61">
      <c r="A1075">
        <v>1074</v>
      </c>
      <c r="B1075">
        <v>1002520458</v>
      </c>
      <c r="C1075">
        <v>3</v>
      </c>
      <c r="D1075" t="s">
        <v>34</v>
      </c>
      <c r="E1075">
        <v>5</v>
      </c>
      <c r="F1075" t="s">
        <v>580</v>
      </c>
      <c r="G1075" t="s">
        <v>82</v>
      </c>
      <c r="H1075" t="s">
        <v>412</v>
      </c>
      <c r="I1075" t="s">
        <v>213</v>
      </c>
      <c r="J1075" t="s">
        <v>214</v>
      </c>
      <c r="K1075" t="s">
        <v>149</v>
      </c>
      <c r="M1075" t="s">
        <v>76</v>
      </c>
      <c r="N1075" t="s">
        <v>216</v>
      </c>
      <c r="O1075" s="57">
        <v>46245.643136574072</v>
      </c>
      <c r="P1075" s="57">
        <v>46247.844861111109</v>
      </c>
      <c r="Q1075">
        <v>69363545</v>
      </c>
      <c r="S1075">
        <v>172404209329</v>
      </c>
      <c r="T1075" t="s">
        <v>7554</v>
      </c>
      <c r="U1075" t="s">
        <v>6691</v>
      </c>
      <c r="V1075" t="s">
        <v>8481</v>
      </c>
      <c r="Z1075">
        <v>115.6157618</v>
      </c>
      <c r="AA1075">
        <v>-8.4771365999999997</v>
      </c>
      <c r="AB1075" t="s">
        <v>6692</v>
      </c>
      <c r="AC1075" t="s">
        <v>230</v>
      </c>
      <c r="AL1075" t="s">
        <v>218</v>
      </c>
      <c r="AM1075" t="s">
        <v>7990</v>
      </c>
      <c r="AN1075" t="s">
        <v>6</v>
      </c>
      <c r="AO1075" s="57">
        <v>46334.652650462966</v>
      </c>
      <c r="AP1075" s="57">
        <v>46247.333333333336</v>
      </c>
      <c r="AR1075" t="s">
        <v>219</v>
      </c>
      <c r="AS1075" t="s">
        <v>1117</v>
      </c>
      <c r="AT1075" t="s">
        <v>231</v>
      </c>
      <c r="AU1075">
        <v>20260813</v>
      </c>
      <c r="AV1075" t="s">
        <v>222</v>
      </c>
      <c r="AW1075" t="s">
        <v>606</v>
      </c>
      <c r="AX1075" t="s">
        <v>223</v>
      </c>
      <c r="BA1075" s="57">
        <v>46247.333333333336</v>
      </c>
      <c r="BB1075" t="s">
        <v>7990</v>
      </c>
      <c r="BC1075">
        <v>2026</v>
      </c>
      <c r="BD1075">
        <v>8</v>
      </c>
      <c r="BE1075">
        <v>13</v>
      </c>
      <c r="BF1075" s="6">
        <f t="shared" si="48"/>
        <v>46247</v>
      </c>
      <c r="BG1075">
        <f t="shared" si="49"/>
        <v>-0.33333333333575865</v>
      </c>
      <c r="BH1075" t="str">
        <f t="shared" si="50"/>
        <v>COMPLY</v>
      </c>
      <c r="BI1075" t="str">
        <f>VLOOKUP(H1075,Sheet2!$A$1:$B$270,2,FALSE)</f>
        <v>KLUNGKUNG</v>
      </c>
    </row>
    <row r="1076" spans="1:61">
      <c r="A1076">
        <v>1075</v>
      </c>
      <c r="B1076">
        <v>1002515751</v>
      </c>
      <c r="C1076">
        <v>3</v>
      </c>
      <c r="D1076" t="s">
        <v>55</v>
      </c>
      <c r="E1076">
        <v>5</v>
      </c>
      <c r="F1076" t="s">
        <v>315</v>
      </c>
      <c r="G1076" t="s">
        <v>124</v>
      </c>
      <c r="H1076" t="s">
        <v>399</v>
      </c>
      <c r="I1076" t="s">
        <v>213</v>
      </c>
      <c r="J1076" t="s">
        <v>214</v>
      </c>
      <c r="K1076" t="s">
        <v>149</v>
      </c>
      <c r="L1076" t="s">
        <v>215</v>
      </c>
      <c r="M1076" t="s">
        <v>76</v>
      </c>
      <c r="N1076" t="s">
        <v>216</v>
      </c>
      <c r="O1076" s="57">
        <v>46242.447187500002</v>
      </c>
      <c r="P1076" s="57">
        <v>46243.835462962961</v>
      </c>
      <c r="Q1076">
        <v>69361333</v>
      </c>
      <c r="S1076">
        <v>152302236102</v>
      </c>
      <c r="T1076" t="s">
        <v>4669</v>
      </c>
      <c r="U1076" t="s">
        <v>4670</v>
      </c>
      <c r="V1076" t="s">
        <v>4671</v>
      </c>
      <c r="Z1076">
        <v>112.722636368194</v>
      </c>
      <c r="AA1076">
        <v>-7.3488283326413599</v>
      </c>
      <c r="AB1076" t="s">
        <v>4672</v>
      </c>
      <c r="AC1076" t="s">
        <v>237</v>
      </c>
      <c r="AL1076" t="s">
        <v>218</v>
      </c>
      <c r="AM1076" t="s">
        <v>4673</v>
      </c>
      <c r="AN1076" t="s">
        <v>6</v>
      </c>
      <c r="AO1076" s="57">
        <v>46242.454826388886</v>
      </c>
      <c r="AP1076" s="57">
        <v>46243.333333333336</v>
      </c>
      <c r="AR1076" t="s">
        <v>219</v>
      </c>
      <c r="AS1076" t="s">
        <v>631</v>
      </c>
      <c r="AT1076" t="s">
        <v>231</v>
      </c>
      <c r="AU1076">
        <v>20260809</v>
      </c>
      <c r="AV1076" t="s">
        <v>222</v>
      </c>
      <c r="AW1076" t="s">
        <v>1059</v>
      </c>
      <c r="AX1076" t="s">
        <v>223</v>
      </c>
      <c r="BA1076" s="57">
        <v>46243.333333333336</v>
      </c>
      <c r="BB1076" t="s">
        <v>4673</v>
      </c>
      <c r="BC1076">
        <v>2026</v>
      </c>
      <c r="BD1076">
        <v>8</v>
      </c>
      <c r="BE1076">
        <v>9</v>
      </c>
      <c r="BF1076" s="6">
        <f t="shared" si="48"/>
        <v>46243</v>
      </c>
      <c r="BG1076">
        <f t="shared" si="49"/>
        <v>-0.33333333333575865</v>
      </c>
      <c r="BH1076" t="str">
        <f t="shared" si="50"/>
        <v>COMPLY</v>
      </c>
      <c r="BI1076" t="str">
        <f>VLOOKUP(H1076,Sheet2!$A$1:$B$270,2,FALSE)</f>
        <v>SURABAYA SELATAN</v>
      </c>
    </row>
    <row r="1077" spans="1:61">
      <c r="A1077">
        <v>1076</v>
      </c>
      <c r="B1077">
        <v>1002519656</v>
      </c>
      <c r="C1077">
        <v>3</v>
      </c>
      <c r="D1077" t="s">
        <v>59</v>
      </c>
      <c r="E1077">
        <v>4</v>
      </c>
      <c r="F1077" t="s">
        <v>243</v>
      </c>
      <c r="G1077" t="s">
        <v>657</v>
      </c>
      <c r="H1077" t="s">
        <v>658</v>
      </c>
      <c r="I1077" t="s">
        <v>213</v>
      </c>
      <c r="J1077" t="s">
        <v>214</v>
      </c>
      <c r="K1077" t="s">
        <v>149</v>
      </c>
      <c r="L1077" t="s">
        <v>215</v>
      </c>
      <c r="M1077" t="s">
        <v>76</v>
      </c>
      <c r="N1077" t="s">
        <v>216</v>
      </c>
      <c r="O1077" s="57">
        <v>46245.499259259261</v>
      </c>
      <c r="P1077" s="57">
        <v>46246.500509259262</v>
      </c>
      <c r="Q1077">
        <v>69363213</v>
      </c>
      <c r="S1077">
        <v>141149112789</v>
      </c>
      <c r="T1077" t="s">
        <v>7555</v>
      </c>
      <c r="U1077" t="s">
        <v>7556</v>
      </c>
      <c r="V1077" t="s">
        <v>7557</v>
      </c>
      <c r="Z1077">
        <v>110.05897520000001</v>
      </c>
      <c r="AA1077">
        <v>-7.2269578000000001</v>
      </c>
      <c r="AB1077" t="s">
        <v>7558</v>
      </c>
      <c r="AC1077" t="s">
        <v>237</v>
      </c>
      <c r="AL1077" t="s">
        <v>218</v>
      </c>
      <c r="AM1077" t="s">
        <v>6796</v>
      </c>
      <c r="AN1077" t="s">
        <v>6</v>
      </c>
      <c r="AO1077" s="57">
        <v>46334.507453703707</v>
      </c>
      <c r="AP1077" s="57">
        <v>46246.333333333336</v>
      </c>
      <c r="AR1077" t="s">
        <v>219</v>
      </c>
      <c r="AS1077" t="s">
        <v>659</v>
      </c>
      <c r="AT1077" t="s">
        <v>231</v>
      </c>
      <c r="AU1077">
        <v>20260812</v>
      </c>
      <c r="AV1077" t="s">
        <v>222</v>
      </c>
      <c r="AW1077" t="s">
        <v>1072</v>
      </c>
      <c r="AX1077" t="s">
        <v>223</v>
      </c>
      <c r="BA1077" s="57">
        <v>46246.333333333336</v>
      </c>
      <c r="BB1077" t="s">
        <v>6796</v>
      </c>
      <c r="BC1077">
        <v>2026</v>
      </c>
      <c r="BD1077">
        <v>8</v>
      </c>
      <c r="BE1077">
        <v>12</v>
      </c>
      <c r="BF1077" s="6">
        <f t="shared" si="48"/>
        <v>46246</v>
      </c>
      <c r="BG1077">
        <f t="shared" si="49"/>
        <v>-0.33333333333575865</v>
      </c>
      <c r="BH1077" t="str">
        <f t="shared" si="50"/>
        <v>COMPLY</v>
      </c>
      <c r="BI1077" t="e">
        <f>VLOOKUP(H1077,Sheet2!$A$1:$B$270,2,FALSE)</f>
        <v>#N/A</v>
      </c>
    </row>
    <row r="1078" spans="1:61">
      <c r="A1078">
        <v>1077</v>
      </c>
      <c r="B1078">
        <v>1002513435</v>
      </c>
      <c r="C1078">
        <v>3</v>
      </c>
      <c r="D1078" t="s">
        <v>38</v>
      </c>
      <c r="E1078">
        <v>5</v>
      </c>
      <c r="F1078" t="s">
        <v>90</v>
      </c>
      <c r="G1078" t="s">
        <v>96</v>
      </c>
      <c r="H1078" t="s">
        <v>291</v>
      </c>
      <c r="I1078" t="s">
        <v>213</v>
      </c>
      <c r="J1078" t="s">
        <v>214</v>
      </c>
      <c r="K1078" t="s">
        <v>149</v>
      </c>
      <c r="L1078" t="s">
        <v>215</v>
      </c>
      <c r="M1078" t="s">
        <v>76</v>
      </c>
      <c r="N1078" t="s">
        <v>216</v>
      </c>
      <c r="O1078" s="57">
        <v>46240.765925925924</v>
      </c>
      <c r="P1078" s="57">
        <v>46241.55641203704</v>
      </c>
      <c r="Q1078">
        <v>69360322</v>
      </c>
      <c r="S1078">
        <v>152608207569</v>
      </c>
      <c r="T1078" t="s">
        <v>1628</v>
      </c>
      <c r="U1078" t="s">
        <v>1629</v>
      </c>
      <c r="V1078" t="s">
        <v>1630</v>
      </c>
      <c r="Z1078">
        <v>111.71340571503301</v>
      </c>
      <c r="AA1078">
        <v>-8.0887429214024902</v>
      </c>
      <c r="AB1078" t="s">
        <v>1631</v>
      </c>
      <c r="AC1078" t="s">
        <v>237</v>
      </c>
      <c r="AL1078" t="s">
        <v>218</v>
      </c>
      <c r="AM1078" t="s">
        <v>1632</v>
      </c>
      <c r="AN1078" t="s">
        <v>6</v>
      </c>
      <c r="AO1078" s="57">
        <v>46181.777743055558</v>
      </c>
      <c r="AP1078" s="57">
        <v>46241.625</v>
      </c>
      <c r="AR1078" t="s">
        <v>219</v>
      </c>
      <c r="AS1078" t="s">
        <v>96</v>
      </c>
      <c r="AT1078" t="s">
        <v>231</v>
      </c>
      <c r="AU1078">
        <v>20260807</v>
      </c>
      <c r="AV1078" t="s">
        <v>222</v>
      </c>
      <c r="AW1078" t="s">
        <v>1055</v>
      </c>
      <c r="AX1078" t="s">
        <v>223</v>
      </c>
      <c r="BA1078" s="57">
        <v>46241.625</v>
      </c>
      <c r="BB1078" t="s">
        <v>1632</v>
      </c>
      <c r="BC1078">
        <v>2026</v>
      </c>
      <c r="BD1078">
        <v>8</v>
      </c>
      <c r="BE1078">
        <v>7</v>
      </c>
      <c r="BF1078" s="6">
        <f t="shared" si="48"/>
        <v>46241</v>
      </c>
      <c r="BG1078">
        <f t="shared" si="49"/>
        <v>-0.625</v>
      </c>
      <c r="BH1078" t="str">
        <f t="shared" si="50"/>
        <v>COMPLY</v>
      </c>
      <c r="BI1078" t="str">
        <f>VLOOKUP(H1078,Sheet2!$A$1:$B$270,2,FALSE)</f>
        <v>PONOROGO</v>
      </c>
    </row>
    <row r="1079" spans="1:61">
      <c r="A1079">
        <v>1078</v>
      </c>
      <c r="B1079">
        <v>1002521572</v>
      </c>
      <c r="C1079">
        <v>3</v>
      </c>
      <c r="D1079" t="s">
        <v>42</v>
      </c>
      <c r="E1079">
        <v>5</v>
      </c>
      <c r="F1079" t="s">
        <v>233</v>
      </c>
      <c r="G1079" t="s">
        <v>101</v>
      </c>
      <c r="H1079" t="s">
        <v>513</v>
      </c>
      <c r="I1079" t="s">
        <v>213</v>
      </c>
      <c r="J1079" t="s">
        <v>214</v>
      </c>
      <c r="K1079" t="s">
        <v>149</v>
      </c>
      <c r="M1079" t="s">
        <v>279</v>
      </c>
      <c r="N1079" t="s">
        <v>216</v>
      </c>
      <c r="O1079" s="57">
        <v>46246.437789351854</v>
      </c>
      <c r="P1079" s="57">
        <v>46247.666342592594</v>
      </c>
      <c r="Q1079">
        <v>69363958</v>
      </c>
      <c r="S1079">
        <v>152328218240</v>
      </c>
      <c r="T1079" t="s">
        <v>8482</v>
      </c>
      <c r="U1079" t="s">
        <v>8483</v>
      </c>
      <c r="V1079" t="s">
        <v>8484</v>
      </c>
      <c r="Z1079">
        <v>112.69592179999999</v>
      </c>
      <c r="AA1079">
        <v>-7.3897535000000003</v>
      </c>
      <c r="AB1079" t="s">
        <v>8485</v>
      </c>
      <c r="AC1079" t="s">
        <v>230</v>
      </c>
      <c r="AL1079" t="s">
        <v>218</v>
      </c>
      <c r="AM1079" t="s">
        <v>8486</v>
      </c>
      <c r="AN1079" t="s">
        <v>6</v>
      </c>
      <c r="AO1079" s="57">
        <v>46364.444363425922</v>
      </c>
      <c r="AP1079" s="57">
        <v>46247.541666666664</v>
      </c>
      <c r="AQ1079" t="s">
        <v>249</v>
      </c>
      <c r="AR1079" t="s">
        <v>280</v>
      </c>
      <c r="AS1079" t="s">
        <v>233</v>
      </c>
      <c r="AT1079" t="s">
        <v>231</v>
      </c>
      <c r="AV1079" t="s">
        <v>9435</v>
      </c>
      <c r="AW1079" t="s">
        <v>566</v>
      </c>
      <c r="AX1079" t="s">
        <v>223</v>
      </c>
      <c r="BA1079" s="57">
        <v>46247.541666666664</v>
      </c>
      <c r="BB1079" t="s">
        <v>8486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SIDOARJO</v>
      </c>
    </row>
    <row r="1080" spans="1:61">
      <c r="A1080">
        <v>1079</v>
      </c>
      <c r="B1080">
        <v>1002518937</v>
      </c>
      <c r="C1080">
        <v>3</v>
      </c>
      <c r="D1080" t="s">
        <v>38</v>
      </c>
      <c r="E1080">
        <v>5</v>
      </c>
      <c r="F1080" t="s">
        <v>92</v>
      </c>
      <c r="G1080" t="s">
        <v>95</v>
      </c>
      <c r="H1080" t="s">
        <v>245</v>
      </c>
      <c r="I1080" t="s">
        <v>213</v>
      </c>
      <c r="J1080" t="s">
        <v>214</v>
      </c>
      <c r="K1080" t="s">
        <v>149</v>
      </c>
      <c r="L1080" t="s">
        <v>215</v>
      </c>
      <c r="M1080" t="s">
        <v>76</v>
      </c>
      <c r="N1080" t="s">
        <v>216</v>
      </c>
      <c r="O1080" s="57">
        <v>46245.378425925926</v>
      </c>
      <c r="P1080" s="57">
        <v>46246.478344907409</v>
      </c>
      <c r="Q1080">
        <v>69362916</v>
      </c>
      <c r="S1080">
        <v>152604231088</v>
      </c>
      <c r="T1080" t="s">
        <v>7559</v>
      </c>
      <c r="U1080" t="s">
        <v>7560</v>
      </c>
      <c r="V1080" t="s">
        <v>7561</v>
      </c>
      <c r="Z1080">
        <v>111.450773</v>
      </c>
      <c r="AA1080">
        <v>-7.8651720000000003</v>
      </c>
      <c r="AB1080" t="s">
        <v>7562</v>
      </c>
      <c r="AC1080" t="s">
        <v>237</v>
      </c>
      <c r="AL1080" t="s">
        <v>218</v>
      </c>
      <c r="AM1080" t="s">
        <v>7030</v>
      </c>
      <c r="AN1080" t="s">
        <v>6</v>
      </c>
      <c r="AO1080" s="57">
        <v>46334.381851851853</v>
      </c>
      <c r="AP1080" s="57">
        <v>46246.333333333336</v>
      </c>
      <c r="AR1080" t="s">
        <v>219</v>
      </c>
      <c r="AS1080" t="s">
        <v>246</v>
      </c>
      <c r="AT1080" t="s">
        <v>231</v>
      </c>
      <c r="AU1080">
        <v>20260812</v>
      </c>
      <c r="AV1080" t="s">
        <v>222</v>
      </c>
      <c r="AW1080" t="s">
        <v>1055</v>
      </c>
      <c r="AX1080" t="s">
        <v>223</v>
      </c>
      <c r="BA1080" s="57">
        <v>46246.333333333336</v>
      </c>
      <c r="BB1080" t="s">
        <v>7030</v>
      </c>
      <c r="BC1080">
        <v>2026</v>
      </c>
      <c r="BD1080">
        <v>8</v>
      </c>
      <c r="BE1080">
        <v>12</v>
      </c>
      <c r="BF1080" s="6">
        <f t="shared" si="48"/>
        <v>46246</v>
      </c>
      <c r="BG1080">
        <f t="shared" si="49"/>
        <v>-0.33333333333575865</v>
      </c>
      <c r="BH1080" t="str">
        <f t="shared" si="50"/>
        <v>COMPLY</v>
      </c>
      <c r="BI1080" t="str">
        <f>VLOOKUP(H1080,Sheet2!$A$1:$B$270,2,FALSE)</f>
        <v>PONOROGO</v>
      </c>
    </row>
    <row r="1081" spans="1:61">
      <c r="A1081">
        <v>1080</v>
      </c>
      <c r="B1081">
        <v>1002508319</v>
      </c>
      <c r="C1081">
        <v>3</v>
      </c>
      <c r="D1081" t="s">
        <v>55</v>
      </c>
      <c r="E1081">
        <v>5</v>
      </c>
      <c r="F1081" t="s">
        <v>315</v>
      </c>
      <c r="G1081" t="s">
        <v>124</v>
      </c>
      <c r="H1081" t="s">
        <v>338</v>
      </c>
      <c r="I1081" t="s">
        <v>213</v>
      </c>
      <c r="J1081" t="s">
        <v>214</v>
      </c>
      <c r="K1081" t="s">
        <v>149</v>
      </c>
      <c r="M1081" t="s">
        <v>76</v>
      </c>
      <c r="N1081" t="s">
        <v>622</v>
      </c>
      <c r="O1081" s="57">
        <v>46238.57435185185</v>
      </c>
      <c r="P1081" s="57">
        <v>46241.798009259262</v>
      </c>
      <c r="Q1081">
        <v>66525052</v>
      </c>
      <c r="S1081">
        <v>152306253171</v>
      </c>
      <c r="T1081" t="s">
        <v>1050</v>
      </c>
      <c r="U1081" t="s">
        <v>1638</v>
      </c>
      <c r="V1081" t="s">
        <v>1639</v>
      </c>
      <c r="Z1081">
        <v>112.727100369114</v>
      </c>
      <c r="AA1081">
        <v>-7.3123265180214903</v>
      </c>
      <c r="AB1081" t="s">
        <v>1640</v>
      </c>
      <c r="AC1081" t="s">
        <v>226</v>
      </c>
      <c r="AL1081" t="s">
        <v>218</v>
      </c>
      <c r="AM1081" t="s">
        <v>1641</v>
      </c>
      <c r="AN1081" t="s">
        <v>6</v>
      </c>
      <c r="AO1081" s="57">
        <v>46120.579826388886</v>
      </c>
      <c r="AP1081" s="57">
        <v>46243.625</v>
      </c>
      <c r="AR1081" t="s">
        <v>219</v>
      </c>
      <c r="AS1081" t="s">
        <v>631</v>
      </c>
      <c r="AT1081" t="s">
        <v>231</v>
      </c>
      <c r="AU1081">
        <v>20260807</v>
      </c>
      <c r="AV1081" t="s">
        <v>222</v>
      </c>
      <c r="AW1081" t="s">
        <v>618</v>
      </c>
      <c r="AX1081" t="s">
        <v>223</v>
      </c>
      <c r="BA1081" s="57">
        <v>46243.625</v>
      </c>
      <c r="BB1081" t="s">
        <v>1641</v>
      </c>
      <c r="BC1081">
        <v>2026</v>
      </c>
      <c r="BD1081">
        <v>8</v>
      </c>
      <c r="BE1081">
        <v>7</v>
      </c>
      <c r="BF1081" s="6">
        <f t="shared" si="48"/>
        <v>46241</v>
      </c>
      <c r="BG1081">
        <f t="shared" si="49"/>
        <v>-2.625</v>
      </c>
      <c r="BH1081" t="str">
        <f t="shared" si="50"/>
        <v>COMPLY</v>
      </c>
      <c r="BI1081" t="str">
        <f>VLOOKUP(H1081,Sheet2!$A$1:$B$270,2,FALSE)</f>
        <v>SURABAYA SELATAN</v>
      </c>
    </row>
    <row r="1082" spans="1:61">
      <c r="A1082">
        <v>1081</v>
      </c>
      <c r="B1082">
        <v>1002513632</v>
      </c>
      <c r="C1082">
        <v>3</v>
      </c>
      <c r="D1082" t="s">
        <v>38</v>
      </c>
      <c r="E1082">
        <v>5</v>
      </c>
      <c r="F1082" t="s">
        <v>251</v>
      </c>
      <c r="G1082" t="s">
        <v>91</v>
      </c>
      <c r="H1082" t="s">
        <v>400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46241.322175925925</v>
      </c>
      <c r="P1082" s="57">
        <v>46244.671388888892</v>
      </c>
      <c r="Q1082">
        <v>69360391</v>
      </c>
      <c r="S1082">
        <v>152703903456</v>
      </c>
      <c r="T1082" t="s">
        <v>4674</v>
      </c>
      <c r="U1082" t="s">
        <v>4675</v>
      </c>
      <c r="V1082" t="s">
        <v>4676</v>
      </c>
      <c r="Z1082">
        <v>112.6161731</v>
      </c>
      <c r="AA1082">
        <v>-7.9575198</v>
      </c>
      <c r="AB1082" t="s">
        <v>4677</v>
      </c>
      <c r="AC1082" t="s">
        <v>237</v>
      </c>
      <c r="AL1082" t="s">
        <v>218</v>
      </c>
      <c r="AM1082" t="s">
        <v>4678</v>
      </c>
      <c r="AN1082" t="s">
        <v>6</v>
      </c>
      <c r="AO1082" s="57">
        <v>46211.330023148148</v>
      </c>
      <c r="AP1082" s="57">
        <v>46244.333333333336</v>
      </c>
      <c r="AR1082" t="s">
        <v>219</v>
      </c>
      <c r="AS1082" t="s">
        <v>586</v>
      </c>
      <c r="AT1082" t="s">
        <v>231</v>
      </c>
      <c r="AU1082">
        <v>20260810</v>
      </c>
      <c r="AV1082" t="s">
        <v>222</v>
      </c>
      <c r="AW1082" t="s">
        <v>1059</v>
      </c>
      <c r="AX1082" t="s">
        <v>223</v>
      </c>
      <c r="BA1082" s="57">
        <v>46244.333333333336</v>
      </c>
      <c r="BB1082" t="s">
        <v>4678</v>
      </c>
      <c r="BC1082">
        <v>2026</v>
      </c>
      <c r="BD1082">
        <v>8</v>
      </c>
      <c r="BE1082">
        <v>10</v>
      </c>
      <c r="BF1082" s="6">
        <f t="shared" si="48"/>
        <v>46244</v>
      </c>
      <c r="BG1082">
        <f t="shared" si="49"/>
        <v>-0.33333333333575865</v>
      </c>
      <c r="BH1082" t="str">
        <f t="shared" si="50"/>
        <v>COMPLY</v>
      </c>
      <c r="BI1082" t="str">
        <f>VLOOKUP(H1082,Sheet2!$A$1:$B$270,2,FALSE)</f>
        <v>MALANG</v>
      </c>
    </row>
    <row r="1083" spans="1:61">
      <c r="A1083">
        <v>1082</v>
      </c>
      <c r="B1083">
        <v>1002517580</v>
      </c>
      <c r="C1083">
        <v>3</v>
      </c>
      <c r="D1083" t="s">
        <v>34</v>
      </c>
      <c r="E1083">
        <v>5</v>
      </c>
      <c r="F1083" t="s">
        <v>580</v>
      </c>
      <c r="G1083" t="s">
        <v>84</v>
      </c>
      <c r="H1083" t="s">
        <v>242</v>
      </c>
      <c r="I1083" t="s">
        <v>213</v>
      </c>
      <c r="J1083" t="s">
        <v>214</v>
      </c>
      <c r="K1083" t="s">
        <v>149</v>
      </c>
      <c r="M1083" t="s">
        <v>76</v>
      </c>
      <c r="N1083" t="s">
        <v>216</v>
      </c>
      <c r="O1083" s="57">
        <v>46244.50341435185</v>
      </c>
      <c r="P1083" s="57">
        <v>46244.613159722219</v>
      </c>
      <c r="Q1083">
        <v>69360310</v>
      </c>
      <c r="S1083">
        <v>172424836878</v>
      </c>
      <c r="T1083" t="s">
        <v>3097</v>
      </c>
      <c r="U1083" t="s">
        <v>6299</v>
      </c>
      <c r="V1083" t="s">
        <v>6300</v>
      </c>
      <c r="Z1083">
        <v>115.3245606</v>
      </c>
      <c r="AA1083">
        <v>-8.1200947299999999</v>
      </c>
      <c r="AB1083" t="s">
        <v>3100</v>
      </c>
      <c r="AC1083" t="s">
        <v>217</v>
      </c>
      <c r="AL1083" t="s">
        <v>218</v>
      </c>
      <c r="AM1083" t="s">
        <v>6301</v>
      </c>
      <c r="AN1083" t="s">
        <v>6</v>
      </c>
      <c r="AO1083" s="57">
        <v>46303.506898148145</v>
      </c>
      <c r="AR1083" t="s">
        <v>219</v>
      </c>
      <c r="AS1083" t="s">
        <v>220</v>
      </c>
      <c r="AT1083" t="s">
        <v>231</v>
      </c>
      <c r="AU1083">
        <v>20260810</v>
      </c>
      <c r="AV1083" t="s">
        <v>222</v>
      </c>
      <c r="AW1083" t="s">
        <v>566</v>
      </c>
      <c r="AX1083" t="s">
        <v>223</v>
      </c>
      <c r="BA1083" s="57">
        <v>46244.291666666664</v>
      </c>
      <c r="BB1083" t="s">
        <v>6301</v>
      </c>
      <c r="BC1083">
        <v>2026</v>
      </c>
      <c r="BD1083">
        <v>8</v>
      </c>
      <c r="BE1083">
        <v>10</v>
      </c>
      <c r="BF1083" s="6">
        <f t="shared" si="48"/>
        <v>46244</v>
      </c>
      <c r="BG1083">
        <f t="shared" si="49"/>
        <v>-0.29166666666424135</v>
      </c>
      <c r="BH1083" t="str">
        <f t="shared" si="50"/>
        <v>COMPLY</v>
      </c>
      <c r="BI1083" t="str">
        <f>VLOOKUP(H1083,Sheet2!$A$1:$B$270,2,FALSE)</f>
        <v>SINGARAJA</v>
      </c>
    </row>
    <row r="1084" spans="1:61">
      <c r="A1084">
        <v>1083</v>
      </c>
      <c r="B1084">
        <v>1002522640</v>
      </c>
      <c r="C1084">
        <v>3</v>
      </c>
      <c r="D1084" t="s">
        <v>55</v>
      </c>
      <c r="E1084">
        <v>5</v>
      </c>
      <c r="F1084" t="s">
        <v>267</v>
      </c>
      <c r="G1084" t="s">
        <v>122</v>
      </c>
      <c r="H1084" t="s">
        <v>486</v>
      </c>
      <c r="I1084" t="s">
        <v>213</v>
      </c>
      <c r="J1084" t="s">
        <v>214</v>
      </c>
      <c r="K1084" t="s">
        <v>149</v>
      </c>
      <c r="M1084" t="s">
        <v>76</v>
      </c>
      <c r="N1084" t="s">
        <v>216</v>
      </c>
      <c r="O1084" s="57">
        <v>46246.645983796298</v>
      </c>
      <c r="P1084" s="57">
        <v>46246.895381944443</v>
      </c>
      <c r="Q1084">
        <v>69341777</v>
      </c>
      <c r="S1084">
        <v>152453209411</v>
      </c>
      <c r="T1084" t="s">
        <v>8487</v>
      </c>
      <c r="U1084" t="s">
        <v>8488</v>
      </c>
      <c r="V1084" t="s">
        <v>8489</v>
      </c>
      <c r="Z1084">
        <v>112.620024</v>
      </c>
      <c r="AA1084">
        <v>-5.8422809999999998</v>
      </c>
      <c r="AB1084" t="s">
        <v>8490</v>
      </c>
      <c r="AC1084" t="s">
        <v>230</v>
      </c>
      <c r="AL1084" t="s">
        <v>218</v>
      </c>
      <c r="AM1084" t="s">
        <v>8491</v>
      </c>
      <c r="AN1084" t="s">
        <v>6</v>
      </c>
      <c r="AO1084" s="57">
        <v>46364.652662037035</v>
      </c>
      <c r="AR1084" t="s">
        <v>219</v>
      </c>
      <c r="AS1084" t="s">
        <v>122</v>
      </c>
      <c r="AT1084" t="s">
        <v>231</v>
      </c>
      <c r="AU1084">
        <v>20260812</v>
      </c>
      <c r="AV1084" t="s">
        <v>222</v>
      </c>
      <c r="AW1084" t="s">
        <v>656</v>
      </c>
      <c r="AX1084" t="s">
        <v>223</v>
      </c>
      <c r="BA1084" s="57">
        <v>46246.291666666664</v>
      </c>
      <c r="BB1084" t="s">
        <v>8491</v>
      </c>
      <c r="BC1084">
        <v>2026</v>
      </c>
      <c r="BD1084">
        <v>8</v>
      </c>
      <c r="BE1084">
        <v>12</v>
      </c>
      <c r="BF1084" s="6">
        <f t="shared" si="48"/>
        <v>46246</v>
      </c>
      <c r="BG1084">
        <f t="shared" si="49"/>
        <v>-0.29166666666424135</v>
      </c>
      <c r="BH1084" t="str">
        <f t="shared" si="50"/>
        <v>COMPLY</v>
      </c>
      <c r="BI1084" t="str">
        <f>VLOOKUP(H1084,Sheet2!$A$1:$B$270,2,FALSE)</f>
        <v>GRESIK</v>
      </c>
    </row>
    <row r="1085" spans="1:61">
      <c r="A1085">
        <v>1084</v>
      </c>
      <c r="B1085">
        <v>1002507154</v>
      </c>
      <c r="C1085">
        <v>3</v>
      </c>
      <c r="D1085" t="s">
        <v>59</v>
      </c>
      <c r="E1085">
        <v>4</v>
      </c>
      <c r="F1085" t="s">
        <v>224</v>
      </c>
      <c r="G1085" t="s">
        <v>224</v>
      </c>
      <c r="H1085" t="s">
        <v>1018</v>
      </c>
      <c r="I1085" t="s">
        <v>213</v>
      </c>
      <c r="J1085" t="s">
        <v>214</v>
      </c>
      <c r="K1085" t="s">
        <v>149</v>
      </c>
      <c r="L1085" t="s">
        <v>215</v>
      </c>
      <c r="M1085" t="s">
        <v>76</v>
      </c>
      <c r="N1085" t="s">
        <v>216</v>
      </c>
      <c r="O1085" s="57">
        <v>46238.411770833336</v>
      </c>
      <c r="P1085" s="57">
        <v>46239.731145833335</v>
      </c>
      <c r="Q1085">
        <v>69358018</v>
      </c>
      <c r="S1085">
        <v>143387115757</v>
      </c>
      <c r="T1085" t="s">
        <v>1647</v>
      </c>
      <c r="U1085" t="s">
        <v>1648</v>
      </c>
      <c r="V1085" t="s">
        <v>1649</v>
      </c>
      <c r="Z1085">
        <v>108.9847327</v>
      </c>
      <c r="AA1085">
        <v>-7.3947370000000001</v>
      </c>
      <c r="AB1085" t="s">
        <v>1650</v>
      </c>
      <c r="AC1085" t="s">
        <v>237</v>
      </c>
      <c r="AL1085" t="s">
        <v>218</v>
      </c>
      <c r="AM1085" t="s">
        <v>1516</v>
      </c>
      <c r="AN1085" t="s">
        <v>6</v>
      </c>
      <c r="AO1085" s="57">
        <v>46120.413553240738</v>
      </c>
      <c r="AP1085" s="57">
        <v>46239.333333333336</v>
      </c>
      <c r="AR1085" t="s">
        <v>219</v>
      </c>
      <c r="AS1085" t="s">
        <v>1019</v>
      </c>
      <c r="AT1085" t="s">
        <v>231</v>
      </c>
      <c r="AU1085">
        <v>20260805</v>
      </c>
      <c r="AV1085" t="s">
        <v>222</v>
      </c>
      <c r="AW1085" t="s">
        <v>1066</v>
      </c>
      <c r="AX1085" t="s">
        <v>223</v>
      </c>
      <c r="BA1085" s="57">
        <v>46239.333333333336</v>
      </c>
      <c r="BB1085" t="s">
        <v>1516</v>
      </c>
      <c r="BC1085">
        <v>2026</v>
      </c>
      <c r="BD1085">
        <v>8</v>
      </c>
      <c r="BE1085">
        <v>5</v>
      </c>
      <c r="BF1085" s="6">
        <f t="shared" si="48"/>
        <v>46239</v>
      </c>
      <c r="BG1085">
        <f t="shared" si="49"/>
        <v>-0.33333333333575865</v>
      </c>
      <c r="BH1085" t="str">
        <f t="shared" si="50"/>
        <v>COMPLY</v>
      </c>
      <c r="BI1085" t="e">
        <f>VLOOKUP(H1085,Sheet2!$A$1:$B$270,2,FALSE)</f>
        <v>#N/A</v>
      </c>
    </row>
    <row r="1086" spans="1:61">
      <c r="A1086">
        <v>1085</v>
      </c>
      <c r="B1086">
        <v>1002505594</v>
      </c>
      <c r="C1086">
        <v>3</v>
      </c>
      <c r="D1086" t="s">
        <v>34</v>
      </c>
      <c r="E1086">
        <v>5</v>
      </c>
      <c r="F1086" t="s">
        <v>580</v>
      </c>
      <c r="G1086" t="s">
        <v>84</v>
      </c>
      <c r="H1086" t="s">
        <v>422</v>
      </c>
      <c r="I1086" t="s">
        <v>213</v>
      </c>
      <c r="J1086" t="s">
        <v>214</v>
      </c>
      <c r="K1086" t="s">
        <v>149</v>
      </c>
      <c r="L1086" t="s">
        <v>215</v>
      </c>
      <c r="M1086" t="s">
        <v>279</v>
      </c>
      <c r="N1086" t="s">
        <v>216</v>
      </c>
      <c r="O1086" s="57">
        <v>46237.388842592591</v>
      </c>
      <c r="P1086" s="57">
        <v>46238.859872685185</v>
      </c>
      <c r="Q1086">
        <v>69357245</v>
      </c>
      <c r="S1086">
        <v>172406214840</v>
      </c>
      <c r="T1086" t="s">
        <v>1651</v>
      </c>
      <c r="U1086" t="s">
        <v>1652</v>
      </c>
      <c r="V1086" t="s">
        <v>1653</v>
      </c>
      <c r="Z1086">
        <v>115.25451700000001</v>
      </c>
      <c r="AA1086">
        <v>-8.2236510000000003</v>
      </c>
      <c r="AB1086" t="s">
        <v>1654</v>
      </c>
      <c r="AC1086" t="s">
        <v>237</v>
      </c>
      <c r="AL1086" t="s">
        <v>218</v>
      </c>
      <c r="AM1086" t="s">
        <v>1655</v>
      </c>
      <c r="AN1086" t="s">
        <v>6</v>
      </c>
      <c r="AO1086" s="57">
        <v>46089.392812500002</v>
      </c>
      <c r="AP1086" s="57">
        <v>46238.333333333336</v>
      </c>
      <c r="AQ1086" t="s">
        <v>570</v>
      </c>
      <c r="AR1086" t="s">
        <v>280</v>
      </c>
      <c r="AS1086" t="s">
        <v>220</v>
      </c>
      <c r="AT1086" t="s">
        <v>231</v>
      </c>
      <c r="AV1086" t="s">
        <v>1656</v>
      </c>
      <c r="AW1086" t="s">
        <v>1055</v>
      </c>
      <c r="AX1086" t="s">
        <v>223</v>
      </c>
      <c r="BA1086" s="57">
        <v>46238.333333333336</v>
      </c>
      <c r="BB1086" t="s">
        <v>1655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str">
        <f>VLOOKUP(H1086,Sheet2!$A$1:$B$270,2,FALSE)</f>
        <v>SINGARAJA</v>
      </c>
    </row>
    <row r="1087" spans="1:61">
      <c r="A1087">
        <v>1086</v>
      </c>
      <c r="B1087">
        <v>1002504703</v>
      </c>
      <c r="C1087">
        <v>3</v>
      </c>
      <c r="D1087" t="s">
        <v>45</v>
      </c>
      <c r="E1087">
        <v>5</v>
      </c>
      <c r="F1087" t="s">
        <v>211</v>
      </c>
      <c r="G1087" t="s">
        <v>115</v>
      </c>
      <c r="H1087" t="s">
        <v>281</v>
      </c>
      <c r="I1087" t="s">
        <v>213</v>
      </c>
      <c r="J1087" t="s">
        <v>214</v>
      </c>
      <c r="K1087" t="s">
        <v>149</v>
      </c>
      <c r="M1087" t="s">
        <v>76</v>
      </c>
      <c r="N1087" t="s">
        <v>216</v>
      </c>
      <c r="O1087" s="57">
        <v>46235.635335648149</v>
      </c>
      <c r="P1087" s="57">
        <v>46235.775381944448</v>
      </c>
      <c r="Q1087">
        <v>69355267</v>
      </c>
      <c r="S1087">
        <v>172603791294</v>
      </c>
      <c r="T1087" t="s">
        <v>1215</v>
      </c>
      <c r="U1087" t="s">
        <v>1329</v>
      </c>
      <c r="V1087" t="s">
        <v>1657</v>
      </c>
      <c r="Z1087">
        <v>116.35271</v>
      </c>
      <c r="AA1087">
        <v>-8.7611399839999997</v>
      </c>
      <c r="AB1087" t="s">
        <v>1217</v>
      </c>
      <c r="AC1087" t="s">
        <v>217</v>
      </c>
      <c r="AL1087" t="s">
        <v>218</v>
      </c>
      <c r="AM1087" t="s">
        <v>1658</v>
      </c>
      <c r="AN1087" t="s">
        <v>6</v>
      </c>
      <c r="AO1087" s="57">
        <v>46030.642418981479</v>
      </c>
      <c r="AR1087" t="s">
        <v>219</v>
      </c>
      <c r="AS1087" t="s">
        <v>588</v>
      </c>
      <c r="AT1087" t="s">
        <v>231</v>
      </c>
      <c r="AU1087">
        <v>20260801</v>
      </c>
      <c r="AV1087" t="s">
        <v>222</v>
      </c>
      <c r="AW1087" t="s">
        <v>567</v>
      </c>
      <c r="AX1087" t="s">
        <v>223</v>
      </c>
      <c r="BA1087" s="57">
        <v>46235.291666666664</v>
      </c>
      <c r="BB1087" t="s">
        <v>1658</v>
      </c>
      <c r="BC1087">
        <v>2026</v>
      </c>
      <c r="BD1087">
        <v>8</v>
      </c>
      <c r="BE1087">
        <v>1</v>
      </c>
      <c r="BF1087" s="6">
        <f t="shared" si="48"/>
        <v>46235</v>
      </c>
      <c r="BG1087">
        <f t="shared" si="49"/>
        <v>-0.29166666666424135</v>
      </c>
      <c r="BH1087" t="str">
        <f t="shared" si="50"/>
        <v>COMPLY</v>
      </c>
      <c r="BI1087" t="str">
        <f>VLOOKUP(H1087,Sheet2!$A$1:$B$270,2,FALSE)</f>
        <v>SELONG</v>
      </c>
    </row>
    <row r="1088" spans="1:61">
      <c r="A1088">
        <v>1087</v>
      </c>
      <c r="B1088">
        <v>1002504739</v>
      </c>
      <c r="C1088">
        <v>3</v>
      </c>
      <c r="D1088" t="s">
        <v>51</v>
      </c>
      <c r="E1088">
        <v>4</v>
      </c>
      <c r="F1088" t="s">
        <v>275</v>
      </c>
      <c r="G1088" t="s">
        <v>275</v>
      </c>
      <c r="H1088" t="s">
        <v>976</v>
      </c>
      <c r="I1088" t="s">
        <v>213</v>
      </c>
      <c r="J1088" t="s">
        <v>214</v>
      </c>
      <c r="K1088" t="s">
        <v>149</v>
      </c>
      <c r="L1088" t="s">
        <v>215</v>
      </c>
      <c r="M1088" t="s">
        <v>582</v>
      </c>
      <c r="N1088" t="s">
        <v>216</v>
      </c>
      <c r="O1088" s="57">
        <v>46235.647175925929</v>
      </c>
      <c r="P1088" s="57">
        <v>46238.605844907404</v>
      </c>
      <c r="Q1088">
        <v>69356800</v>
      </c>
      <c r="S1088">
        <v>141456115282</v>
      </c>
      <c r="T1088" t="s">
        <v>1659</v>
      </c>
      <c r="U1088" t="s">
        <v>1660</v>
      </c>
      <c r="V1088" t="s">
        <v>1661</v>
      </c>
      <c r="Z1088">
        <v>110.65232899999999</v>
      </c>
      <c r="AA1088">
        <v>-6.9066809999999998</v>
      </c>
      <c r="AB1088" t="s">
        <v>1662</v>
      </c>
      <c r="AC1088" t="s">
        <v>237</v>
      </c>
      <c r="AL1088" t="s">
        <v>218</v>
      </c>
      <c r="AM1088" t="s">
        <v>1663</v>
      </c>
      <c r="AN1088" t="s">
        <v>6</v>
      </c>
      <c r="AO1088" s="57">
        <v>46030.652685185189</v>
      </c>
      <c r="AP1088" s="57">
        <v>46236.541666666664</v>
      </c>
      <c r="AR1088" t="s">
        <v>14</v>
      </c>
      <c r="AS1088" t="s">
        <v>977</v>
      </c>
      <c r="AT1088" t="s">
        <v>231</v>
      </c>
      <c r="AV1088" t="s">
        <v>1664</v>
      </c>
      <c r="AW1088" t="s">
        <v>1063</v>
      </c>
      <c r="AX1088" t="s">
        <v>223</v>
      </c>
      <c r="BA1088" s="57">
        <v>46236.541666666664</v>
      </c>
      <c r="BB1088" t="s">
        <v>1663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:61">
      <c r="A1089">
        <v>1088</v>
      </c>
      <c r="B1089">
        <v>1002511685</v>
      </c>
      <c r="C1089">
        <v>3</v>
      </c>
      <c r="D1089" t="s">
        <v>38</v>
      </c>
      <c r="E1089">
        <v>5</v>
      </c>
      <c r="F1089" t="s">
        <v>90</v>
      </c>
      <c r="G1089" t="s">
        <v>90</v>
      </c>
      <c r="H1089" t="s">
        <v>482</v>
      </c>
      <c r="I1089" t="s">
        <v>213</v>
      </c>
      <c r="J1089" t="s">
        <v>214</v>
      </c>
      <c r="K1089" t="s">
        <v>149</v>
      </c>
      <c r="L1089" t="s">
        <v>215</v>
      </c>
      <c r="M1089" t="s">
        <v>970</v>
      </c>
      <c r="N1089" t="s">
        <v>216</v>
      </c>
      <c r="O1089" s="57">
        <v>46240.413842592592</v>
      </c>
      <c r="P1089" s="57">
        <v>46240.696562500001</v>
      </c>
      <c r="Q1089">
        <v>69359690</v>
      </c>
      <c r="S1089">
        <v>152625207181</v>
      </c>
      <c r="T1089" t="s">
        <v>1665</v>
      </c>
      <c r="U1089" t="s">
        <v>1666</v>
      </c>
      <c r="V1089" t="s">
        <v>1667</v>
      </c>
      <c r="Z1089">
        <v>112.07078788429401</v>
      </c>
      <c r="AA1089">
        <v>-7.7949401242860903</v>
      </c>
      <c r="AB1089" t="s">
        <v>1668</v>
      </c>
      <c r="AC1089" t="s">
        <v>217</v>
      </c>
      <c r="AL1089" t="s">
        <v>218</v>
      </c>
      <c r="AM1089" t="s">
        <v>1669</v>
      </c>
      <c r="AN1089" t="s">
        <v>6</v>
      </c>
      <c r="AO1089" s="57">
        <v>46181.423634259256</v>
      </c>
      <c r="AP1089" s="57">
        <v>46241.333333333336</v>
      </c>
      <c r="AQ1089" t="s">
        <v>570</v>
      </c>
      <c r="AR1089" t="s">
        <v>12</v>
      </c>
      <c r="AS1089" t="s">
        <v>585</v>
      </c>
      <c r="AT1089" t="s">
        <v>231</v>
      </c>
      <c r="AV1089" t="s">
        <v>949</v>
      </c>
      <c r="AW1089" t="s">
        <v>1055</v>
      </c>
      <c r="AX1089" t="s">
        <v>223</v>
      </c>
      <c r="BA1089" s="57">
        <v>46241.333333333336</v>
      </c>
      <c r="BB1089" t="s">
        <v>1669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KEDIRI</v>
      </c>
    </row>
    <row r="1090" spans="1:61">
      <c r="A1090">
        <v>1089</v>
      </c>
      <c r="B1090">
        <v>1002524089</v>
      </c>
      <c r="C1090">
        <v>3</v>
      </c>
      <c r="D1090" t="s">
        <v>51</v>
      </c>
      <c r="E1090">
        <v>4</v>
      </c>
      <c r="F1090" t="s">
        <v>275</v>
      </c>
      <c r="G1090" t="s">
        <v>575</v>
      </c>
      <c r="H1090" t="s">
        <v>1095</v>
      </c>
      <c r="I1090" t="s">
        <v>213</v>
      </c>
      <c r="J1090" t="s">
        <v>214</v>
      </c>
      <c r="K1090" t="s">
        <v>149</v>
      </c>
      <c r="M1090" t="s">
        <v>76</v>
      </c>
      <c r="N1090" t="s">
        <v>216</v>
      </c>
      <c r="O1090" s="57">
        <v>46247.517708333333</v>
      </c>
      <c r="P1090" s="57">
        <v>46247.668206018519</v>
      </c>
      <c r="Q1090">
        <v>69363010</v>
      </c>
      <c r="S1090">
        <v>142521103428</v>
      </c>
      <c r="T1090" t="s">
        <v>7585</v>
      </c>
      <c r="U1090" t="s">
        <v>9436</v>
      </c>
      <c r="V1090" t="s">
        <v>9437</v>
      </c>
      <c r="Z1090">
        <v>110.69896666</v>
      </c>
      <c r="AA1090">
        <v>-7.0201833379999998</v>
      </c>
      <c r="AB1090" t="s">
        <v>7588</v>
      </c>
      <c r="AC1090" t="s">
        <v>293</v>
      </c>
      <c r="AL1090" t="s">
        <v>218</v>
      </c>
      <c r="AM1090" t="s">
        <v>9438</v>
      </c>
      <c r="AN1090" t="s">
        <v>6</v>
      </c>
      <c r="AO1090" t="s">
        <v>9158</v>
      </c>
      <c r="AR1090" t="s">
        <v>219</v>
      </c>
      <c r="AS1090" t="s">
        <v>615</v>
      </c>
      <c r="AT1090" t="s">
        <v>231</v>
      </c>
      <c r="AU1090">
        <v>20260813</v>
      </c>
      <c r="AV1090" t="s">
        <v>222</v>
      </c>
      <c r="AW1090" t="s">
        <v>567</v>
      </c>
      <c r="AX1090" t="s">
        <v>223</v>
      </c>
      <c r="BA1090" s="57">
        <v>46247.291666666664</v>
      </c>
      <c r="BB1090" t="s">
        <v>9438</v>
      </c>
      <c r="BC1090">
        <v>2026</v>
      </c>
      <c r="BD1090">
        <v>8</v>
      </c>
      <c r="BE1090">
        <v>13</v>
      </c>
      <c r="BF1090" s="6">
        <f t="shared" si="48"/>
        <v>46247</v>
      </c>
      <c r="BG1090">
        <f t="shared" si="49"/>
        <v>-0.29166666666424135</v>
      </c>
      <c r="BH1090" t="str">
        <f t="shared" si="50"/>
        <v>COMPLY</v>
      </c>
      <c r="BI1090" t="e">
        <f>VLOOKUP(H1090,Sheet2!$A$1:$B$270,2,FALSE)</f>
        <v>#N/A</v>
      </c>
    </row>
    <row r="1091" spans="1:61">
      <c r="A1091">
        <v>1090</v>
      </c>
      <c r="B1091">
        <v>1002518667</v>
      </c>
      <c r="C1091">
        <v>3</v>
      </c>
      <c r="D1091" t="s">
        <v>45</v>
      </c>
      <c r="E1091">
        <v>5</v>
      </c>
      <c r="F1091" t="s">
        <v>211</v>
      </c>
      <c r="G1091" t="s">
        <v>118</v>
      </c>
      <c r="H1091" t="s">
        <v>466</v>
      </c>
      <c r="I1091" t="s">
        <v>213</v>
      </c>
      <c r="J1091" t="s">
        <v>214</v>
      </c>
      <c r="K1091" t="s">
        <v>149</v>
      </c>
      <c r="M1091" t="s">
        <v>76</v>
      </c>
      <c r="N1091" t="s">
        <v>216</v>
      </c>
      <c r="O1091" s="57">
        <v>46244.758043981485</v>
      </c>
      <c r="P1091" s="57">
        <v>46245.870787037034</v>
      </c>
      <c r="Q1091">
        <v>69361494</v>
      </c>
      <c r="S1091">
        <v>172608206138</v>
      </c>
      <c r="T1091" t="s">
        <v>4534</v>
      </c>
      <c r="U1091" t="s">
        <v>6305</v>
      </c>
      <c r="V1091" t="s">
        <v>6306</v>
      </c>
      <c r="Z1091">
        <v>116.7442223</v>
      </c>
      <c r="AA1091">
        <v>-8.9133095999999998</v>
      </c>
      <c r="AB1091" t="s">
        <v>4537</v>
      </c>
      <c r="AC1091" t="s">
        <v>292</v>
      </c>
      <c r="AL1091" t="s">
        <v>218</v>
      </c>
      <c r="AM1091" t="s">
        <v>6307</v>
      </c>
      <c r="AN1091" t="s">
        <v>6</v>
      </c>
      <c r="AO1091" s="57">
        <v>46303.777662037035</v>
      </c>
      <c r="AR1091" t="s">
        <v>219</v>
      </c>
      <c r="AS1091" t="s">
        <v>587</v>
      </c>
      <c r="AT1091" t="s">
        <v>231</v>
      </c>
      <c r="AU1091">
        <v>20260811</v>
      </c>
      <c r="AV1091" t="s">
        <v>222</v>
      </c>
      <c r="AW1091" t="s">
        <v>566</v>
      </c>
      <c r="AX1091" t="s">
        <v>223</v>
      </c>
      <c r="BA1091" s="57">
        <v>46244.291666666664</v>
      </c>
      <c r="BB1091" t="s">
        <v>6307</v>
      </c>
      <c r="BC1091">
        <v>2026</v>
      </c>
      <c r="BD1091">
        <v>8</v>
      </c>
      <c r="BE1091">
        <v>11</v>
      </c>
      <c r="BF1091" s="6">
        <f t="shared" ref="BF1091:BF1154" si="51">DATE(BC1091,BD1091,BE1091)</f>
        <v>46245</v>
      </c>
      <c r="BG1091">
        <f t="shared" ref="BG1091:BG1154" si="52">BF1091-BA1091</f>
        <v>0.70833333333575865</v>
      </c>
      <c r="BH1091" t="str">
        <f t="shared" ref="BH1091:BH1154" si="53">IF(BG1091=1,"COMPLY",IF(BG1091&lt;1,"COMPLY","NOT COMPLY"))</f>
        <v>COMPLY</v>
      </c>
      <c r="BI1091" t="str">
        <f>VLOOKUP(H1091,Sheet2!$A$1:$B$270,2,FALSE)</f>
        <v>SUMBAWA</v>
      </c>
    </row>
    <row r="1092" spans="1:61">
      <c r="A1092">
        <v>1091</v>
      </c>
      <c r="B1092">
        <v>1002516170</v>
      </c>
      <c r="C1092">
        <v>3</v>
      </c>
      <c r="D1092" t="s">
        <v>55</v>
      </c>
      <c r="E1092">
        <v>5</v>
      </c>
      <c r="F1092" t="s">
        <v>315</v>
      </c>
      <c r="G1092" t="s">
        <v>128</v>
      </c>
      <c r="H1092" t="s">
        <v>430</v>
      </c>
      <c r="I1092" t="s">
        <v>213</v>
      </c>
      <c r="J1092" t="s">
        <v>214</v>
      </c>
      <c r="K1092" t="s">
        <v>149</v>
      </c>
      <c r="L1092" t="s">
        <v>215</v>
      </c>
      <c r="M1092" t="s">
        <v>76</v>
      </c>
      <c r="N1092" t="s">
        <v>216</v>
      </c>
      <c r="O1092" s="57">
        <v>46242.697187500002</v>
      </c>
      <c r="P1092" s="57">
        <v>46243.825601851851</v>
      </c>
      <c r="Q1092">
        <v>69361604</v>
      </c>
      <c r="S1092">
        <v>152301273014</v>
      </c>
      <c r="T1092" t="s">
        <v>4685</v>
      </c>
      <c r="U1092" t="s">
        <v>4686</v>
      </c>
      <c r="V1092" t="s">
        <v>4687</v>
      </c>
      <c r="Z1092">
        <v>112.7148838</v>
      </c>
      <c r="AA1092">
        <v>-7.2816912999999897</v>
      </c>
      <c r="AB1092" t="s">
        <v>4688</v>
      </c>
      <c r="AC1092" t="s">
        <v>237</v>
      </c>
      <c r="AL1092" t="s">
        <v>218</v>
      </c>
      <c r="AM1092" t="s">
        <v>4689</v>
      </c>
      <c r="AN1092" t="s">
        <v>6</v>
      </c>
      <c r="AO1092" s="57">
        <v>46242.704918981479</v>
      </c>
      <c r="AP1092" s="57">
        <v>46243.541666666664</v>
      </c>
      <c r="AR1092" t="s">
        <v>219</v>
      </c>
      <c r="AS1092" t="s">
        <v>961</v>
      </c>
      <c r="AT1092" t="s">
        <v>231</v>
      </c>
      <c r="AU1092">
        <v>20260809</v>
      </c>
      <c r="AV1092" t="s">
        <v>222</v>
      </c>
      <c r="AW1092" t="s">
        <v>1055</v>
      </c>
      <c r="AX1092" t="s">
        <v>223</v>
      </c>
      <c r="BA1092" s="57">
        <v>46243.541666666664</v>
      </c>
      <c r="BB1092" t="s">
        <v>4689</v>
      </c>
      <c r="BC1092">
        <v>2026</v>
      </c>
      <c r="BD1092">
        <v>8</v>
      </c>
      <c r="BE1092">
        <v>9</v>
      </c>
      <c r="BF1092" s="6">
        <f t="shared" si="51"/>
        <v>46243</v>
      </c>
      <c r="BG1092">
        <f t="shared" si="52"/>
        <v>-0.54166666666424135</v>
      </c>
      <c r="BH1092" t="str">
        <f t="shared" si="53"/>
        <v>COMPLY</v>
      </c>
      <c r="BI1092" t="str">
        <f>VLOOKUP(H1092,Sheet2!$A$1:$B$270,2,FALSE)</f>
        <v>SURABAYA UTARA</v>
      </c>
    </row>
    <row r="1093" spans="1:61">
      <c r="A1093">
        <v>1092</v>
      </c>
      <c r="B1093">
        <v>1002517637</v>
      </c>
      <c r="C1093">
        <v>3</v>
      </c>
      <c r="D1093" t="s">
        <v>45</v>
      </c>
      <c r="E1093">
        <v>5</v>
      </c>
      <c r="F1093" t="s">
        <v>211</v>
      </c>
      <c r="G1093" t="s">
        <v>110</v>
      </c>
      <c r="H1093" t="s">
        <v>239</v>
      </c>
      <c r="I1093" t="s">
        <v>213</v>
      </c>
      <c r="J1093" t="s">
        <v>214</v>
      </c>
      <c r="K1093" t="s">
        <v>149</v>
      </c>
      <c r="M1093" t="s">
        <v>76</v>
      </c>
      <c r="N1093" t="s">
        <v>216</v>
      </c>
      <c r="O1093" s="57">
        <v>46244.528773148151</v>
      </c>
      <c r="P1093" s="57">
        <v>46245.668090277781</v>
      </c>
      <c r="Q1093">
        <v>69359853</v>
      </c>
      <c r="S1093">
        <v>172616220058</v>
      </c>
      <c r="T1093" t="s">
        <v>4446</v>
      </c>
      <c r="U1093" t="s">
        <v>6308</v>
      </c>
      <c r="V1093" t="s">
        <v>6309</v>
      </c>
      <c r="Z1093">
        <v>118.69305780000001</v>
      </c>
      <c r="AA1093">
        <v>-8.6500274000000008</v>
      </c>
      <c r="AB1093" t="s">
        <v>4449</v>
      </c>
      <c r="AC1093" t="s">
        <v>217</v>
      </c>
      <c r="AL1093" t="s">
        <v>218</v>
      </c>
      <c r="AM1093" t="s">
        <v>6310</v>
      </c>
      <c r="AN1093" t="s">
        <v>6</v>
      </c>
      <c r="AO1093" s="57">
        <v>46303.537962962961</v>
      </c>
      <c r="AR1093" t="s">
        <v>219</v>
      </c>
      <c r="AS1093" t="s">
        <v>987</v>
      </c>
      <c r="AT1093" t="s">
        <v>221</v>
      </c>
      <c r="AU1093">
        <v>20260811</v>
      </c>
      <c r="AV1093" t="s">
        <v>222</v>
      </c>
      <c r="AW1093" t="s">
        <v>566</v>
      </c>
      <c r="AX1093" t="s">
        <v>223</v>
      </c>
      <c r="BA1093" s="57">
        <v>46244.291666666664</v>
      </c>
      <c r="BB1093" t="s">
        <v>6310</v>
      </c>
      <c r="BC1093">
        <v>2026</v>
      </c>
      <c r="BD1093">
        <v>8</v>
      </c>
      <c r="BE1093">
        <v>11</v>
      </c>
      <c r="BF1093" s="6">
        <f t="shared" si="51"/>
        <v>46245</v>
      </c>
      <c r="BG1093">
        <f t="shared" si="52"/>
        <v>0.70833333333575865</v>
      </c>
      <c r="BH1093" t="str">
        <f t="shared" si="53"/>
        <v>COMPLY</v>
      </c>
      <c r="BI1093" t="str">
        <f>VLOOKUP(H1093,Sheet2!$A$1:$B$270,2,FALSE)</f>
        <v>BIMA</v>
      </c>
    </row>
    <row r="1094" spans="1:61">
      <c r="A1094">
        <v>1093</v>
      </c>
      <c r="B1094">
        <v>1002508551</v>
      </c>
      <c r="C1094">
        <v>3</v>
      </c>
      <c r="D1094" t="s">
        <v>55</v>
      </c>
      <c r="E1094">
        <v>5</v>
      </c>
      <c r="F1094" t="s">
        <v>228</v>
      </c>
      <c r="G1094" t="s">
        <v>121</v>
      </c>
      <c r="H1094" t="s">
        <v>494</v>
      </c>
      <c r="I1094" t="s">
        <v>213</v>
      </c>
      <c r="J1094" t="s">
        <v>214</v>
      </c>
      <c r="K1094" t="s">
        <v>149</v>
      </c>
      <c r="M1094" t="s">
        <v>76</v>
      </c>
      <c r="N1094" t="s">
        <v>216</v>
      </c>
      <c r="O1094" s="57">
        <v>46238.603148148148</v>
      </c>
      <c r="P1094" s="57">
        <v>46238.624745370369</v>
      </c>
      <c r="Q1094">
        <v>69355813</v>
      </c>
      <c r="S1094">
        <v>152439205247</v>
      </c>
      <c r="T1094" t="s">
        <v>1680</v>
      </c>
      <c r="U1094" t="s">
        <v>1681</v>
      </c>
      <c r="V1094" t="s">
        <v>1682</v>
      </c>
      <c r="Z1094">
        <v>112.941172120055</v>
      </c>
      <c r="AA1094">
        <v>-6.9937110643435796</v>
      </c>
      <c r="AB1094" t="s">
        <v>1683</v>
      </c>
      <c r="AC1094" t="s">
        <v>217</v>
      </c>
      <c r="AL1094" t="s">
        <v>218</v>
      </c>
      <c r="AM1094" t="s">
        <v>1684</v>
      </c>
      <c r="AN1094" t="s">
        <v>6</v>
      </c>
      <c r="AO1094" s="57">
        <v>46120.611273148148</v>
      </c>
      <c r="AR1094" t="s">
        <v>219</v>
      </c>
      <c r="AS1094" t="s">
        <v>220</v>
      </c>
      <c r="AT1094" t="s">
        <v>221</v>
      </c>
      <c r="AU1094">
        <v>20260804</v>
      </c>
      <c r="AV1094" t="s">
        <v>222</v>
      </c>
      <c r="AW1094" t="s">
        <v>566</v>
      </c>
      <c r="AX1094" t="s">
        <v>223</v>
      </c>
      <c r="BA1094" s="57">
        <v>46238.291666666664</v>
      </c>
      <c r="BB1094" t="s">
        <v>1684</v>
      </c>
      <c r="BC1094">
        <v>2026</v>
      </c>
      <c r="BD1094">
        <v>8</v>
      </c>
      <c r="BE1094">
        <v>4</v>
      </c>
      <c r="BF1094" s="6">
        <f t="shared" si="51"/>
        <v>46238</v>
      </c>
      <c r="BG1094">
        <f t="shared" si="52"/>
        <v>-0.29166666666424135</v>
      </c>
      <c r="BH1094" t="str">
        <f t="shared" si="53"/>
        <v>COMPLY</v>
      </c>
      <c r="BI1094" t="str">
        <f>VLOOKUP(H1094,Sheet2!$A$1:$B$270,2,FALSE)</f>
        <v>MADURA</v>
      </c>
    </row>
    <row r="1095" spans="1:61">
      <c r="A1095">
        <v>1094</v>
      </c>
      <c r="B1095">
        <v>1002506659</v>
      </c>
      <c r="C1095">
        <v>3</v>
      </c>
      <c r="D1095" t="s">
        <v>55</v>
      </c>
      <c r="E1095">
        <v>5</v>
      </c>
      <c r="F1095" t="s">
        <v>228</v>
      </c>
      <c r="G1095" t="s">
        <v>121</v>
      </c>
      <c r="H1095" t="s">
        <v>456</v>
      </c>
      <c r="I1095" t="s">
        <v>213</v>
      </c>
      <c r="J1095" t="s">
        <v>214</v>
      </c>
      <c r="K1095" t="s">
        <v>149</v>
      </c>
      <c r="M1095" t="s">
        <v>236</v>
      </c>
      <c r="N1095" t="s">
        <v>216</v>
      </c>
      <c r="O1095" s="57">
        <v>46237.893275462964</v>
      </c>
      <c r="P1095" s="57">
        <v>46238.595208333332</v>
      </c>
      <c r="Q1095">
        <v>69357868</v>
      </c>
      <c r="S1095">
        <v>152436204005</v>
      </c>
      <c r="T1095" t="s">
        <v>1689</v>
      </c>
      <c r="U1095" t="s">
        <v>1690</v>
      </c>
      <c r="Z1095">
        <v>112.7226233</v>
      </c>
      <c r="AA1095">
        <v>-7.1128659000000001</v>
      </c>
      <c r="AB1095" t="s">
        <v>1691</v>
      </c>
      <c r="AC1095" t="s">
        <v>230</v>
      </c>
      <c r="AO1095" s="57">
        <v>46089.902974537035</v>
      </c>
      <c r="AR1095" t="s">
        <v>314</v>
      </c>
      <c r="AS1095" t="s">
        <v>220</v>
      </c>
      <c r="AT1095" t="s">
        <v>231</v>
      </c>
      <c r="AV1095" t="s">
        <v>1085</v>
      </c>
      <c r="AW1095" t="s">
        <v>565</v>
      </c>
      <c r="AX1095" t="s">
        <v>223</v>
      </c>
      <c r="AZ1095" t="s">
        <v>1085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MADURA</v>
      </c>
    </row>
    <row r="1096" spans="1:61">
      <c r="A1096">
        <v>1095</v>
      </c>
      <c r="B1096">
        <v>1002520568</v>
      </c>
      <c r="C1096">
        <v>3</v>
      </c>
      <c r="D1096" t="s">
        <v>55</v>
      </c>
      <c r="E1096">
        <v>5</v>
      </c>
      <c r="F1096" t="s">
        <v>267</v>
      </c>
      <c r="G1096" t="s">
        <v>128</v>
      </c>
      <c r="H1096" t="s">
        <v>388</v>
      </c>
      <c r="I1096" t="s">
        <v>213</v>
      </c>
      <c r="J1096" t="s">
        <v>214</v>
      </c>
      <c r="K1096" t="s">
        <v>149</v>
      </c>
      <c r="L1096" t="s">
        <v>215</v>
      </c>
      <c r="M1096" t="s">
        <v>76</v>
      </c>
      <c r="N1096" t="s">
        <v>216</v>
      </c>
      <c r="O1096" s="57">
        <v>46245.657592592594</v>
      </c>
      <c r="P1096" s="57">
        <v>46246.602326388886</v>
      </c>
      <c r="Q1096">
        <v>69363576</v>
      </c>
      <c r="S1096">
        <v>152409278348</v>
      </c>
      <c r="T1096" t="s">
        <v>7563</v>
      </c>
      <c r="U1096" t="s">
        <v>8492</v>
      </c>
      <c r="V1096" t="s">
        <v>7564</v>
      </c>
      <c r="Z1096">
        <v>112.690972</v>
      </c>
      <c r="AA1096">
        <v>-7.2772129999999997</v>
      </c>
      <c r="AB1096" t="s">
        <v>7565</v>
      </c>
      <c r="AC1096" t="s">
        <v>217</v>
      </c>
      <c r="AL1096" t="s">
        <v>218</v>
      </c>
      <c r="AM1096" t="s">
        <v>7566</v>
      </c>
      <c r="AN1096" t="s">
        <v>6</v>
      </c>
      <c r="AO1096" s="57">
        <v>46334.663356481484</v>
      </c>
      <c r="AP1096" s="57">
        <v>46246.625</v>
      </c>
      <c r="AR1096" t="s">
        <v>219</v>
      </c>
      <c r="AS1096" t="s">
        <v>128</v>
      </c>
      <c r="AT1096" t="s">
        <v>231</v>
      </c>
      <c r="AU1096">
        <v>20260812</v>
      </c>
      <c r="AV1096" t="s">
        <v>222</v>
      </c>
      <c r="AW1096" t="s">
        <v>7567</v>
      </c>
      <c r="AX1096" t="s">
        <v>223</v>
      </c>
      <c r="BA1096" s="57">
        <v>46246.625</v>
      </c>
      <c r="BB1096" t="s">
        <v>7566</v>
      </c>
      <c r="BC1096">
        <v>2026</v>
      </c>
      <c r="BD1096">
        <v>8</v>
      </c>
      <c r="BE1096">
        <v>12</v>
      </c>
      <c r="BF1096" s="6">
        <f t="shared" si="51"/>
        <v>46246</v>
      </c>
      <c r="BG1096">
        <f t="shared" si="52"/>
        <v>-0.625</v>
      </c>
      <c r="BH1096" t="str">
        <f t="shared" si="53"/>
        <v>COMPLY</v>
      </c>
      <c r="BI1096" t="str">
        <f>VLOOKUP(H1096,Sheet2!$A$1:$B$270,2,FALSE)</f>
        <v>SURABAYA UTARA</v>
      </c>
    </row>
    <row r="1097" spans="1:61">
      <c r="A1097">
        <v>1096</v>
      </c>
      <c r="B1097">
        <v>1002521427</v>
      </c>
      <c r="C1097">
        <v>3</v>
      </c>
      <c r="D1097" t="s">
        <v>42</v>
      </c>
      <c r="E1097">
        <v>5</v>
      </c>
      <c r="F1097" t="s">
        <v>102</v>
      </c>
      <c r="G1097" t="s">
        <v>108</v>
      </c>
      <c r="H1097" t="s">
        <v>395</v>
      </c>
      <c r="I1097" t="s">
        <v>213</v>
      </c>
      <c r="J1097" t="s">
        <v>214</v>
      </c>
      <c r="K1097" t="s">
        <v>149</v>
      </c>
      <c r="L1097" t="s">
        <v>215</v>
      </c>
      <c r="M1097" t="s">
        <v>76</v>
      </c>
      <c r="N1097" t="s">
        <v>216</v>
      </c>
      <c r="O1097" s="57">
        <v>46246.403437499997</v>
      </c>
      <c r="P1097" s="57">
        <v>46246.632152777776</v>
      </c>
      <c r="Q1097">
        <v>69363896</v>
      </c>
      <c r="S1097">
        <v>152506219074</v>
      </c>
      <c r="T1097" t="s">
        <v>8493</v>
      </c>
      <c r="U1097" t="s">
        <v>8494</v>
      </c>
      <c r="V1097" t="s">
        <v>8495</v>
      </c>
      <c r="Z1097">
        <v>114.085076</v>
      </c>
      <c r="AA1097">
        <v>-7.7163250000000003</v>
      </c>
      <c r="AB1097" t="s">
        <v>8496</v>
      </c>
      <c r="AC1097" t="s">
        <v>237</v>
      </c>
      <c r="AL1097" t="s">
        <v>218</v>
      </c>
      <c r="AM1097" t="s">
        <v>8083</v>
      </c>
      <c r="AN1097" t="s">
        <v>6</v>
      </c>
      <c r="AO1097" s="57">
        <v>46364.413321759261</v>
      </c>
      <c r="AP1097" s="57">
        <v>46247.333333333336</v>
      </c>
      <c r="AR1097" t="s">
        <v>219</v>
      </c>
      <c r="AS1097" t="s">
        <v>108</v>
      </c>
      <c r="AT1097" t="s">
        <v>221</v>
      </c>
      <c r="AU1097">
        <v>20260812</v>
      </c>
      <c r="AV1097" t="s">
        <v>222</v>
      </c>
      <c r="AW1097" t="s">
        <v>1049</v>
      </c>
      <c r="AX1097" t="s">
        <v>223</v>
      </c>
      <c r="BA1097" s="57">
        <v>46247.333333333336</v>
      </c>
      <c r="BB1097" t="s">
        <v>8083</v>
      </c>
      <c r="BC1097">
        <v>2026</v>
      </c>
      <c r="BD1097">
        <v>8</v>
      </c>
      <c r="BE1097">
        <v>12</v>
      </c>
      <c r="BF1097" s="6">
        <f t="shared" si="51"/>
        <v>46246</v>
      </c>
      <c r="BG1097">
        <f t="shared" si="52"/>
        <v>-1.3333333333357587</v>
      </c>
      <c r="BH1097" t="str">
        <f t="shared" si="53"/>
        <v>COMPLY</v>
      </c>
      <c r="BI1097" t="str">
        <f>VLOOKUP(H1097,Sheet2!$A$1:$B$270,2,FALSE)</f>
        <v>BANYUWANGI</v>
      </c>
    </row>
    <row r="1098" spans="1:61">
      <c r="A1098">
        <v>1097</v>
      </c>
      <c r="B1098">
        <v>1002513785</v>
      </c>
      <c r="C1098">
        <v>3</v>
      </c>
      <c r="D1098" t="s">
        <v>51</v>
      </c>
      <c r="E1098">
        <v>4</v>
      </c>
      <c r="F1098" t="s">
        <v>275</v>
      </c>
      <c r="G1098" t="s">
        <v>575</v>
      </c>
      <c r="H1098" t="s">
        <v>935</v>
      </c>
      <c r="I1098" t="s">
        <v>213</v>
      </c>
      <c r="J1098" t="s">
        <v>214</v>
      </c>
      <c r="K1098" t="s">
        <v>149</v>
      </c>
      <c r="L1098" t="s">
        <v>215</v>
      </c>
      <c r="M1098" t="s">
        <v>76</v>
      </c>
      <c r="N1098" t="s">
        <v>216</v>
      </c>
      <c r="O1098" s="57">
        <v>46241.382604166669</v>
      </c>
      <c r="P1098" s="57">
        <v>46243.713807870372</v>
      </c>
      <c r="Q1098">
        <v>69360421</v>
      </c>
      <c r="S1098">
        <v>142509107221</v>
      </c>
      <c r="T1098" t="s">
        <v>4712</v>
      </c>
      <c r="U1098" t="s">
        <v>4713</v>
      </c>
      <c r="V1098" t="s">
        <v>4714</v>
      </c>
      <c r="Z1098">
        <v>111.0093541</v>
      </c>
      <c r="AA1098">
        <v>-7.0867570999999998</v>
      </c>
      <c r="AB1098" t="s">
        <v>4715</v>
      </c>
      <c r="AC1098" t="s">
        <v>237</v>
      </c>
      <c r="AL1098" t="s">
        <v>218</v>
      </c>
      <c r="AM1098" t="s">
        <v>4716</v>
      </c>
      <c r="AN1098" t="s">
        <v>6</v>
      </c>
      <c r="AO1098" s="57">
        <v>46211.39303240741</v>
      </c>
      <c r="AP1098" s="57">
        <v>46242.541666666664</v>
      </c>
      <c r="AR1098" t="s">
        <v>219</v>
      </c>
      <c r="AS1098" t="s">
        <v>936</v>
      </c>
      <c r="AT1098" t="s">
        <v>231</v>
      </c>
      <c r="AU1098">
        <v>20260809</v>
      </c>
      <c r="AV1098" t="s">
        <v>222</v>
      </c>
      <c r="AW1098" t="s">
        <v>1055</v>
      </c>
      <c r="AX1098" t="s">
        <v>223</v>
      </c>
      <c r="BA1098" s="57">
        <v>46242.541666666664</v>
      </c>
      <c r="BB1098" t="s">
        <v>4716</v>
      </c>
      <c r="BC1098">
        <v>2026</v>
      </c>
      <c r="BD1098">
        <v>8</v>
      </c>
      <c r="BE1098">
        <v>9</v>
      </c>
      <c r="BF1098" s="6">
        <f t="shared" si="51"/>
        <v>46243</v>
      </c>
      <c r="BG1098">
        <f t="shared" si="52"/>
        <v>0.45833333333575865</v>
      </c>
      <c r="BH1098" t="str">
        <f t="shared" si="53"/>
        <v>COMPLY</v>
      </c>
      <c r="BI1098" t="e">
        <f>VLOOKUP(H1098,Sheet2!$A$1:$B$270,2,FALSE)</f>
        <v>#N/A</v>
      </c>
    </row>
    <row r="1099" spans="1:61">
      <c r="A1099">
        <v>1098</v>
      </c>
      <c r="B1099">
        <v>1002525302</v>
      </c>
      <c r="C1099">
        <v>3</v>
      </c>
      <c r="D1099" t="s">
        <v>55</v>
      </c>
      <c r="E1099">
        <v>5</v>
      </c>
      <c r="F1099" t="s">
        <v>315</v>
      </c>
      <c r="G1099" t="s">
        <v>126</v>
      </c>
      <c r="H1099" t="s">
        <v>365</v>
      </c>
      <c r="I1099" t="s">
        <v>213</v>
      </c>
      <c r="J1099" t="s">
        <v>214</v>
      </c>
      <c r="K1099" t="s">
        <v>149</v>
      </c>
      <c r="M1099" t="s">
        <v>240</v>
      </c>
      <c r="N1099" t="s">
        <v>622</v>
      </c>
      <c r="O1099" s="57">
        <v>46247.842326388891</v>
      </c>
      <c r="P1099" s="57">
        <v>46248.363900462966</v>
      </c>
      <c r="Q1099">
        <v>69365555</v>
      </c>
      <c r="S1099">
        <v>152310255727</v>
      </c>
      <c r="T1099" t="s">
        <v>9439</v>
      </c>
      <c r="U1099" t="s">
        <v>9440</v>
      </c>
      <c r="V1099" t="s">
        <v>9441</v>
      </c>
      <c r="Z1099">
        <v>112.7850617</v>
      </c>
      <c r="AA1099">
        <v>-7.3317527</v>
      </c>
      <c r="AB1099" t="s">
        <v>9442</v>
      </c>
      <c r="AC1099" t="s">
        <v>230</v>
      </c>
      <c r="AL1099" t="s">
        <v>218</v>
      </c>
      <c r="AM1099" t="s">
        <v>9443</v>
      </c>
      <c r="AN1099" t="s">
        <v>6</v>
      </c>
      <c r="AO1099" t="s">
        <v>9322</v>
      </c>
      <c r="AP1099" s="57">
        <v>46252.541666666664</v>
      </c>
      <c r="AR1099" t="s">
        <v>241</v>
      </c>
      <c r="AS1099" t="s">
        <v>669</v>
      </c>
      <c r="AT1099" t="s">
        <v>231</v>
      </c>
      <c r="AV1099" t="s">
        <v>240</v>
      </c>
      <c r="AW1099" t="s">
        <v>607</v>
      </c>
      <c r="AX1099" t="s">
        <v>223</v>
      </c>
      <c r="BA1099" s="57">
        <v>46252.541666666664</v>
      </c>
      <c r="BB1099" t="s">
        <v>9443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SURABAYA SELATAN</v>
      </c>
    </row>
    <row r="1100" spans="1:61">
      <c r="A1100">
        <v>1099</v>
      </c>
      <c r="B1100">
        <v>1002506078</v>
      </c>
      <c r="C1100">
        <v>3</v>
      </c>
      <c r="D1100" t="s">
        <v>34</v>
      </c>
      <c r="E1100">
        <v>5</v>
      </c>
      <c r="F1100" t="s">
        <v>580</v>
      </c>
      <c r="G1100" t="s">
        <v>84</v>
      </c>
      <c r="H1100" t="s">
        <v>242</v>
      </c>
      <c r="I1100" t="s">
        <v>213</v>
      </c>
      <c r="J1100" t="s">
        <v>214</v>
      </c>
      <c r="K1100" t="s">
        <v>149</v>
      </c>
      <c r="M1100" t="s">
        <v>582</v>
      </c>
      <c r="N1100" t="s">
        <v>216</v>
      </c>
      <c r="O1100" s="57">
        <v>46237.557754629626</v>
      </c>
      <c r="P1100" s="57">
        <v>46241.450636574074</v>
      </c>
      <c r="Q1100">
        <v>69357509</v>
      </c>
      <c r="S1100">
        <v>172424836788</v>
      </c>
      <c r="T1100" t="s">
        <v>1697</v>
      </c>
      <c r="U1100" t="s">
        <v>1698</v>
      </c>
      <c r="V1100" t="s">
        <v>1699</v>
      </c>
      <c r="Z1100">
        <v>115.0979859</v>
      </c>
      <c r="AA1100">
        <v>-8.1274271000000002</v>
      </c>
      <c r="AB1100" t="s">
        <v>1700</v>
      </c>
      <c r="AC1100" t="s">
        <v>230</v>
      </c>
      <c r="AL1100" t="s">
        <v>218</v>
      </c>
      <c r="AM1100" t="s">
        <v>1701</v>
      </c>
      <c r="AN1100" t="s">
        <v>6</v>
      </c>
      <c r="AO1100" s="57">
        <v>46089.559490740743</v>
      </c>
      <c r="AP1100" s="57">
        <v>46238.541666666664</v>
      </c>
      <c r="AQ1100" t="s">
        <v>249</v>
      </c>
      <c r="AR1100" t="s">
        <v>14</v>
      </c>
      <c r="AS1100" t="s">
        <v>220</v>
      </c>
      <c r="AT1100" t="s">
        <v>221</v>
      </c>
      <c r="AV1100" t="s">
        <v>4717</v>
      </c>
      <c r="AW1100" t="s">
        <v>592</v>
      </c>
      <c r="AX1100" t="s">
        <v>223</v>
      </c>
      <c r="BA1100" s="57">
        <v>46238.541666666664</v>
      </c>
      <c r="BB1100" t="s">
        <v>1701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str">
        <f>VLOOKUP(H1100,Sheet2!$A$1:$B$270,2,FALSE)</f>
        <v>SINGARAJA</v>
      </c>
    </row>
    <row r="1101" spans="1:61">
      <c r="A1101">
        <v>1100</v>
      </c>
      <c r="B1101">
        <v>1002518219</v>
      </c>
      <c r="C1101">
        <v>3</v>
      </c>
      <c r="D1101" t="s">
        <v>55</v>
      </c>
      <c r="E1101">
        <v>5</v>
      </c>
      <c r="F1101" t="s">
        <v>267</v>
      </c>
      <c r="G1101" t="s">
        <v>128</v>
      </c>
      <c r="H1101" t="s">
        <v>313</v>
      </c>
      <c r="I1101" t="s">
        <v>213</v>
      </c>
      <c r="J1101" t="s">
        <v>214</v>
      </c>
      <c r="K1101" t="s">
        <v>149</v>
      </c>
      <c r="L1101" t="s">
        <v>215</v>
      </c>
      <c r="M1101" t="s">
        <v>76</v>
      </c>
      <c r="N1101" t="s">
        <v>216</v>
      </c>
      <c r="O1101" s="57">
        <v>46244.632592592592</v>
      </c>
      <c r="P1101" s="57">
        <v>46245.830034722225</v>
      </c>
      <c r="Q1101">
        <v>69362629</v>
      </c>
      <c r="S1101">
        <v>152417233932</v>
      </c>
      <c r="T1101" t="s">
        <v>6318</v>
      </c>
      <c r="U1101" t="s">
        <v>6319</v>
      </c>
      <c r="V1101" t="s">
        <v>6320</v>
      </c>
      <c r="Z1101">
        <v>112.6295365</v>
      </c>
      <c r="AA1101">
        <v>-7.3673234000000001</v>
      </c>
      <c r="AB1101" t="s">
        <v>6321</v>
      </c>
      <c r="AC1101" t="s">
        <v>217</v>
      </c>
      <c r="AL1101" t="s">
        <v>218</v>
      </c>
      <c r="AM1101" t="s">
        <v>6322</v>
      </c>
      <c r="AN1101" t="s">
        <v>6</v>
      </c>
      <c r="AO1101" s="57">
        <v>46303.642812500002</v>
      </c>
      <c r="AP1101" s="57">
        <v>46245.541666666664</v>
      </c>
      <c r="AR1101" t="s">
        <v>219</v>
      </c>
      <c r="AS1101" t="s">
        <v>661</v>
      </c>
      <c r="AT1101" t="s">
        <v>231</v>
      </c>
      <c r="AU1101">
        <v>20260811</v>
      </c>
      <c r="AV1101" t="s">
        <v>222</v>
      </c>
      <c r="AW1101" t="s">
        <v>1059</v>
      </c>
      <c r="AX1101" t="s">
        <v>223</v>
      </c>
      <c r="BA1101" s="57">
        <v>46245.541666666664</v>
      </c>
      <c r="BB1101" t="s">
        <v>6322</v>
      </c>
      <c r="BC1101">
        <v>2026</v>
      </c>
      <c r="BD1101">
        <v>8</v>
      </c>
      <c r="BE1101">
        <v>11</v>
      </c>
      <c r="BF1101" s="6">
        <f t="shared" si="51"/>
        <v>46245</v>
      </c>
      <c r="BG1101">
        <f t="shared" si="52"/>
        <v>-0.54166666666424135</v>
      </c>
      <c r="BH1101" t="str">
        <f t="shared" si="53"/>
        <v>COMPLY</v>
      </c>
      <c r="BI1101" t="str">
        <f>VLOOKUP(H1101,Sheet2!$A$1:$B$270,2,FALSE)</f>
        <v>SURABAYA UTARA</v>
      </c>
    </row>
    <row r="1102" spans="1:61">
      <c r="A1102">
        <v>1101</v>
      </c>
      <c r="B1102">
        <v>1002517592</v>
      </c>
      <c r="C1102">
        <v>3</v>
      </c>
      <c r="D1102" t="s">
        <v>59</v>
      </c>
      <c r="E1102">
        <v>4</v>
      </c>
      <c r="F1102" t="s">
        <v>243</v>
      </c>
      <c r="G1102" t="s">
        <v>920</v>
      </c>
      <c r="H1102" t="s">
        <v>945</v>
      </c>
      <c r="I1102" t="s">
        <v>213</v>
      </c>
      <c r="J1102" t="s">
        <v>214</v>
      </c>
      <c r="K1102" t="s">
        <v>149</v>
      </c>
      <c r="L1102" t="s">
        <v>215</v>
      </c>
      <c r="M1102" t="s">
        <v>76</v>
      </c>
      <c r="N1102" t="s">
        <v>216</v>
      </c>
      <c r="O1102" s="57">
        <v>46244.505509259259</v>
      </c>
      <c r="P1102" s="57">
        <v>46245.599293981482</v>
      </c>
      <c r="Q1102">
        <v>69362367</v>
      </c>
      <c r="S1102">
        <v>141146114811</v>
      </c>
      <c r="T1102" t="s">
        <v>6323</v>
      </c>
      <c r="U1102" t="s">
        <v>6324</v>
      </c>
      <c r="V1102" t="s">
        <v>6325</v>
      </c>
      <c r="Z1102">
        <v>110.312033661928</v>
      </c>
      <c r="AA1102">
        <v>-7.6216592984421601</v>
      </c>
      <c r="AB1102" t="s">
        <v>6326</v>
      </c>
      <c r="AC1102" t="s">
        <v>237</v>
      </c>
      <c r="AL1102" t="s">
        <v>218</v>
      </c>
      <c r="AM1102" t="s">
        <v>6327</v>
      </c>
      <c r="AN1102" t="s">
        <v>6</v>
      </c>
      <c r="AO1102" s="57">
        <v>46303.506898148145</v>
      </c>
      <c r="AP1102" s="57">
        <v>46245.625</v>
      </c>
      <c r="AR1102" t="s">
        <v>219</v>
      </c>
      <c r="AS1102" t="s">
        <v>920</v>
      </c>
      <c r="AT1102" t="s">
        <v>231</v>
      </c>
      <c r="AU1102">
        <v>20260811</v>
      </c>
      <c r="AV1102" t="s">
        <v>222</v>
      </c>
      <c r="AW1102" t="s">
        <v>1072</v>
      </c>
      <c r="AX1102" t="s">
        <v>223</v>
      </c>
      <c r="BA1102" s="57">
        <v>46245.625</v>
      </c>
      <c r="BB1102" t="s">
        <v>6327</v>
      </c>
      <c r="BC1102">
        <v>2026</v>
      </c>
      <c r="BD1102">
        <v>8</v>
      </c>
      <c r="BE1102">
        <v>11</v>
      </c>
      <c r="BF1102" s="6">
        <f t="shared" si="51"/>
        <v>46245</v>
      </c>
      <c r="BG1102">
        <f t="shared" si="52"/>
        <v>-0.625</v>
      </c>
      <c r="BH1102" t="str">
        <f t="shared" si="53"/>
        <v>COMPLY</v>
      </c>
      <c r="BI1102" t="e">
        <f>VLOOKUP(H1102,Sheet2!$A$1:$B$270,2,FALSE)</f>
        <v>#N/A</v>
      </c>
    </row>
    <row r="1103" spans="1:61">
      <c r="A1103">
        <v>1102</v>
      </c>
      <c r="B1103">
        <v>1002518622</v>
      </c>
      <c r="C1103">
        <v>3</v>
      </c>
      <c r="D1103" t="s">
        <v>55</v>
      </c>
      <c r="E1103">
        <v>5</v>
      </c>
      <c r="F1103" t="s">
        <v>267</v>
      </c>
      <c r="G1103" t="s">
        <v>128</v>
      </c>
      <c r="H1103" t="s">
        <v>276</v>
      </c>
      <c r="I1103" t="s">
        <v>213</v>
      </c>
      <c r="J1103" t="s">
        <v>214</v>
      </c>
      <c r="K1103" t="s">
        <v>149</v>
      </c>
      <c r="L1103" t="s">
        <v>215</v>
      </c>
      <c r="M1103" t="s">
        <v>76</v>
      </c>
      <c r="N1103" t="s">
        <v>216</v>
      </c>
      <c r="O1103" s="57">
        <v>46244.730520833335</v>
      </c>
      <c r="P1103" s="57">
        <v>46245.727835648147</v>
      </c>
      <c r="Q1103">
        <v>69362753</v>
      </c>
      <c r="S1103">
        <v>152418251413</v>
      </c>
      <c r="T1103" t="s">
        <v>6328</v>
      </c>
      <c r="U1103" t="s">
        <v>6329</v>
      </c>
      <c r="V1103" t="s">
        <v>6330</v>
      </c>
      <c r="Z1103">
        <v>112.670742049813</v>
      </c>
      <c r="AA1103">
        <v>-7.2464629836754497</v>
      </c>
      <c r="AB1103" t="s">
        <v>6331</v>
      </c>
      <c r="AC1103" t="s">
        <v>217</v>
      </c>
      <c r="AL1103" t="s">
        <v>218</v>
      </c>
      <c r="AM1103" t="s">
        <v>6332</v>
      </c>
      <c r="AN1103" t="s">
        <v>6</v>
      </c>
      <c r="AO1103" s="57">
        <v>46303.736030092594</v>
      </c>
      <c r="AP1103" s="57">
        <v>46248.541666666664</v>
      </c>
      <c r="AR1103" t="s">
        <v>219</v>
      </c>
      <c r="AS1103" t="s">
        <v>277</v>
      </c>
      <c r="AT1103" t="s">
        <v>231</v>
      </c>
      <c r="AU1103">
        <v>20260811</v>
      </c>
      <c r="AV1103" t="s">
        <v>222</v>
      </c>
      <c r="AW1103" t="s">
        <v>1055</v>
      </c>
      <c r="AX1103" t="s">
        <v>223</v>
      </c>
      <c r="BA1103" s="57">
        <v>46248.541666666664</v>
      </c>
      <c r="BB1103" t="s">
        <v>6332</v>
      </c>
      <c r="BC1103">
        <v>2026</v>
      </c>
      <c r="BD1103">
        <v>8</v>
      </c>
      <c r="BE1103">
        <v>11</v>
      </c>
      <c r="BF1103" s="6">
        <f t="shared" si="51"/>
        <v>46245</v>
      </c>
      <c r="BG1103">
        <f t="shared" si="52"/>
        <v>-3.5416666666642413</v>
      </c>
      <c r="BH1103" t="str">
        <f t="shared" si="53"/>
        <v>COMPLY</v>
      </c>
      <c r="BI1103" t="str">
        <f>VLOOKUP(H1103,Sheet2!$A$1:$B$270,2,FALSE)</f>
        <v>SURABAYA UTARA</v>
      </c>
    </row>
    <row r="1104" spans="1:61">
      <c r="A1104">
        <v>1103</v>
      </c>
      <c r="B1104">
        <v>1002515883</v>
      </c>
      <c r="C1104">
        <v>3</v>
      </c>
      <c r="D1104" t="s">
        <v>38</v>
      </c>
      <c r="E1104">
        <v>5</v>
      </c>
      <c r="F1104" t="s">
        <v>251</v>
      </c>
      <c r="G1104" t="s">
        <v>87</v>
      </c>
      <c r="H1104" t="s">
        <v>252</v>
      </c>
      <c r="I1104" t="s">
        <v>213</v>
      </c>
      <c r="J1104" t="s">
        <v>214</v>
      </c>
      <c r="K1104" t="s">
        <v>149</v>
      </c>
      <c r="L1104" t="s">
        <v>215</v>
      </c>
      <c r="M1104" t="s">
        <v>582</v>
      </c>
      <c r="N1104" t="s">
        <v>216</v>
      </c>
      <c r="O1104" s="57">
        <v>46242.522881944446</v>
      </c>
      <c r="P1104" s="57">
        <v>46244.539652777778</v>
      </c>
      <c r="Q1104">
        <v>69361415</v>
      </c>
      <c r="S1104">
        <v>152702231724</v>
      </c>
      <c r="T1104" t="s">
        <v>4720</v>
      </c>
      <c r="U1104" t="s">
        <v>4721</v>
      </c>
      <c r="V1104" t="s">
        <v>4722</v>
      </c>
      <c r="Z1104">
        <v>112.65626880000001</v>
      </c>
      <c r="AA1104">
        <v>-7.9255599999999999</v>
      </c>
      <c r="AB1104" t="s">
        <v>4723</v>
      </c>
      <c r="AC1104" t="s">
        <v>237</v>
      </c>
      <c r="AL1104" t="s">
        <v>218</v>
      </c>
      <c r="AM1104" t="s">
        <v>4724</v>
      </c>
      <c r="AN1104" t="s">
        <v>6</v>
      </c>
      <c r="AO1104" s="57">
        <v>46242.527673611112</v>
      </c>
      <c r="AP1104" s="57">
        <v>46243.541666666664</v>
      </c>
      <c r="AR1104" t="s">
        <v>14</v>
      </c>
      <c r="AS1104" t="s">
        <v>557</v>
      </c>
      <c r="AT1104" t="s">
        <v>231</v>
      </c>
      <c r="AV1104" t="s">
        <v>6333</v>
      </c>
      <c r="AW1104" t="s">
        <v>554</v>
      </c>
      <c r="AX1104" t="s">
        <v>223</v>
      </c>
      <c r="BA1104" s="57">
        <v>46243.541666666664</v>
      </c>
      <c r="BB1104" t="s">
        <v>4724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BATU</v>
      </c>
    </row>
    <row r="1105" spans="1:61">
      <c r="A1105">
        <v>1104</v>
      </c>
      <c r="B1105">
        <v>1002506572</v>
      </c>
      <c r="C1105">
        <v>3</v>
      </c>
      <c r="D1105" t="s">
        <v>38</v>
      </c>
      <c r="E1105">
        <v>5</v>
      </c>
      <c r="F1105" t="s">
        <v>90</v>
      </c>
      <c r="G1105" t="s">
        <v>93</v>
      </c>
      <c r="H1105" t="s">
        <v>474</v>
      </c>
      <c r="I1105" t="s">
        <v>213</v>
      </c>
      <c r="J1105" t="s">
        <v>214</v>
      </c>
      <c r="K1105" t="s">
        <v>149</v>
      </c>
      <c r="L1105" t="s">
        <v>215</v>
      </c>
      <c r="M1105" t="s">
        <v>76</v>
      </c>
      <c r="N1105" t="s">
        <v>216</v>
      </c>
      <c r="O1105" s="57">
        <v>46237.7187037037</v>
      </c>
      <c r="P1105" s="57">
        <v>46238.686435185184</v>
      </c>
      <c r="Q1105">
        <v>69357810</v>
      </c>
      <c r="S1105">
        <v>152627203800</v>
      </c>
      <c r="T1105" t="s">
        <v>1710</v>
      </c>
      <c r="U1105" t="s">
        <v>1711</v>
      </c>
      <c r="V1105" t="s">
        <v>1712</v>
      </c>
      <c r="Z1105">
        <v>112.020458243787</v>
      </c>
      <c r="AA1105">
        <v>-7.6745714546624297</v>
      </c>
      <c r="AB1105" t="s">
        <v>1713</v>
      </c>
      <c r="AC1105" t="s">
        <v>217</v>
      </c>
      <c r="AL1105" t="s">
        <v>218</v>
      </c>
      <c r="AM1105" t="s">
        <v>1714</v>
      </c>
      <c r="AN1105" t="s">
        <v>6</v>
      </c>
      <c r="AO1105" s="57">
        <v>46089.725613425922</v>
      </c>
      <c r="AP1105" s="57">
        <v>46238.625</v>
      </c>
      <c r="AR1105" t="s">
        <v>219</v>
      </c>
      <c r="AS1105" t="s">
        <v>637</v>
      </c>
      <c r="AT1105" t="s">
        <v>231</v>
      </c>
      <c r="AU1105">
        <v>20260804</v>
      </c>
      <c r="AV1105" t="s">
        <v>222</v>
      </c>
      <c r="AW1105" t="s">
        <v>1055</v>
      </c>
      <c r="AX1105" t="s">
        <v>223</v>
      </c>
      <c r="BA1105" s="57">
        <v>46238.625</v>
      </c>
      <c r="BB1105" t="s">
        <v>1714</v>
      </c>
      <c r="BC1105">
        <v>2026</v>
      </c>
      <c r="BD1105">
        <v>8</v>
      </c>
      <c r="BE1105">
        <v>4</v>
      </c>
      <c r="BF1105" s="6">
        <f t="shared" si="51"/>
        <v>46238</v>
      </c>
      <c r="BG1105">
        <f t="shared" si="52"/>
        <v>-0.625</v>
      </c>
      <c r="BH1105" t="str">
        <f t="shared" si="53"/>
        <v>COMPLY</v>
      </c>
      <c r="BI1105" t="str">
        <f>VLOOKUP(H1105,Sheet2!$A$1:$B$270,2,FALSE)</f>
        <v>NGANJUK</v>
      </c>
    </row>
    <row r="1106" spans="1:61">
      <c r="A1106">
        <v>1105</v>
      </c>
      <c r="B1106">
        <v>1002506599</v>
      </c>
      <c r="C1106">
        <v>3</v>
      </c>
      <c r="D1106" t="s">
        <v>59</v>
      </c>
      <c r="E1106">
        <v>4</v>
      </c>
      <c r="F1106" t="s">
        <v>243</v>
      </c>
      <c r="G1106" t="s">
        <v>920</v>
      </c>
      <c r="H1106" t="s">
        <v>945</v>
      </c>
      <c r="I1106" t="s">
        <v>213</v>
      </c>
      <c r="J1106" t="s">
        <v>214</v>
      </c>
      <c r="K1106" t="s">
        <v>149</v>
      </c>
      <c r="L1106" t="s">
        <v>215</v>
      </c>
      <c r="M1106" t="s">
        <v>76</v>
      </c>
      <c r="N1106" t="s">
        <v>216</v>
      </c>
      <c r="O1106" s="57">
        <v>46237.749259259261</v>
      </c>
      <c r="P1106" s="57">
        <v>46238.593657407408</v>
      </c>
      <c r="Q1106">
        <v>69357820</v>
      </c>
      <c r="S1106">
        <v>141146114793</v>
      </c>
      <c r="T1106" t="s">
        <v>1715</v>
      </c>
      <c r="U1106" t="s">
        <v>1716</v>
      </c>
      <c r="V1106" t="s">
        <v>1717</v>
      </c>
      <c r="Z1106">
        <v>110.34173199999999</v>
      </c>
      <c r="AA1106">
        <v>-7.608924</v>
      </c>
      <c r="AB1106" t="s">
        <v>1718</v>
      </c>
      <c r="AC1106" t="s">
        <v>237</v>
      </c>
      <c r="AL1106" t="s">
        <v>218</v>
      </c>
      <c r="AM1106" t="s">
        <v>1719</v>
      </c>
      <c r="AN1106" t="s">
        <v>6</v>
      </c>
      <c r="AO1106" s="57">
        <v>46089.757118055553</v>
      </c>
      <c r="AP1106" s="57">
        <v>46239.375</v>
      </c>
      <c r="AR1106" t="s">
        <v>219</v>
      </c>
      <c r="AS1106" t="s">
        <v>920</v>
      </c>
      <c r="AT1106" t="s">
        <v>231</v>
      </c>
      <c r="AU1106">
        <v>20260804</v>
      </c>
      <c r="AV1106" t="s">
        <v>222</v>
      </c>
      <c r="AW1106" t="s">
        <v>1057</v>
      </c>
      <c r="AX1106" t="s">
        <v>223</v>
      </c>
      <c r="BA1106" s="57">
        <v>46239.375</v>
      </c>
      <c r="BB1106" t="s">
        <v>1719</v>
      </c>
      <c r="BC1106">
        <v>2026</v>
      </c>
      <c r="BD1106">
        <v>8</v>
      </c>
      <c r="BE1106">
        <v>4</v>
      </c>
      <c r="BF1106" s="6">
        <f t="shared" si="51"/>
        <v>46238</v>
      </c>
      <c r="BG1106">
        <f t="shared" si="52"/>
        <v>-1.375</v>
      </c>
      <c r="BH1106" t="str">
        <f t="shared" si="53"/>
        <v>COMPLY</v>
      </c>
      <c r="BI1106" t="e">
        <f>VLOOKUP(H1106,Sheet2!$A$1:$B$270,2,FALSE)</f>
        <v>#N/A</v>
      </c>
    </row>
    <row r="1107" spans="1:61">
      <c r="A1107">
        <v>1106</v>
      </c>
      <c r="B1107">
        <v>1002516296</v>
      </c>
      <c r="C1107">
        <v>3</v>
      </c>
      <c r="D1107" t="s">
        <v>55</v>
      </c>
      <c r="E1107">
        <v>5</v>
      </c>
      <c r="F1107" t="s">
        <v>267</v>
      </c>
      <c r="G1107" t="s">
        <v>122</v>
      </c>
      <c r="H1107" t="s">
        <v>358</v>
      </c>
      <c r="I1107" t="s">
        <v>213</v>
      </c>
      <c r="J1107" t="s">
        <v>214</v>
      </c>
      <c r="K1107" t="s">
        <v>149</v>
      </c>
      <c r="M1107" t="s">
        <v>76</v>
      </c>
      <c r="N1107" t="s">
        <v>216</v>
      </c>
      <c r="O1107" s="57">
        <v>46243.375671296293</v>
      </c>
      <c r="P1107" s="57">
        <v>46244.527662037035</v>
      </c>
      <c r="Q1107">
        <v>69361710</v>
      </c>
      <c r="S1107">
        <v>152451212132</v>
      </c>
      <c r="T1107" t="s">
        <v>4730</v>
      </c>
      <c r="U1107" t="s">
        <v>4731</v>
      </c>
      <c r="V1107" t="s">
        <v>4732</v>
      </c>
      <c r="Z1107">
        <v>112.5211195</v>
      </c>
      <c r="AA1107">
        <v>-6.9821574999999996</v>
      </c>
      <c r="AB1107" t="s">
        <v>4733</v>
      </c>
      <c r="AC1107" t="s">
        <v>230</v>
      </c>
      <c r="AL1107" t="s">
        <v>218</v>
      </c>
      <c r="AM1107" t="s">
        <v>4734</v>
      </c>
      <c r="AN1107" t="s">
        <v>6</v>
      </c>
      <c r="AO1107" s="57">
        <v>46273.382152777776</v>
      </c>
      <c r="AP1107" s="57">
        <v>46244.333333333336</v>
      </c>
      <c r="AR1107" t="s">
        <v>219</v>
      </c>
      <c r="AS1107" t="s">
        <v>122</v>
      </c>
      <c r="AT1107" t="s">
        <v>576</v>
      </c>
      <c r="AU1107">
        <v>20260810</v>
      </c>
      <c r="AV1107" t="s">
        <v>222</v>
      </c>
      <c r="AW1107" t="s">
        <v>1026</v>
      </c>
      <c r="AX1107" t="s">
        <v>223</v>
      </c>
      <c r="BA1107" s="57">
        <v>46244.333333333336</v>
      </c>
      <c r="BB1107" t="s">
        <v>4734</v>
      </c>
      <c r="BC1107">
        <v>2026</v>
      </c>
      <c r="BD1107">
        <v>8</v>
      </c>
      <c r="BE1107">
        <v>10</v>
      </c>
      <c r="BF1107" s="6">
        <f t="shared" si="51"/>
        <v>46244</v>
      </c>
      <c r="BG1107">
        <f t="shared" si="52"/>
        <v>-0.33333333333575865</v>
      </c>
      <c r="BH1107" t="str">
        <f t="shared" si="53"/>
        <v>COMPLY</v>
      </c>
      <c r="BI1107" t="str">
        <f>VLOOKUP(H1107,Sheet2!$A$1:$B$270,2,FALSE)</f>
        <v>GRESIK</v>
      </c>
    </row>
    <row r="1108" spans="1:61">
      <c r="A1108">
        <v>1107</v>
      </c>
      <c r="B1108">
        <v>1002506094</v>
      </c>
      <c r="C1108">
        <v>3</v>
      </c>
      <c r="D1108" t="s">
        <v>49</v>
      </c>
      <c r="E1108">
        <v>4</v>
      </c>
      <c r="F1108" t="s">
        <v>253</v>
      </c>
      <c r="G1108" t="s">
        <v>556</v>
      </c>
      <c r="H1108" t="s">
        <v>985</v>
      </c>
      <c r="I1108" t="s">
        <v>213</v>
      </c>
      <c r="J1108" t="s">
        <v>214</v>
      </c>
      <c r="K1108" t="s">
        <v>149</v>
      </c>
      <c r="L1108" t="s">
        <v>215</v>
      </c>
      <c r="M1108" t="s">
        <v>76</v>
      </c>
      <c r="N1108" t="s">
        <v>216</v>
      </c>
      <c r="O1108" s="57">
        <v>46237.560370370367</v>
      </c>
      <c r="P1108" s="57">
        <v>46238.570706018516</v>
      </c>
      <c r="Q1108">
        <v>69357532</v>
      </c>
      <c r="S1108">
        <v>142205105783</v>
      </c>
      <c r="T1108" t="s">
        <v>1733</v>
      </c>
      <c r="U1108" t="s">
        <v>1734</v>
      </c>
      <c r="V1108" t="s">
        <v>1735</v>
      </c>
      <c r="Z1108">
        <v>108.981479890644</v>
      </c>
      <c r="AA1108">
        <v>-6.8663859701590901</v>
      </c>
      <c r="AB1108" t="s">
        <v>1736</v>
      </c>
      <c r="AC1108" t="s">
        <v>217</v>
      </c>
      <c r="AL1108" t="s">
        <v>218</v>
      </c>
      <c r="AM1108" t="s">
        <v>1157</v>
      </c>
      <c r="AN1108" t="s">
        <v>6</v>
      </c>
      <c r="AO1108" s="57">
        <v>46089.569618055553</v>
      </c>
      <c r="AP1108" s="57">
        <v>46238.541666666664</v>
      </c>
      <c r="AR1108" t="s">
        <v>219</v>
      </c>
      <c r="AS1108" t="s">
        <v>220</v>
      </c>
      <c r="AT1108" t="s">
        <v>231</v>
      </c>
      <c r="AU1108">
        <v>20260804</v>
      </c>
      <c r="AV1108" t="s">
        <v>222</v>
      </c>
      <c r="AW1108" t="s">
        <v>666</v>
      </c>
      <c r="AX1108" t="s">
        <v>223</v>
      </c>
      <c r="BA1108" s="57">
        <v>46238.541666666664</v>
      </c>
      <c r="BB1108" t="s">
        <v>1157</v>
      </c>
      <c r="BC1108">
        <v>2026</v>
      </c>
      <c r="BD1108">
        <v>8</v>
      </c>
      <c r="BE1108">
        <v>4</v>
      </c>
      <c r="BF1108" s="6">
        <f t="shared" si="51"/>
        <v>46238</v>
      </c>
      <c r="BG1108">
        <f t="shared" si="52"/>
        <v>-0.54166666666424135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1002524337</v>
      </c>
      <c r="C1109">
        <v>3</v>
      </c>
      <c r="D1109" t="s">
        <v>42</v>
      </c>
      <c r="E1109">
        <v>5</v>
      </c>
      <c r="F1109" t="s">
        <v>233</v>
      </c>
      <c r="G1109" t="s">
        <v>106</v>
      </c>
      <c r="H1109" t="s">
        <v>453</v>
      </c>
      <c r="I1109" t="s">
        <v>213</v>
      </c>
      <c r="J1109" t="s">
        <v>214</v>
      </c>
      <c r="K1109" t="s">
        <v>149</v>
      </c>
      <c r="M1109" t="s">
        <v>259</v>
      </c>
      <c r="N1109" t="s">
        <v>216</v>
      </c>
      <c r="O1109" s="57">
        <v>46247.575949074075</v>
      </c>
      <c r="P1109" s="57">
        <v>46247.740624999999</v>
      </c>
      <c r="Q1109">
        <v>69365208</v>
      </c>
      <c r="S1109">
        <v>152741225088</v>
      </c>
      <c r="T1109" t="s">
        <v>9444</v>
      </c>
      <c r="U1109" t="s">
        <v>9445</v>
      </c>
      <c r="V1109" t="s">
        <v>9446</v>
      </c>
      <c r="Z1109">
        <v>112.6752358</v>
      </c>
      <c r="AA1109">
        <v>-7.6587417999999996</v>
      </c>
      <c r="AB1109" t="s">
        <v>9447</v>
      </c>
      <c r="AC1109" t="s">
        <v>230</v>
      </c>
      <c r="AL1109" t="s">
        <v>218</v>
      </c>
      <c r="AM1109" t="s">
        <v>9448</v>
      </c>
      <c r="AN1109" t="s">
        <v>6</v>
      </c>
      <c r="AO1109" t="s">
        <v>9111</v>
      </c>
      <c r="AP1109" s="57">
        <v>46248.541666666664</v>
      </c>
      <c r="AR1109" t="s">
        <v>260</v>
      </c>
      <c r="AS1109" t="s">
        <v>605</v>
      </c>
      <c r="AT1109" t="s">
        <v>231</v>
      </c>
      <c r="AV1109" t="s">
        <v>261</v>
      </c>
      <c r="AW1109" t="s">
        <v>607</v>
      </c>
      <c r="AX1109" t="s">
        <v>223</v>
      </c>
      <c r="BA1109" s="57">
        <v>46248.541666666664</v>
      </c>
      <c r="BB1109" t="s">
        <v>9448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PASURUAN</v>
      </c>
    </row>
    <row r="1110" spans="1:61">
      <c r="A1110">
        <v>1109</v>
      </c>
      <c r="B1110">
        <v>1002505412</v>
      </c>
      <c r="C1110">
        <v>3</v>
      </c>
      <c r="D1110" t="s">
        <v>49</v>
      </c>
      <c r="E1110">
        <v>4</v>
      </c>
      <c r="F1110" t="s">
        <v>253</v>
      </c>
      <c r="G1110" t="s">
        <v>556</v>
      </c>
      <c r="H1110" t="s">
        <v>563</v>
      </c>
      <c r="I1110" t="s">
        <v>213</v>
      </c>
      <c r="J1110" t="s">
        <v>214</v>
      </c>
      <c r="K1110" t="s">
        <v>149</v>
      </c>
      <c r="L1110" t="s">
        <v>215</v>
      </c>
      <c r="M1110" t="s">
        <v>76</v>
      </c>
      <c r="N1110" t="s">
        <v>216</v>
      </c>
      <c r="O1110" s="57">
        <v>46236.779143518521</v>
      </c>
      <c r="P1110" s="57">
        <v>46238.707939814813</v>
      </c>
      <c r="Q1110">
        <v>69357128</v>
      </c>
      <c r="S1110">
        <v>146281108770</v>
      </c>
      <c r="T1110" t="s">
        <v>1737</v>
      </c>
      <c r="U1110" t="s">
        <v>1738</v>
      </c>
      <c r="V1110" t="s">
        <v>1739</v>
      </c>
      <c r="Z1110">
        <v>109.020976</v>
      </c>
      <c r="AA1110">
        <v>-7.2506899999999996</v>
      </c>
      <c r="AB1110" t="s">
        <v>1740</v>
      </c>
      <c r="AC1110" t="s">
        <v>237</v>
      </c>
      <c r="AL1110" t="s">
        <v>218</v>
      </c>
      <c r="AM1110" t="s">
        <v>1741</v>
      </c>
      <c r="AN1110" t="s">
        <v>6</v>
      </c>
      <c r="AO1110" s="57">
        <v>46061.787986111114</v>
      </c>
      <c r="AP1110" s="57">
        <v>46237.625</v>
      </c>
      <c r="AR1110" t="s">
        <v>219</v>
      </c>
      <c r="AS1110" t="s">
        <v>564</v>
      </c>
      <c r="AT1110" t="s">
        <v>231</v>
      </c>
      <c r="AU1110">
        <v>20260804</v>
      </c>
      <c r="AV1110" t="s">
        <v>222</v>
      </c>
      <c r="AW1110" t="s">
        <v>1060</v>
      </c>
      <c r="AX1110" t="s">
        <v>223</v>
      </c>
      <c r="BA1110" s="57">
        <v>46237.625</v>
      </c>
      <c r="BB1110" t="s">
        <v>1741</v>
      </c>
      <c r="BC1110">
        <v>2026</v>
      </c>
      <c r="BD1110">
        <v>8</v>
      </c>
      <c r="BE1110">
        <v>4</v>
      </c>
      <c r="BF1110" s="6">
        <f t="shared" si="51"/>
        <v>46238</v>
      </c>
      <c r="BG1110">
        <f t="shared" si="52"/>
        <v>0.375</v>
      </c>
      <c r="BH1110" t="str">
        <f t="shared" si="53"/>
        <v>COMPLY</v>
      </c>
      <c r="BI1110" t="e">
        <f>VLOOKUP(H1110,Sheet2!$A$1:$B$270,2,FALSE)</f>
        <v>#N/A</v>
      </c>
    </row>
    <row r="1111" spans="1:61">
      <c r="A1111">
        <v>1110</v>
      </c>
      <c r="B1111">
        <v>1002517555</v>
      </c>
      <c r="C1111">
        <v>3</v>
      </c>
      <c r="D1111" t="s">
        <v>34</v>
      </c>
      <c r="E1111">
        <v>5</v>
      </c>
      <c r="F1111" t="s">
        <v>595</v>
      </c>
      <c r="G1111" t="s">
        <v>86</v>
      </c>
      <c r="H1111" t="s">
        <v>278</v>
      </c>
      <c r="I1111" t="s">
        <v>213</v>
      </c>
      <c r="J1111" t="s">
        <v>214</v>
      </c>
      <c r="K1111" t="s">
        <v>149</v>
      </c>
      <c r="L1111" t="s">
        <v>215</v>
      </c>
      <c r="M1111" t="s">
        <v>225</v>
      </c>
      <c r="N1111" t="s">
        <v>216</v>
      </c>
      <c r="O1111" s="57">
        <v>46244.497870370367</v>
      </c>
      <c r="P1111" s="57">
        <v>46245.337233796294</v>
      </c>
      <c r="Q1111">
        <v>69362351</v>
      </c>
      <c r="S1111">
        <v>172418758330</v>
      </c>
      <c r="T1111" t="s">
        <v>3499</v>
      </c>
      <c r="U1111" t="s">
        <v>6339</v>
      </c>
      <c r="V1111" t="s">
        <v>6340</v>
      </c>
      <c r="Z1111">
        <v>115.14786770000001</v>
      </c>
      <c r="AA1111">
        <v>-8.6442370000000004</v>
      </c>
      <c r="AB1111" t="s">
        <v>6341</v>
      </c>
      <c r="AC1111" t="s">
        <v>237</v>
      </c>
      <c r="AL1111" t="s">
        <v>218</v>
      </c>
      <c r="AM1111" t="s">
        <v>6342</v>
      </c>
      <c r="AN1111" t="s">
        <v>6</v>
      </c>
      <c r="AO1111" s="57">
        <v>46303.506898148145</v>
      </c>
      <c r="AP1111" s="57">
        <v>46245.333333333336</v>
      </c>
      <c r="AR1111" t="s">
        <v>18</v>
      </c>
      <c r="AS1111" t="s">
        <v>86</v>
      </c>
      <c r="AT1111" t="s">
        <v>231</v>
      </c>
      <c r="AV1111" t="s">
        <v>227</v>
      </c>
      <c r="AW1111" t="s">
        <v>1065</v>
      </c>
      <c r="AX1111" t="s">
        <v>223</v>
      </c>
      <c r="BA1111" s="57">
        <v>46245.333333333336</v>
      </c>
      <c r="BB1111" t="s">
        <v>6342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UBUNG</v>
      </c>
    </row>
    <row r="1112" spans="1:61">
      <c r="A1112">
        <v>1111</v>
      </c>
      <c r="B1112">
        <v>1002508229</v>
      </c>
      <c r="C1112">
        <v>3</v>
      </c>
      <c r="D1112" t="s">
        <v>59</v>
      </c>
      <c r="E1112">
        <v>4</v>
      </c>
      <c r="F1112" t="s">
        <v>573</v>
      </c>
      <c r="G1112" t="s">
        <v>623</v>
      </c>
      <c r="H1112" t="s">
        <v>624</v>
      </c>
      <c r="I1112" t="s">
        <v>213</v>
      </c>
      <c r="J1112" t="s">
        <v>214</v>
      </c>
      <c r="K1112" t="s">
        <v>149</v>
      </c>
      <c r="M1112" t="s">
        <v>76</v>
      </c>
      <c r="N1112" t="s">
        <v>216</v>
      </c>
      <c r="O1112" s="57">
        <v>46238.561759259261</v>
      </c>
      <c r="P1112" s="57">
        <v>46238.588553240741</v>
      </c>
      <c r="Q1112">
        <v>69349609</v>
      </c>
      <c r="S1112">
        <v>146130138381</v>
      </c>
      <c r="T1112" t="s">
        <v>1143</v>
      </c>
      <c r="U1112" t="s">
        <v>1742</v>
      </c>
      <c r="V1112" t="s">
        <v>1743</v>
      </c>
      <c r="Z1112">
        <v>110.42647700000001</v>
      </c>
      <c r="AA1112">
        <v>-7.7588429999999997</v>
      </c>
      <c r="AB1112" t="s">
        <v>1144</v>
      </c>
      <c r="AC1112" t="s">
        <v>292</v>
      </c>
      <c r="AL1112" t="s">
        <v>218</v>
      </c>
      <c r="AM1112" t="s">
        <v>1744</v>
      </c>
      <c r="AN1112" t="s">
        <v>6</v>
      </c>
      <c r="AO1112" s="57">
        <v>46120.569340277776</v>
      </c>
      <c r="AR1112" t="s">
        <v>219</v>
      </c>
      <c r="AS1112" t="s">
        <v>625</v>
      </c>
      <c r="AT1112" t="s">
        <v>231</v>
      </c>
      <c r="AU1112">
        <v>20260804</v>
      </c>
      <c r="AV1112" t="s">
        <v>222</v>
      </c>
      <c r="AW1112" t="s">
        <v>566</v>
      </c>
      <c r="AX1112" t="s">
        <v>223</v>
      </c>
      <c r="BA1112" s="57">
        <v>46238.291666666664</v>
      </c>
      <c r="BB1112" t="s">
        <v>1744</v>
      </c>
      <c r="BC1112">
        <v>2026</v>
      </c>
      <c r="BD1112">
        <v>8</v>
      </c>
      <c r="BE1112">
        <v>4</v>
      </c>
      <c r="BF1112" s="6">
        <f t="shared" si="51"/>
        <v>46238</v>
      </c>
      <c r="BG1112">
        <f t="shared" si="52"/>
        <v>-0.29166666666424135</v>
      </c>
      <c r="BH1112" t="str">
        <f t="shared" si="53"/>
        <v>COMPLY</v>
      </c>
      <c r="BI1112" t="e">
        <f>VLOOKUP(H1112,Sheet2!$A$1:$B$270,2,FALSE)</f>
        <v>#N/A</v>
      </c>
    </row>
    <row r="1113" spans="1:61">
      <c r="A1113">
        <v>1112</v>
      </c>
      <c r="B1113">
        <v>1002516043</v>
      </c>
      <c r="C1113">
        <v>3</v>
      </c>
      <c r="D1113" t="s">
        <v>51</v>
      </c>
      <c r="E1113">
        <v>4</v>
      </c>
      <c r="F1113" t="s">
        <v>275</v>
      </c>
      <c r="G1113" t="s">
        <v>922</v>
      </c>
      <c r="H1113" t="s">
        <v>1040</v>
      </c>
      <c r="I1113" t="s">
        <v>213</v>
      </c>
      <c r="J1113" t="s">
        <v>214</v>
      </c>
      <c r="K1113" t="s">
        <v>149</v>
      </c>
      <c r="L1113" t="s">
        <v>215</v>
      </c>
      <c r="M1113" t="s">
        <v>279</v>
      </c>
      <c r="N1113" t="s">
        <v>216</v>
      </c>
      <c r="O1113" s="57">
        <v>46242.609675925924</v>
      </c>
      <c r="P1113" s="57">
        <v>46245.894363425927</v>
      </c>
      <c r="Q1113">
        <v>69361517</v>
      </c>
      <c r="S1113">
        <v>142507105333</v>
      </c>
      <c r="T1113" t="s">
        <v>4741</v>
      </c>
      <c r="U1113" t="s">
        <v>4742</v>
      </c>
      <c r="V1113" t="s">
        <v>4743</v>
      </c>
      <c r="Z1113">
        <v>110.79662</v>
      </c>
      <c r="AA1113">
        <v>-6.507333</v>
      </c>
      <c r="AB1113" t="s">
        <v>4744</v>
      </c>
      <c r="AC1113" t="s">
        <v>237</v>
      </c>
      <c r="AL1113" t="s">
        <v>218</v>
      </c>
      <c r="AM1113" t="s">
        <v>4745</v>
      </c>
      <c r="AN1113" t="s">
        <v>6</v>
      </c>
      <c r="AO1113" s="57">
        <v>46242.611168981479</v>
      </c>
      <c r="AP1113" s="57">
        <v>46244.333333333336</v>
      </c>
      <c r="AQ1113" t="s">
        <v>249</v>
      </c>
      <c r="AR1113" t="s">
        <v>280</v>
      </c>
      <c r="AS1113" t="s">
        <v>220</v>
      </c>
      <c r="AT1113" t="s">
        <v>231</v>
      </c>
      <c r="AV1113" t="s">
        <v>7568</v>
      </c>
      <c r="AW1113" t="s">
        <v>1055</v>
      </c>
      <c r="AX1113" t="s">
        <v>223</v>
      </c>
      <c r="BA1113" s="57">
        <v>46244.333333333336</v>
      </c>
      <c r="BB1113" t="s">
        <v>4745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:61">
      <c r="A1114">
        <v>1113</v>
      </c>
      <c r="B1114">
        <v>1002517328</v>
      </c>
      <c r="C1114">
        <v>3</v>
      </c>
      <c r="D1114" t="s">
        <v>38</v>
      </c>
      <c r="E1114">
        <v>5</v>
      </c>
      <c r="F1114" t="s">
        <v>251</v>
      </c>
      <c r="G1114" t="s">
        <v>91</v>
      </c>
      <c r="H1114" t="s">
        <v>333</v>
      </c>
      <c r="I1114" t="s">
        <v>213</v>
      </c>
      <c r="J1114" t="s">
        <v>214</v>
      </c>
      <c r="K1114" t="s">
        <v>149</v>
      </c>
      <c r="L1114" t="s">
        <v>215</v>
      </c>
      <c r="M1114" t="s">
        <v>76</v>
      </c>
      <c r="N1114" t="s">
        <v>216</v>
      </c>
      <c r="O1114" s="57">
        <v>46244.457592592589</v>
      </c>
      <c r="P1114" s="57">
        <v>46245.278240740743</v>
      </c>
      <c r="Q1114">
        <v>69362253</v>
      </c>
      <c r="S1114">
        <v>152704231215</v>
      </c>
      <c r="T1114" t="s">
        <v>6343</v>
      </c>
      <c r="U1114" t="s">
        <v>6344</v>
      </c>
      <c r="V1114" t="s">
        <v>6345</v>
      </c>
      <c r="Z1114">
        <v>112.608304</v>
      </c>
      <c r="AA1114">
        <v>-8.0448660000000007</v>
      </c>
      <c r="AB1114" t="s">
        <v>6346</v>
      </c>
      <c r="AC1114" t="s">
        <v>237</v>
      </c>
      <c r="AL1114" t="s">
        <v>218</v>
      </c>
      <c r="AM1114" t="s">
        <v>6347</v>
      </c>
      <c r="AN1114" t="s">
        <v>6</v>
      </c>
      <c r="AO1114" s="57">
        <v>46303.465555555558</v>
      </c>
      <c r="AP1114" s="57">
        <v>46247.333333333336</v>
      </c>
      <c r="AR1114" t="s">
        <v>219</v>
      </c>
      <c r="AS1114" t="s">
        <v>586</v>
      </c>
      <c r="AT1114" t="s">
        <v>231</v>
      </c>
      <c r="AU1114">
        <v>20260811</v>
      </c>
      <c r="AV1114" t="s">
        <v>222</v>
      </c>
      <c r="AW1114" t="s">
        <v>1055</v>
      </c>
      <c r="AX1114" t="s">
        <v>223</v>
      </c>
      <c r="BA1114" s="57">
        <v>46247.333333333336</v>
      </c>
      <c r="BB1114" t="s">
        <v>6347</v>
      </c>
      <c r="BC1114">
        <v>2026</v>
      </c>
      <c r="BD1114">
        <v>8</v>
      </c>
      <c r="BE1114">
        <v>11</v>
      </c>
      <c r="BF1114" s="6">
        <f t="shared" si="51"/>
        <v>46245</v>
      </c>
      <c r="BG1114">
        <f t="shared" si="52"/>
        <v>-2.3333333333357587</v>
      </c>
      <c r="BH1114" t="str">
        <f t="shared" si="53"/>
        <v>COMPLY</v>
      </c>
      <c r="BI1114" t="str">
        <f>VLOOKUP(H1114,Sheet2!$A$1:$B$270,2,FALSE)</f>
        <v>MALANG</v>
      </c>
    </row>
    <row r="1115" spans="1:61">
      <c r="A1115">
        <v>1114</v>
      </c>
      <c r="B1115">
        <v>1002512090</v>
      </c>
      <c r="C1115">
        <v>3</v>
      </c>
      <c r="D1115" t="s">
        <v>55</v>
      </c>
      <c r="E1115">
        <v>5</v>
      </c>
      <c r="F1115" t="s">
        <v>267</v>
      </c>
      <c r="G1115" t="s">
        <v>128</v>
      </c>
      <c r="H1115" t="s">
        <v>362</v>
      </c>
      <c r="I1115" t="s">
        <v>213</v>
      </c>
      <c r="J1115" t="s">
        <v>214</v>
      </c>
      <c r="K1115" t="s">
        <v>149</v>
      </c>
      <c r="M1115" t="s">
        <v>76</v>
      </c>
      <c r="N1115" t="s">
        <v>216</v>
      </c>
      <c r="O1115" s="57">
        <v>46240.484861111108</v>
      </c>
      <c r="P1115" s="57">
        <v>46240.776712962965</v>
      </c>
      <c r="Q1115">
        <v>69355019</v>
      </c>
      <c r="R1115">
        <v>3135922804</v>
      </c>
      <c r="S1115">
        <v>152412248739</v>
      </c>
      <c r="T1115" t="s">
        <v>1203</v>
      </c>
      <c r="U1115" t="s">
        <v>1758</v>
      </c>
      <c r="V1115" t="s">
        <v>1759</v>
      </c>
      <c r="Z1115">
        <v>112.66041319999999</v>
      </c>
      <c r="AA1115">
        <v>-7.2507102440000004</v>
      </c>
      <c r="AB1115" t="s">
        <v>1204</v>
      </c>
      <c r="AC1115" t="s">
        <v>217</v>
      </c>
      <c r="AL1115" t="s">
        <v>218</v>
      </c>
      <c r="AM1115" t="s">
        <v>1760</v>
      </c>
      <c r="AN1115" t="s">
        <v>6</v>
      </c>
      <c r="AO1115" s="57">
        <v>46181.486018518517</v>
      </c>
      <c r="AR1115" t="s">
        <v>219</v>
      </c>
      <c r="AS1115" t="s">
        <v>647</v>
      </c>
      <c r="AT1115" t="s">
        <v>231</v>
      </c>
      <c r="AU1115">
        <v>20260806</v>
      </c>
      <c r="AV1115" t="s">
        <v>222</v>
      </c>
      <c r="AW1115" t="s">
        <v>1098</v>
      </c>
      <c r="AX1115" t="s">
        <v>223</v>
      </c>
      <c r="BA1115" s="57">
        <v>46240.291666666664</v>
      </c>
      <c r="BB1115" t="s">
        <v>1760</v>
      </c>
      <c r="BC1115">
        <v>2026</v>
      </c>
      <c r="BD1115">
        <v>8</v>
      </c>
      <c r="BE1115">
        <v>6</v>
      </c>
      <c r="BF1115" s="6">
        <f t="shared" si="51"/>
        <v>46240</v>
      </c>
      <c r="BG1115">
        <f t="shared" si="52"/>
        <v>-0.29166666666424135</v>
      </c>
      <c r="BH1115" t="str">
        <f t="shared" si="53"/>
        <v>COMPLY</v>
      </c>
      <c r="BI1115" t="str">
        <f>VLOOKUP(H1115,Sheet2!$A$1:$B$270,2,FALSE)</f>
        <v>SURABAYA UTARA</v>
      </c>
    </row>
    <row r="1116" spans="1:61">
      <c r="A1116">
        <v>1115</v>
      </c>
      <c r="B1116">
        <v>1002514764</v>
      </c>
      <c r="C1116">
        <v>3</v>
      </c>
      <c r="D1116" t="s">
        <v>38</v>
      </c>
      <c r="E1116">
        <v>5</v>
      </c>
      <c r="F1116" t="s">
        <v>92</v>
      </c>
      <c r="G1116" t="s">
        <v>92</v>
      </c>
      <c r="H1116" t="s">
        <v>257</v>
      </c>
      <c r="I1116" t="s">
        <v>213</v>
      </c>
      <c r="J1116" t="s">
        <v>214</v>
      </c>
      <c r="K1116" t="s">
        <v>149</v>
      </c>
      <c r="L1116" t="s">
        <v>215</v>
      </c>
      <c r="M1116" t="s">
        <v>582</v>
      </c>
      <c r="N1116" t="s">
        <v>216</v>
      </c>
      <c r="O1116" s="57">
        <v>46241.588842592595</v>
      </c>
      <c r="P1116" s="57">
        <v>46244.426006944443</v>
      </c>
      <c r="Q1116">
        <v>69360846</v>
      </c>
      <c r="S1116">
        <v>152631206946</v>
      </c>
      <c r="T1116" t="s">
        <v>4746</v>
      </c>
      <c r="U1116" t="s">
        <v>4747</v>
      </c>
      <c r="V1116" t="s">
        <v>4748</v>
      </c>
      <c r="Z1116">
        <v>111.427063</v>
      </c>
      <c r="AA1116">
        <v>-7.5954069999999998</v>
      </c>
      <c r="AB1116" t="s">
        <v>4749</v>
      </c>
      <c r="AC1116" t="s">
        <v>237</v>
      </c>
      <c r="AL1116" t="s">
        <v>218</v>
      </c>
      <c r="AM1116" t="s">
        <v>4750</v>
      </c>
      <c r="AN1116" t="s">
        <v>6</v>
      </c>
      <c r="AO1116" s="57">
        <v>46211.590300925927</v>
      </c>
      <c r="AP1116" s="57">
        <v>46242.541666666664</v>
      </c>
      <c r="AQ1116" t="s">
        <v>929</v>
      </c>
      <c r="AR1116" t="s">
        <v>14</v>
      </c>
      <c r="AS1116" t="s">
        <v>604</v>
      </c>
      <c r="AT1116" t="s">
        <v>231</v>
      </c>
      <c r="AV1116" t="s">
        <v>6348</v>
      </c>
      <c r="AW1116" t="s">
        <v>1055</v>
      </c>
      <c r="AX1116" t="s">
        <v>223</v>
      </c>
      <c r="BA1116" s="57">
        <v>46242.541666666664</v>
      </c>
      <c r="BB1116" t="s">
        <v>4750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MADIUN</v>
      </c>
    </row>
    <row r="1117" spans="1:61">
      <c r="A1117">
        <v>1116</v>
      </c>
      <c r="B1117">
        <v>1002505365</v>
      </c>
      <c r="C1117">
        <v>3</v>
      </c>
      <c r="D1117" t="s">
        <v>59</v>
      </c>
      <c r="E1117">
        <v>4</v>
      </c>
      <c r="F1117" t="s">
        <v>573</v>
      </c>
      <c r="G1117" t="s">
        <v>623</v>
      </c>
      <c r="H1117" t="s">
        <v>973</v>
      </c>
      <c r="I1117" t="s">
        <v>213</v>
      </c>
      <c r="J1117" t="s">
        <v>214</v>
      </c>
      <c r="K1117" t="s">
        <v>149</v>
      </c>
      <c r="L1117" t="s">
        <v>215</v>
      </c>
      <c r="M1117" t="s">
        <v>76</v>
      </c>
      <c r="N1117" t="s">
        <v>216</v>
      </c>
      <c r="O1117" s="57">
        <v>46236.676342592589</v>
      </c>
      <c r="P1117" s="57">
        <v>46237.695289351854</v>
      </c>
      <c r="Q1117">
        <v>69357094</v>
      </c>
      <c r="S1117">
        <v>146113146882</v>
      </c>
      <c r="T1117" t="s">
        <v>1761</v>
      </c>
      <c r="U1117" t="s">
        <v>1762</v>
      </c>
      <c r="V1117" t="s">
        <v>1763</v>
      </c>
      <c r="Z1117">
        <v>110.34544219999999</v>
      </c>
      <c r="AA1117">
        <v>-7.7755234</v>
      </c>
      <c r="AB1117" t="s">
        <v>1764</v>
      </c>
      <c r="AC1117" t="s">
        <v>237</v>
      </c>
      <c r="AL1117" t="s">
        <v>218</v>
      </c>
      <c r="AM1117" t="s">
        <v>1765</v>
      </c>
      <c r="AN1117" t="s">
        <v>6</v>
      </c>
      <c r="AO1117" s="57">
        <v>46061.68408564815</v>
      </c>
      <c r="AP1117" s="57">
        <v>46238.541666666664</v>
      </c>
      <c r="AR1117" t="s">
        <v>219</v>
      </c>
      <c r="AS1117" t="s">
        <v>220</v>
      </c>
      <c r="AT1117" t="s">
        <v>231</v>
      </c>
      <c r="AU1117">
        <v>20260803</v>
      </c>
      <c r="AV1117" t="s">
        <v>222</v>
      </c>
      <c r="AW1117" t="s">
        <v>1072</v>
      </c>
      <c r="AX1117" t="s">
        <v>223</v>
      </c>
      <c r="BA1117" s="57">
        <v>46238.541666666664</v>
      </c>
      <c r="BB1117" t="s">
        <v>1765</v>
      </c>
      <c r="BC1117">
        <v>2026</v>
      </c>
      <c r="BD1117">
        <v>8</v>
      </c>
      <c r="BE1117">
        <v>3</v>
      </c>
      <c r="BF1117" s="6">
        <f t="shared" si="51"/>
        <v>46237</v>
      </c>
      <c r="BG1117">
        <f t="shared" si="52"/>
        <v>-1.5416666666642413</v>
      </c>
      <c r="BH1117" t="str">
        <f t="shared" si="53"/>
        <v>COMPLY</v>
      </c>
      <c r="BI1117" t="e">
        <f>VLOOKUP(H1117,Sheet2!$A$1:$B$270,2,FALSE)</f>
        <v>#N/A</v>
      </c>
    </row>
    <row r="1118" spans="1:61">
      <c r="A1118">
        <v>1117</v>
      </c>
      <c r="B1118">
        <v>1002517909</v>
      </c>
      <c r="C1118">
        <v>3</v>
      </c>
      <c r="D1118" t="s">
        <v>45</v>
      </c>
      <c r="E1118">
        <v>5</v>
      </c>
      <c r="F1118" t="s">
        <v>211</v>
      </c>
      <c r="G1118" t="s">
        <v>115</v>
      </c>
      <c r="H1118" t="s">
        <v>281</v>
      </c>
      <c r="I1118" t="s">
        <v>213</v>
      </c>
      <c r="J1118" t="s">
        <v>214</v>
      </c>
      <c r="K1118" t="s">
        <v>149</v>
      </c>
      <c r="M1118" t="s">
        <v>970</v>
      </c>
      <c r="N1118" t="s">
        <v>622</v>
      </c>
      <c r="O1118" s="57">
        <v>46244.587812500002</v>
      </c>
      <c r="P1118" s="57">
        <v>46246.58388888889</v>
      </c>
      <c r="Q1118">
        <v>69362498</v>
      </c>
      <c r="S1118">
        <v>172603791366</v>
      </c>
      <c r="T1118" t="s">
        <v>6354</v>
      </c>
      <c r="U1118" t="s">
        <v>6355</v>
      </c>
      <c r="V1118" t="s">
        <v>6356</v>
      </c>
      <c r="Z1118">
        <v>116.2758211</v>
      </c>
      <c r="AA1118">
        <v>-8.870241</v>
      </c>
      <c r="AB1118" t="s">
        <v>6357</v>
      </c>
      <c r="AC1118" t="s">
        <v>230</v>
      </c>
      <c r="AL1118" t="s">
        <v>218</v>
      </c>
      <c r="AM1118" t="s">
        <v>6358</v>
      </c>
      <c r="AN1118" t="s">
        <v>6</v>
      </c>
      <c r="AO1118" s="57">
        <v>46303.590266203704</v>
      </c>
      <c r="AP1118" s="57">
        <v>46245.541666666664</v>
      </c>
      <c r="AQ1118" t="s">
        <v>570</v>
      </c>
      <c r="AR1118" t="s">
        <v>12</v>
      </c>
      <c r="AS1118" t="s">
        <v>588</v>
      </c>
      <c r="AT1118" t="s">
        <v>231</v>
      </c>
      <c r="AV1118" t="s">
        <v>949</v>
      </c>
      <c r="AW1118" t="s">
        <v>567</v>
      </c>
      <c r="AX1118" t="s">
        <v>223</v>
      </c>
      <c r="BA1118" s="57">
        <v>46245.541666666664</v>
      </c>
      <c r="BB1118" t="s">
        <v>6358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SELONG</v>
      </c>
    </row>
    <row r="1119" spans="1:61">
      <c r="A1119">
        <v>1118</v>
      </c>
      <c r="B1119">
        <v>1002512007</v>
      </c>
      <c r="C1119">
        <v>3</v>
      </c>
      <c r="D1119" t="s">
        <v>38</v>
      </c>
      <c r="E1119">
        <v>5</v>
      </c>
      <c r="F1119" t="s">
        <v>90</v>
      </c>
      <c r="G1119" t="s">
        <v>90</v>
      </c>
      <c r="H1119" t="s">
        <v>461</v>
      </c>
      <c r="I1119" t="s">
        <v>213</v>
      </c>
      <c r="J1119" t="s">
        <v>214</v>
      </c>
      <c r="K1119" t="s">
        <v>149</v>
      </c>
      <c r="L1119" t="s">
        <v>215</v>
      </c>
      <c r="M1119" t="s">
        <v>236</v>
      </c>
      <c r="N1119" t="s">
        <v>216</v>
      </c>
      <c r="O1119" s="57">
        <v>46240.47079861111</v>
      </c>
      <c r="P1119" s="57">
        <v>46241.354675925926</v>
      </c>
      <c r="Q1119">
        <v>69359827</v>
      </c>
      <c r="S1119">
        <v>152640225869</v>
      </c>
      <c r="T1119" t="s">
        <v>1370</v>
      </c>
      <c r="U1119" t="s">
        <v>1766</v>
      </c>
      <c r="V1119" t="s">
        <v>1767</v>
      </c>
      <c r="Z1119">
        <v>111.985553987324</v>
      </c>
      <c r="AA1119">
        <v>-7.7998360688922199</v>
      </c>
      <c r="AB1119" t="s">
        <v>1768</v>
      </c>
      <c r="AC1119" t="s">
        <v>217</v>
      </c>
      <c r="AL1119" t="s">
        <v>218</v>
      </c>
      <c r="AM1119" t="s">
        <v>1769</v>
      </c>
      <c r="AN1119" t="s">
        <v>6</v>
      </c>
      <c r="AO1119" s="57">
        <v>46181.476226851853</v>
      </c>
      <c r="AP1119" s="57">
        <v>46241.541666666664</v>
      </c>
      <c r="AR1119" t="s">
        <v>314</v>
      </c>
      <c r="AS1119" t="s">
        <v>585</v>
      </c>
      <c r="AT1119" t="s">
        <v>231</v>
      </c>
      <c r="AV1119" t="s">
        <v>4751</v>
      </c>
      <c r="AW1119" t="s">
        <v>1055</v>
      </c>
      <c r="AX1119" t="s">
        <v>223</v>
      </c>
      <c r="AZ1119" t="s">
        <v>4751</v>
      </c>
      <c r="BA1119" s="57">
        <v>46241.541666666664</v>
      </c>
      <c r="BB1119" t="s">
        <v>1769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KEDIRI</v>
      </c>
    </row>
    <row r="1120" spans="1:61">
      <c r="A1120">
        <v>1119</v>
      </c>
      <c r="B1120">
        <v>1002506394</v>
      </c>
      <c r="C1120">
        <v>3</v>
      </c>
      <c r="D1120" t="s">
        <v>51</v>
      </c>
      <c r="E1120">
        <v>4</v>
      </c>
      <c r="F1120" t="s">
        <v>275</v>
      </c>
      <c r="G1120" t="s">
        <v>341</v>
      </c>
      <c r="H1120" t="s">
        <v>1005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46237.645092592589</v>
      </c>
      <c r="P1120" s="57">
        <v>46238.576041666667</v>
      </c>
      <c r="Q1120">
        <v>69357701</v>
      </c>
      <c r="S1120">
        <v>141569115683</v>
      </c>
      <c r="T1120" t="s">
        <v>1770</v>
      </c>
      <c r="U1120" t="s">
        <v>1771</v>
      </c>
      <c r="V1120" t="s">
        <v>1772</v>
      </c>
      <c r="Z1120">
        <v>111.43859999999999</v>
      </c>
      <c r="AA1120">
        <v>-6.9163550000000003</v>
      </c>
      <c r="AB1120" t="s">
        <v>1773</v>
      </c>
      <c r="AC1120" t="s">
        <v>237</v>
      </c>
      <c r="AL1120" t="s">
        <v>218</v>
      </c>
      <c r="AM1120" t="s">
        <v>1774</v>
      </c>
      <c r="AN1120" t="s">
        <v>6</v>
      </c>
      <c r="AO1120" s="57">
        <v>46089.652627314812</v>
      </c>
      <c r="AP1120" s="57">
        <v>46238.541666666664</v>
      </c>
      <c r="AR1120" t="s">
        <v>219</v>
      </c>
      <c r="AS1120" t="s">
        <v>220</v>
      </c>
      <c r="AT1120" t="s">
        <v>231</v>
      </c>
      <c r="AU1120">
        <v>20260804</v>
      </c>
      <c r="AV1120" t="s">
        <v>222</v>
      </c>
      <c r="AW1120" t="s">
        <v>1059</v>
      </c>
      <c r="AX1120" t="s">
        <v>223</v>
      </c>
      <c r="BA1120" s="57">
        <v>46238.541666666664</v>
      </c>
      <c r="BB1120" t="s">
        <v>1774</v>
      </c>
      <c r="BC1120">
        <v>2026</v>
      </c>
      <c r="BD1120">
        <v>8</v>
      </c>
      <c r="BE1120">
        <v>4</v>
      </c>
      <c r="BF1120" s="6">
        <f t="shared" si="51"/>
        <v>46238</v>
      </c>
      <c r="BG1120">
        <f t="shared" si="52"/>
        <v>-0.54166666666424135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1002515995</v>
      </c>
      <c r="C1121">
        <v>3</v>
      </c>
      <c r="D1121" t="s">
        <v>51</v>
      </c>
      <c r="E1121">
        <v>4</v>
      </c>
      <c r="F1121" t="s">
        <v>275</v>
      </c>
      <c r="G1121" t="s">
        <v>575</v>
      </c>
      <c r="H1121" t="s">
        <v>4752</v>
      </c>
      <c r="I1121" t="s">
        <v>213</v>
      </c>
      <c r="J1121" t="s">
        <v>214</v>
      </c>
      <c r="K1121" t="s">
        <v>149</v>
      </c>
      <c r="L1121" t="s">
        <v>215</v>
      </c>
      <c r="M1121" t="s">
        <v>76</v>
      </c>
      <c r="N1121" t="s">
        <v>216</v>
      </c>
      <c r="O1121" s="57">
        <v>46242.580509259256</v>
      </c>
      <c r="P1121" s="57">
        <v>46243.80740740741</v>
      </c>
      <c r="Q1121">
        <v>69361505</v>
      </c>
      <c r="S1121">
        <v>141568113901</v>
      </c>
      <c r="T1121" t="s">
        <v>4753</v>
      </c>
      <c r="U1121" t="s">
        <v>4754</v>
      </c>
      <c r="V1121" t="s">
        <v>4755</v>
      </c>
      <c r="Z1121">
        <v>110.9268</v>
      </c>
      <c r="AA1121">
        <v>-7.0957600000000003</v>
      </c>
      <c r="AB1121" t="s">
        <v>4756</v>
      </c>
      <c r="AC1121" t="s">
        <v>237</v>
      </c>
      <c r="AL1121" t="s">
        <v>218</v>
      </c>
      <c r="AM1121" t="s">
        <v>4538</v>
      </c>
      <c r="AN1121" t="s">
        <v>6</v>
      </c>
      <c r="AO1121" s="57">
        <v>46242.590624999997</v>
      </c>
      <c r="AP1121" s="57">
        <v>46243.541666666664</v>
      </c>
      <c r="AR1121" t="s">
        <v>219</v>
      </c>
      <c r="AS1121" t="s">
        <v>220</v>
      </c>
      <c r="AT1121" t="s">
        <v>231</v>
      </c>
      <c r="AU1121">
        <v>20260809</v>
      </c>
      <c r="AV1121" t="s">
        <v>222</v>
      </c>
      <c r="AW1121" t="s">
        <v>1063</v>
      </c>
      <c r="AX1121" t="s">
        <v>223</v>
      </c>
      <c r="BA1121" s="57">
        <v>46243.541666666664</v>
      </c>
      <c r="BB1121" t="s">
        <v>4538</v>
      </c>
      <c r="BC1121">
        <v>2026</v>
      </c>
      <c r="BD1121">
        <v>8</v>
      </c>
      <c r="BE1121">
        <v>9</v>
      </c>
      <c r="BF1121" s="6">
        <f t="shared" si="51"/>
        <v>46243</v>
      </c>
      <c r="BG1121">
        <f t="shared" si="52"/>
        <v>-0.54166666666424135</v>
      </c>
      <c r="BH1121" t="str">
        <f t="shared" si="53"/>
        <v>COMPLY</v>
      </c>
      <c r="BI1121" t="e">
        <f>VLOOKUP(H1121,Sheet2!$A$1:$B$270,2,FALSE)</f>
        <v>#N/A</v>
      </c>
    </row>
    <row r="1122" spans="1:61">
      <c r="A1122">
        <v>1121</v>
      </c>
      <c r="B1122">
        <v>1002517521</v>
      </c>
      <c r="C1122">
        <v>3</v>
      </c>
      <c r="D1122" t="s">
        <v>42</v>
      </c>
      <c r="E1122">
        <v>5</v>
      </c>
      <c r="F1122" t="s">
        <v>102</v>
      </c>
      <c r="G1122" t="s">
        <v>99</v>
      </c>
      <c r="H1122" t="s">
        <v>462</v>
      </c>
      <c r="I1122" t="s">
        <v>213</v>
      </c>
      <c r="J1122" t="s">
        <v>214</v>
      </c>
      <c r="K1122" t="s">
        <v>149</v>
      </c>
      <c r="L1122" t="s">
        <v>215</v>
      </c>
      <c r="M1122" t="s">
        <v>76</v>
      </c>
      <c r="N1122" t="s">
        <v>216</v>
      </c>
      <c r="O1122" s="57">
        <v>46244.493020833332</v>
      </c>
      <c r="P1122" s="57">
        <v>46244.642627314817</v>
      </c>
      <c r="Q1122">
        <v>69362337</v>
      </c>
      <c r="S1122">
        <v>152518202029</v>
      </c>
      <c r="T1122" t="s">
        <v>6359</v>
      </c>
      <c r="U1122" t="s">
        <v>6360</v>
      </c>
      <c r="V1122" t="s">
        <v>6361</v>
      </c>
      <c r="Z1122">
        <v>114.39774300000001</v>
      </c>
      <c r="AA1122">
        <v>-7.9825980000000003</v>
      </c>
      <c r="AB1122" t="s">
        <v>6362</v>
      </c>
      <c r="AC1122" t="s">
        <v>237</v>
      </c>
      <c r="AL1122" t="s">
        <v>218</v>
      </c>
      <c r="AM1122" t="s">
        <v>6363</v>
      </c>
      <c r="AN1122" t="s">
        <v>6</v>
      </c>
      <c r="AO1122" s="57">
        <v>46303.496307870373</v>
      </c>
      <c r="AP1122" s="57">
        <v>46245.333333333336</v>
      </c>
      <c r="AR1122" t="s">
        <v>219</v>
      </c>
      <c r="AS1122" t="s">
        <v>99</v>
      </c>
      <c r="AT1122" t="s">
        <v>231</v>
      </c>
      <c r="AU1122">
        <v>20260810</v>
      </c>
      <c r="AV1122" t="s">
        <v>222</v>
      </c>
      <c r="AW1122" t="s">
        <v>1055</v>
      </c>
      <c r="AX1122" t="s">
        <v>223</v>
      </c>
      <c r="BA1122" s="57">
        <v>46245.333333333336</v>
      </c>
      <c r="BB1122" t="s">
        <v>6363</v>
      </c>
      <c r="BC1122">
        <v>2026</v>
      </c>
      <c r="BD1122">
        <v>8</v>
      </c>
      <c r="BE1122">
        <v>10</v>
      </c>
      <c r="BF1122" s="6">
        <f t="shared" si="51"/>
        <v>46244</v>
      </c>
      <c r="BG1122">
        <f t="shared" si="52"/>
        <v>-1.3333333333357587</v>
      </c>
      <c r="BH1122" t="str">
        <f t="shared" si="53"/>
        <v>COMPLY</v>
      </c>
      <c r="BI1122" t="str">
        <f>VLOOKUP(H1122,Sheet2!$A$1:$B$270,2,FALSE)</f>
        <v>BANYUWANGI</v>
      </c>
    </row>
    <row r="1123" spans="1:61">
      <c r="A1123">
        <v>1122</v>
      </c>
      <c r="B1123">
        <v>1002520099</v>
      </c>
      <c r="C1123">
        <v>3</v>
      </c>
      <c r="D1123" t="s">
        <v>55</v>
      </c>
      <c r="E1123">
        <v>5</v>
      </c>
      <c r="F1123" t="s">
        <v>228</v>
      </c>
      <c r="G1123" t="s">
        <v>121</v>
      </c>
      <c r="H1123" t="s">
        <v>335</v>
      </c>
      <c r="I1123" t="s">
        <v>213</v>
      </c>
      <c r="J1123" t="s">
        <v>214</v>
      </c>
      <c r="K1123" t="s">
        <v>149</v>
      </c>
      <c r="L1123" t="s">
        <v>215</v>
      </c>
      <c r="M1123" t="s">
        <v>76</v>
      </c>
      <c r="N1123" t="s">
        <v>216</v>
      </c>
      <c r="O1123" s="57">
        <v>46245.588854166665</v>
      </c>
      <c r="P1123" s="57">
        <v>46247.77511574074</v>
      </c>
      <c r="Q1123">
        <v>69363410</v>
      </c>
      <c r="S1123">
        <v>152459201984</v>
      </c>
      <c r="T1123" t="s">
        <v>7569</v>
      </c>
      <c r="U1123" t="s">
        <v>8497</v>
      </c>
      <c r="V1123" t="s">
        <v>7570</v>
      </c>
      <c r="Z1123">
        <v>113.112162</v>
      </c>
      <c r="AA1123">
        <v>-7.0824509999999998</v>
      </c>
      <c r="AB1123" t="s">
        <v>7571</v>
      </c>
      <c r="AC1123" t="s">
        <v>237</v>
      </c>
      <c r="AL1123" t="s">
        <v>218</v>
      </c>
      <c r="AM1123" t="s">
        <v>7572</v>
      </c>
      <c r="AN1123" t="s">
        <v>6</v>
      </c>
      <c r="AO1123" s="57">
        <v>46334.590532407405</v>
      </c>
      <c r="AP1123" s="57">
        <v>46246.541666666664</v>
      </c>
      <c r="AR1123" t="s">
        <v>219</v>
      </c>
      <c r="AS1123" t="s">
        <v>220</v>
      </c>
      <c r="AT1123" t="s">
        <v>231</v>
      </c>
      <c r="AU1123">
        <v>20260813</v>
      </c>
      <c r="AV1123" t="s">
        <v>222</v>
      </c>
      <c r="AW1123" t="s">
        <v>1066</v>
      </c>
      <c r="AX1123" t="s">
        <v>223</v>
      </c>
      <c r="BA1123" s="57">
        <v>46246.541666666664</v>
      </c>
      <c r="BB1123" t="s">
        <v>7572</v>
      </c>
      <c r="BC1123">
        <v>2026</v>
      </c>
      <c r="BD1123">
        <v>8</v>
      </c>
      <c r="BE1123">
        <v>13</v>
      </c>
      <c r="BF1123" s="6">
        <f t="shared" si="51"/>
        <v>46247</v>
      </c>
      <c r="BG1123">
        <f t="shared" si="52"/>
        <v>0.45833333333575865</v>
      </c>
      <c r="BH1123" t="str">
        <f t="shared" si="53"/>
        <v>COMPLY</v>
      </c>
      <c r="BI1123" t="str">
        <f>VLOOKUP(H1123,Sheet2!$A$1:$B$270,2,FALSE)</f>
        <v>MADURA</v>
      </c>
    </row>
    <row r="1124" spans="1:61">
      <c r="A1124">
        <v>1123</v>
      </c>
      <c r="B1124">
        <v>1002512214</v>
      </c>
      <c r="C1124">
        <v>3</v>
      </c>
      <c r="D1124" t="s">
        <v>55</v>
      </c>
      <c r="E1124">
        <v>5</v>
      </c>
      <c r="F1124" t="s">
        <v>228</v>
      </c>
      <c r="G1124" t="s">
        <v>121</v>
      </c>
      <c r="H1124" t="s">
        <v>494</v>
      </c>
      <c r="I1124" t="s">
        <v>213</v>
      </c>
      <c r="J1124" t="s">
        <v>214</v>
      </c>
      <c r="K1124" t="s">
        <v>149</v>
      </c>
      <c r="M1124" t="s">
        <v>596</v>
      </c>
      <c r="N1124" t="s">
        <v>216</v>
      </c>
      <c r="O1124" s="57">
        <v>46240.510381944441</v>
      </c>
      <c r="P1124" s="57">
        <v>46247.369606481479</v>
      </c>
      <c r="Q1124">
        <v>69359912</v>
      </c>
      <c r="S1124">
        <v>152439201469</v>
      </c>
      <c r="T1124" t="s">
        <v>1775</v>
      </c>
      <c r="U1124" t="s">
        <v>1776</v>
      </c>
      <c r="V1124" t="s">
        <v>4757</v>
      </c>
      <c r="Z1124">
        <v>112.72248449999999</v>
      </c>
      <c r="AA1124">
        <v>-7.1712109000000002</v>
      </c>
      <c r="AB1124" t="s">
        <v>1777</v>
      </c>
      <c r="AC1124" t="s">
        <v>230</v>
      </c>
      <c r="AL1124" t="s">
        <v>218</v>
      </c>
      <c r="AM1124" t="s">
        <v>4758</v>
      </c>
      <c r="AN1124" t="s">
        <v>6</v>
      </c>
      <c r="AO1124" s="57">
        <v>46181.517847222225</v>
      </c>
      <c r="AP1124" s="57">
        <v>46242.625</v>
      </c>
      <c r="AQ1124" t="s">
        <v>570</v>
      </c>
      <c r="AR1124" t="s">
        <v>14</v>
      </c>
      <c r="AS1124" t="s">
        <v>220</v>
      </c>
      <c r="AT1124" t="s">
        <v>231</v>
      </c>
      <c r="AV1124" t="s">
        <v>597</v>
      </c>
      <c r="AW1124" t="s">
        <v>566</v>
      </c>
      <c r="AX1124" t="s">
        <v>223</v>
      </c>
      <c r="BA1124" s="57">
        <v>46242.625</v>
      </c>
      <c r="BB1124" t="s">
        <v>4758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MADURA</v>
      </c>
    </row>
    <row r="1125" spans="1:61">
      <c r="A1125">
        <v>1124</v>
      </c>
      <c r="B1125">
        <v>1002505400</v>
      </c>
      <c r="C1125">
        <v>3</v>
      </c>
      <c r="D1125" t="s">
        <v>49</v>
      </c>
      <c r="E1125">
        <v>4</v>
      </c>
      <c r="F1125" t="s">
        <v>247</v>
      </c>
      <c r="G1125" t="s">
        <v>598</v>
      </c>
      <c r="H1125" t="s">
        <v>599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46236.7346875</v>
      </c>
      <c r="P1125" s="57">
        <v>46237.60665509259</v>
      </c>
      <c r="Q1125">
        <v>69357107</v>
      </c>
      <c r="S1125">
        <v>142434111000</v>
      </c>
      <c r="T1125" t="s">
        <v>1784</v>
      </c>
      <c r="U1125" t="s">
        <v>1785</v>
      </c>
      <c r="V1125" t="s">
        <v>1786</v>
      </c>
      <c r="Z1125">
        <v>110.62872230000001</v>
      </c>
      <c r="AA1125">
        <v>-7.3949693999999999</v>
      </c>
      <c r="AB1125" t="s">
        <v>1787</v>
      </c>
      <c r="AC1125" t="s">
        <v>237</v>
      </c>
      <c r="AL1125" t="s">
        <v>218</v>
      </c>
      <c r="AM1125" t="s">
        <v>1741</v>
      </c>
      <c r="AN1125" t="s">
        <v>6</v>
      </c>
      <c r="AO1125" s="57">
        <v>46061.735879629632</v>
      </c>
      <c r="AP1125" s="57">
        <v>46237.625</v>
      </c>
      <c r="AR1125" t="s">
        <v>219</v>
      </c>
      <c r="AS1125" t="s">
        <v>220</v>
      </c>
      <c r="AT1125" t="s">
        <v>231</v>
      </c>
      <c r="AU1125">
        <v>20260803</v>
      </c>
      <c r="AV1125" t="s">
        <v>222</v>
      </c>
      <c r="AW1125" t="s">
        <v>1060</v>
      </c>
      <c r="AX1125" t="s">
        <v>223</v>
      </c>
      <c r="BA1125" s="57">
        <v>46237.625</v>
      </c>
      <c r="BB1125" t="s">
        <v>1741</v>
      </c>
      <c r="BC1125">
        <v>2026</v>
      </c>
      <c r="BD1125">
        <v>8</v>
      </c>
      <c r="BE1125">
        <v>3</v>
      </c>
      <c r="BF1125" s="6">
        <f t="shared" si="51"/>
        <v>46237</v>
      </c>
      <c r="BG1125">
        <f t="shared" si="52"/>
        <v>-0.625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1002504435</v>
      </c>
      <c r="C1126">
        <v>3</v>
      </c>
      <c r="D1126" t="s">
        <v>45</v>
      </c>
      <c r="E1126">
        <v>5</v>
      </c>
      <c r="F1126" t="s">
        <v>211</v>
      </c>
      <c r="G1126" t="s">
        <v>118</v>
      </c>
      <c r="H1126" t="s">
        <v>490</v>
      </c>
      <c r="I1126" t="s">
        <v>213</v>
      </c>
      <c r="J1126" t="s">
        <v>214</v>
      </c>
      <c r="K1126" t="s">
        <v>149</v>
      </c>
      <c r="L1126" t="s">
        <v>215</v>
      </c>
      <c r="M1126" t="s">
        <v>582</v>
      </c>
      <c r="N1126" t="s">
        <v>216</v>
      </c>
      <c r="O1126" s="57">
        <v>46235.478425925925</v>
      </c>
      <c r="P1126" s="57">
        <v>46238.689942129633</v>
      </c>
      <c r="Q1126">
        <v>69356663</v>
      </c>
      <c r="S1126">
        <v>172607203848</v>
      </c>
      <c r="T1126" t="s">
        <v>1788</v>
      </c>
      <c r="U1126" t="s">
        <v>1789</v>
      </c>
      <c r="V1126" t="s">
        <v>1790</v>
      </c>
      <c r="Z1126">
        <v>116.99516328701201</v>
      </c>
      <c r="AA1126">
        <v>-8.5227201625672606</v>
      </c>
      <c r="AB1126" t="s">
        <v>1791</v>
      </c>
      <c r="AC1126" t="s">
        <v>237</v>
      </c>
      <c r="AL1126" t="s">
        <v>218</v>
      </c>
      <c r="AM1126" t="s">
        <v>1674</v>
      </c>
      <c r="AN1126" t="s">
        <v>6</v>
      </c>
      <c r="AO1126" s="57">
        <v>46030.485995370371</v>
      </c>
      <c r="AP1126" s="57">
        <v>46236.333333333336</v>
      </c>
      <c r="AQ1126" t="s">
        <v>929</v>
      </c>
      <c r="AR1126" t="s">
        <v>14</v>
      </c>
      <c r="AS1126" t="s">
        <v>628</v>
      </c>
      <c r="AT1126" t="s">
        <v>231</v>
      </c>
      <c r="AV1126" t="s">
        <v>1792</v>
      </c>
      <c r="AW1126" t="s">
        <v>1057</v>
      </c>
      <c r="AX1126" t="s">
        <v>223</v>
      </c>
      <c r="BA1126" s="57">
        <v>46236.333333333336</v>
      </c>
      <c r="BB1126" t="s">
        <v>1674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SUMBAWA</v>
      </c>
    </row>
    <row r="1127" spans="1:61">
      <c r="A1127">
        <v>1126</v>
      </c>
      <c r="B1127">
        <v>1002516212</v>
      </c>
      <c r="C1127">
        <v>3</v>
      </c>
      <c r="D1127" t="s">
        <v>59</v>
      </c>
      <c r="E1127">
        <v>4</v>
      </c>
      <c r="F1127" t="s">
        <v>573</v>
      </c>
      <c r="G1127" t="s">
        <v>623</v>
      </c>
      <c r="H1127" t="s">
        <v>973</v>
      </c>
      <c r="I1127" t="s">
        <v>213</v>
      </c>
      <c r="J1127" t="s">
        <v>214</v>
      </c>
      <c r="K1127" t="s">
        <v>149</v>
      </c>
      <c r="L1127" t="s">
        <v>215</v>
      </c>
      <c r="M1127" t="s">
        <v>582</v>
      </c>
      <c r="N1127" t="s">
        <v>216</v>
      </c>
      <c r="O1127" s="57">
        <v>46242.770092592589</v>
      </c>
      <c r="P1127" s="57">
        <v>46245.554965277777</v>
      </c>
      <c r="Q1127">
        <v>69361641</v>
      </c>
      <c r="S1127">
        <v>146113146986</v>
      </c>
      <c r="T1127" t="s">
        <v>4759</v>
      </c>
      <c r="U1127" t="s">
        <v>4760</v>
      </c>
      <c r="V1127" t="s">
        <v>4761</v>
      </c>
      <c r="Z1127">
        <v>110.3428201</v>
      </c>
      <c r="AA1127">
        <v>-7.7463141000000002</v>
      </c>
      <c r="AB1127" t="s">
        <v>4762</v>
      </c>
      <c r="AC1127" t="s">
        <v>237</v>
      </c>
      <c r="AL1127" t="s">
        <v>218</v>
      </c>
      <c r="AM1127" t="s">
        <v>4763</v>
      </c>
      <c r="AN1127" t="s">
        <v>6</v>
      </c>
      <c r="AO1127" s="57">
        <v>46242.777638888889</v>
      </c>
      <c r="AP1127" s="57">
        <v>46244.541666666664</v>
      </c>
      <c r="AR1127" t="s">
        <v>14</v>
      </c>
      <c r="AS1127" t="s">
        <v>220</v>
      </c>
      <c r="AT1127" t="s">
        <v>231</v>
      </c>
      <c r="AV1127" t="s">
        <v>7573</v>
      </c>
      <c r="AW1127" t="s">
        <v>1060</v>
      </c>
      <c r="AX1127" t="s">
        <v>223</v>
      </c>
      <c r="BA1127" s="57">
        <v>46244.541666666664</v>
      </c>
      <c r="BB1127" t="s">
        <v>4763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:61">
      <c r="A1128">
        <v>1127</v>
      </c>
      <c r="B1128">
        <v>1002506723</v>
      </c>
      <c r="C1128">
        <v>3</v>
      </c>
      <c r="D1128" t="s">
        <v>55</v>
      </c>
      <c r="E1128">
        <v>5</v>
      </c>
      <c r="F1128" t="s">
        <v>267</v>
      </c>
      <c r="G1128" t="s">
        <v>125</v>
      </c>
      <c r="H1128" t="s">
        <v>419</v>
      </c>
      <c r="I1128" t="s">
        <v>213</v>
      </c>
      <c r="J1128" t="s">
        <v>214</v>
      </c>
      <c r="K1128" t="s">
        <v>149</v>
      </c>
      <c r="L1128" t="s">
        <v>215</v>
      </c>
      <c r="M1128" t="s">
        <v>76</v>
      </c>
      <c r="N1128" t="s">
        <v>216</v>
      </c>
      <c r="O1128" s="57">
        <v>46238.338842592595</v>
      </c>
      <c r="P1128" s="57">
        <v>46238.633483796293</v>
      </c>
      <c r="Q1128">
        <v>69357893</v>
      </c>
      <c r="S1128">
        <v>152448204262</v>
      </c>
      <c r="T1128" t="s">
        <v>1793</v>
      </c>
      <c r="U1128" t="s">
        <v>1794</v>
      </c>
      <c r="V1128" t="s">
        <v>1795</v>
      </c>
      <c r="Z1128">
        <v>112.33412800000001</v>
      </c>
      <c r="AA1128">
        <v>-6.8681450000000002</v>
      </c>
      <c r="AB1128" t="s">
        <v>1796</v>
      </c>
      <c r="AC1128" t="s">
        <v>237</v>
      </c>
      <c r="AL1128" t="s">
        <v>218</v>
      </c>
      <c r="AM1128" t="s">
        <v>1797</v>
      </c>
      <c r="AN1128" t="s">
        <v>6</v>
      </c>
      <c r="AO1128" s="57">
        <v>46120.340289351851</v>
      </c>
      <c r="AP1128" s="57">
        <v>46239.541666666664</v>
      </c>
      <c r="AR1128" t="s">
        <v>219</v>
      </c>
      <c r="AS1128" t="s">
        <v>220</v>
      </c>
      <c r="AT1128" t="s">
        <v>231</v>
      </c>
      <c r="AU1128">
        <v>20260804</v>
      </c>
      <c r="AV1128" t="s">
        <v>222</v>
      </c>
      <c r="AW1128" t="s">
        <v>1055</v>
      </c>
      <c r="AX1128" t="s">
        <v>223</v>
      </c>
      <c r="BA1128" s="57">
        <v>46239.541666666664</v>
      </c>
      <c r="BB1128" t="s">
        <v>1797</v>
      </c>
      <c r="BC1128">
        <v>2026</v>
      </c>
      <c r="BD1128">
        <v>8</v>
      </c>
      <c r="BE1128">
        <v>4</v>
      </c>
      <c r="BF1128" s="6">
        <f t="shared" si="51"/>
        <v>46238</v>
      </c>
      <c r="BG1128">
        <f t="shared" si="52"/>
        <v>-1.5416666666642413</v>
      </c>
      <c r="BH1128" t="str">
        <f t="shared" si="53"/>
        <v>COMPLY</v>
      </c>
      <c r="BI1128" t="str">
        <f>VLOOKUP(H1128,Sheet2!$A$1:$B$270,2,FALSE)</f>
        <v>GRESIK</v>
      </c>
    </row>
    <row r="1129" spans="1:61">
      <c r="A1129">
        <v>1128</v>
      </c>
      <c r="B1129">
        <v>1002524646</v>
      </c>
      <c r="C1129">
        <v>3</v>
      </c>
      <c r="D1129" t="s">
        <v>42</v>
      </c>
      <c r="E1129">
        <v>5</v>
      </c>
      <c r="F1129" t="s">
        <v>102</v>
      </c>
      <c r="G1129" t="s">
        <v>102</v>
      </c>
      <c r="H1129" t="s">
        <v>372</v>
      </c>
      <c r="I1129" t="s">
        <v>213</v>
      </c>
      <c r="J1129" t="s">
        <v>214</v>
      </c>
      <c r="K1129" t="s">
        <v>149</v>
      </c>
      <c r="L1129" t="s">
        <v>215</v>
      </c>
      <c r="M1129" t="s">
        <v>240</v>
      </c>
      <c r="N1129" t="s">
        <v>216</v>
      </c>
      <c r="O1129" s="57">
        <v>46247.632592592592</v>
      </c>
      <c r="P1129" s="57">
        <v>46247.633344907408</v>
      </c>
      <c r="Q1129">
        <v>69365329</v>
      </c>
      <c r="S1129">
        <v>152501280420</v>
      </c>
      <c r="T1129" t="s">
        <v>9449</v>
      </c>
      <c r="U1129" t="s">
        <v>9450</v>
      </c>
      <c r="V1129" t="s">
        <v>9451</v>
      </c>
      <c r="Z1129">
        <v>113.66702309999999</v>
      </c>
      <c r="AA1129">
        <v>-8.1890670999999902</v>
      </c>
      <c r="AB1129" t="s">
        <v>9452</v>
      </c>
      <c r="AC1129" t="s">
        <v>217</v>
      </c>
      <c r="AL1129" t="s">
        <v>218</v>
      </c>
      <c r="AM1129" t="s">
        <v>9453</v>
      </c>
      <c r="AN1129" t="s">
        <v>6</v>
      </c>
      <c r="AO1129" t="s">
        <v>8900</v>
      </c>
      <c r="AP1129" s="57">
        <v>46248.541666666664</v>
      </c>
      <c r="AR1129" t="s">
        <v>241</v>
      </c>
      <c r="AS1129" t="s">
        <v>102</v>
      </c>
      <c r="AT1129" t="s">
        <v>231</v>
      </c>
      <c r="AV1129" t="s">
        <v>240</v>
      </c>
      <c r="AW1129" t="s">
        <v>1066</v>
      </c>
      <c r="AX1129" t="s">
        <v>223</v>
      </c>
      <c r="BA1129" s="57">
        <v>46248.541666666664</v>
      </c>
      <c r="BB1129" t="s">
        <v>9453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str">
        <f>VLOOKUP(H1129,Sheet2!$A$1:$B$270,2,FALSE)</f>
        <v>JEMBER</v>
      </c>
    </row>
    <row r="1130" spans="1:61">
      <c r="A1130">
        <v>1129</v>
      </c>
      <c r="B1130">
        <v>1002505975</v>
      </c>
      <c r="C1130">
        <v>3</v>
      </c>
      <c r="D1130" t="s">
        <v>34</v>
      </c>
      <c r="E1130">
        <v>5</v>
      </c>
      <c r="F1130" t="s">
        <v>580</v>
      </c>
      <c r="G1130" t="s">
        <v>79</v>
      </c>
      <c r="H1130" t="s">
        <v>473</v>
      </c>
      <c r="I1130" t="s">
        <v>213</v>
      </c>
      <c r="J1130" t="s">
        <v>214</v>
      </c>
      <c r="K1130" t="s">
        <v>149</v>
      </c>
      <c r="M1130" t="s">
        <v>76</v>
      </c>
      <c r="N1130" t="s">
        <v>216</v>
      </c>
      <c r="O1130" s="57">
        <v>46237.510428240741</v>
      </c>
      <c r="P1130" s="57">
        <v>46238.525358796294</v>
      </c>
      <c r="Q1130">
        <v>69355472</v>
      </c>
      <c r="S1130">
        <v>172407213016</v>
      </c>
      <c r="T1130" t="s">
        <v>1238</v>
      </c>
      <c r="U1130" t="s">
        <v>1239</v>
      </c>
      <c r="V1130" t="s">
        <v>1808</v>
      </c>
      <c r="Z1130">
        <v>115.321342277201</v>
      </c>
      <c r="AA1130">
        <v>-8.5850037778181694</v>
      </c>
      <c r="AB1130" t="s">
        <v>1240</v>
      </c>
      <c r="AC1130" t="s">
        <v>230</v>
      </c>
      <c r="AL1130" t="s">
        <v>218</v>
      </c>
      <c r="AM1130" t="s">
        <v>1809</v>
      </c>
      <c r="AN1130" t="s">
        <v>6</v>
      </c>
      <c r="AO1130" s="57">
        <v>46089.517650462964</v>
      </c>
      <c r="AR1130" t="s">
        <v>219</v>
      </c>
      <c r="AS1130" t="s">
        <v>79</v>
      </c>
      <c r="AT1130" t="s">
        <v>231</v>
      </c>
      <c r="AU1130">
        <v>20260804</v>
      </c>
      <c r="AV1130" t="s">
        <v>222</v>
      </c>
      <c r="AW1130" t="s">
        <v>577</v>
      </c>
      <c r="AX1130" t="s">
        <v>223</v>
      </c>
      <c r="BA1130" s="57">
        <v>46237.291666666664</v>
      </c>
      <c r="BB1130" t="s">
        <v>1809</v>
      </c>
      <c r="BC1130">
        <v>2026</v>
      </c>
      <c r="BD1130">
        <v>8</v>
      </c>
      <c r="BE1130">
        <v>4</v>
      </c>
      <c r="BF1130" s="6">
        <f t="shared" si="51"/>
        <v>46238</v>
      </c>
      <c r="BG1130">
        <f t="shared" si="52"/>
        <v>0.70833333333575865</v>
      </c>
      <c r="BH1130" t="str">
        <f t="shared" si="53"/>
        <v>COMPLY</v>
      </c>
      <c r="BI1130" t="str">
        <f>VLOOKUP(H1130,Sheet2!$A$1:$B$270,2,FALSE)</f>
        <v>GIANYAR</v>
      </c>
    </row>
    <row r="1131" spans="1:61">
      <c r="A1131">
        <v>1130</v>
      </c>
      <c r="B1131">
        <v>1002512533</v>
      </c>
      <c r="C1131">
        <v>3</v>
      </c>
      <c r="D1131" t="s">
        <v>49</v>
      </c>
      <c r="E1131">
        <v>4</v>
      </c>
      <c r="F1131" t="s">
        <v>253</v>
      </c>
      <c r="G1131" t="s">
        <v>256</v>
      </c>
      <c r="H1131" t="s">
        <v>560</v>
      </c>
      <c r="I1131" t="s">
        <v>213</v>
      </c>
      <c r="J1131" t="s">
        <v>214</v>
      </c>
      <c r="K1131" t="s">
        <v>149</v>
      </c>
      <c r="L1131" t="s">
        <v>215</v>
      </c>
      <c r="M1131" t="s">
        <v>76</v>
      </c>
      <c r="N1131" t="s">
        <v>216</v>
      </c>
      <c r="O1131" s="57">
        <v>46240.57912037037</v>
      </c>
      <c r="P1131" s="57">
        <v>46241.478495370371</v>
      </c>
      <c r="Q1131">
        <v>69360009</v>
      </c>
      <c r="S1131">
        <v>142283119731</v>
      </c>
      <c r="T1131" t="s">
        <v>1810</v>
      </c>
      <c r="U1131" t="s">
        <v>4764</v>
      </c>
      <c r="V1131" t="s">
        <v>1811</v>
      </c>
      <c r="Z1131">
        <v>109.167353957891</v>
      </c>
      <c r="AA1131">
        <v>-6.99497102337698</v>
      </c>
      <c r="AB1131" t="s">
        <v>1812</v>
      </c>
      <c r="AC1131" t="s">
        <v>217</v>
      </c>
      <c r="AL1131" t="s">
        <v>218</v>
      </c>
      <c r="AM1131" t="s">
        <v>1813</v>
      </c>
      <c r="AN1131" t="s">
        <v>6</v>
      </c>
      <c r="AO1131" s="57">
        <v>46181.57980324074</v>
      </c>
      <c r="AP1131" s="57">
        <v>46241.541666666664</v>
      </c>
      <c r="AR1131" t="s">
        <v>219</v>
      </c>
      <c r="AS1131" t="s">
        <v>220</v>
      </c>
      <c r="AT1131" t="s">
        <v>231</v>
      </c>
      <c r="AU1131">
        <v>20260807</v>
      </c>
      <c r="AV1131" t="s">
        <v>222</v>
      </c>
      <c r="AW1131" t="s">
        <v>1059</v>
      </c>
      <c r="AX1131" t="s">
        <v>223</v>
      </c>
      <c r="BA1131" s="57">
        <v>46241.541666666664</v>
      </c>
      <c r="BB1131" t="s">
        <v>1813</v>
      </c>
      <c r="BC1131">
        <v>2026</v>
      </c>
      <c r="BD1131">
        <v>8</v>
      </c>
      <c r="BE1131">
        <v>7</v>
      </c>
      <c r="BF1131" s="6">
        <f t="shared" si="51"/>
        <v>46241</v>
      </c>
      <c r="BG1131">
        <f t="shared" si="52"/>
        <v>-0.54166666666424135</v>
      </c>
      <c r="BH1131" t="str">
        <f t="shared" si="53"/>
        <v>COMPLY</v>
      </c>
      <c r="BI1131" t="e">
        <f>VLOOKUP(H1131,Sheet2!$A$1:$B$270,2,FALSE)</f>
        <v>#N/A</v>
      </c>
    </row>
    <row r="1132" spans="1:61">
      <c r="A1132">
        <v>1131</v>
      </c>
      <c r="B1132">
        <v>1002515521</v>
      </c>
      <c r="C1132">
        <v>3</v>
      </c>
      <c r="D1132" t="s">
        <v>38</v>
      </c>
      <c r="E1132">
        <v>5</v>
      </c>
      <c r="F1132" t="s">
        <v>251</v>
      </c>
      <c r="G1132" t="s">
        <v>87</v>
      </c>
      <c r="H1132" t="s">
        <v>294</v>
      </c>
      <c r="I1132" t="s">
        <v>213</v>
      </c>
      <c r="J1132" t="s">
        <v>214</v>
      </c>
      <c r="K1132" t="s">
        <v>149</v>
      </c>
      <c r="L1132" t="s">
        <v>215</v>
      </c>
      <c r="M1132" t="s">
        <v>582</v>
      </c>
      <c r="N1132" t="s">
        <v>216</v>
      </c>
      <c r="O1132" s="57">
        <v>46241.836770833332</v>
      </c>
      <c r="P1132" s="57">
        <v>46245.434131944443</v>
      </c>
      <c r="Q1132">
        <v>69361188</v>
      </c>
      <c r="S1132">
        <v>152711247326</v>
      </c>
      <c r="T1132" t="s">
        <v>4765</v>
      </c>
      <c r="U1132" t="s">
        <v>4766</v>
      </c>
      <c r="V1132" t="s">
        <v>4767</v>
      </c>
      <c r="Z1132">
        <v>112.601358</v>
      </c>
      <c r="AA1132">
        <v>-7.8986140000000002</v>
      </c>
      <c r="AB1132" t="s">
        <v>4768</v>
      </c>
      <c r="AC1132" t="s">
        <v>237</v>
      </c>
      <c r="AL1132" t="s">
        <v>218</v>
      </c>
      <c r="AM1132" t="s">
        <v>4769</v>
      </c>
      <c r="AN1132" t="s">
        <v>6</v>
      </c>
      <c r="AO1132" s="57">
        <v>46211.840891203705</v>
      </c>
      <c r="AP1132" s="57">
        <v>46243.333333333336</v>
      </c>
      <c r="AR1132" t="s">
        <v>14</v>
      </c>
      <c r="AS1132" t="s">
        <v>933</v>
      </c>
      <c r="AT1132" t="s">
        <v>231</v>
      </c>
      <c r="AV1132" t="s">
        <v>7574</v>
      </c>
      <c r="AW1132" t="s">
        <v>1055</v>
      </c>
      <c r="AX1132" t="s">
        <v>223</v>
      </c>
      <c r="BA1132" s="57">
        <v>46243.333333333336</v>
      </c>
      <c r="BB1132" t="s">
        <v>4769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BATU</v>
      </c>
    </row>
    <row r="1133" spans="1:61">
      <c r="A1133">
        <v>1132</v>
      </c>
      <c r="B1133">
        <v>1002509877</v>
      </c>
      <c r="C1133">
        <v>3</v>
      </c>
      <c r="D1133" t="s">
        <v>42</v>
      </c>
      <c r="E1133">
        <v>5</v>
      </c>
      <c r="F1133" t="s">
        <v>233</v>
      </c>
      <c r="G1133" t="s">
        <v>101</v>
      </c>
      <c r="H1133" t="s">
        <v>439</v>
      </c>
      <c r="I1133" t="s">
        <v>213</v>
      </c>
      <c r="J1133" t="s">
        <v>214</v>
      </c>
      <c r="K1133" t="s">
        <v>149</v>
      </c>
      <c r="L1133" t="s">
        <v>215</v>
      </c>
      <c r="M1133" t="s">
        <v>76</v>
      </c>
      <c r="N1133" t="s">
        <v>216</v>
      </c>
      <c r="O1133" s="57">
        <v>46239.418032407404</v>
      </c>
      <c r="P1133" s="57">
        <v>46239.660567129627</v>
      </c>
      <c r="Q1133">
        <v>69358856</v>
      </c>
      <c r="S1133">
        <v>152331250914</v>
      </c>
      <c r="T1133" t="s">
        <v>1814</v>
      </c>
      <c r="U1133" t="s">
        <v>1815</v>
      </c>
      <c r="V1133" t="s">
        <v>1816</v>
      </c>
      <c r="Z1133">
        <v>112.586137709384</v>
      </c>
      <c r="AA1133">
        <v>-7.3800250790588997</v>
      </c>
      <c r="AB1133" t="s">
        <v>1817</v>
      </c>
      <c r="AC1133" t="s">
        <v>217</v>
      </c>
      <c r="AL1133" t="s">
        <v>218</v>
      </c>
      <c r="AM1133" t="s">
        <v>1501</v>
      </c>
      <c r="AN1133" t="s">
        <v>6</v>
      </c>
      <c r="AO1133" s="57">
        <v>46150.423564814817</v>
      </c>
      <c r="AP1133" s="57">
        <v>46240.333333333336</v>
      </c>
      <c r="AR1133" t="s">
        <v>219</v>
      </c>
      <c r="AS1133" t="s">
        <v>608</v>
      </c>
      <c r="AT1133" t="s">
        <v>231</v>
      </c>
      <c r="AU1133">
        <v>20260805</v>
      </c>
      <c r="AV1133" t="s">
        <v>222</v>
      </c>
      <c r="AW1133" t="s">
        <v>1057</v>
      </c>
      <c r="AX1133" t="s">
        <v>223</v>
      </c>
      <c r="BA1133" s="57">
        <v>46240.333333333336</v>
      </c>
      <c r="BB1133" t="s">
        <v>1501</v>
      </c>
      <c r="BC1133">
        <v>2026</v>
      </c>
      <c r="BD1133">
        <v>8</v>
      </c>
      <c r="BE1133">
        <v>5</v>
      </c>
      <c r="BF1133" s="6">
        <f t="shared" si="51"/>
        <v>46239</v>
      </c>
      <c r="BG1133">
        <f t="shared" si="52"/>
        <v>-1.3333333333357587</v>
      </c>
      <c r="BH1133" t="str">
        <f t="shared" si="53"/>
        <v>COMPLY</v>
      </c>
      <c r="BI1133" t="str">
        <f>VLOOKUP(H1133,Sheet2!$A$1:$B$270,2,FALSE)</f>
        <v>SIDOARJO</v>
      </c>
    </row>
    <row r="1134" spans="1:61">
      <c r="A1134">
        <v>1133</v>
      </c>
      <c r="B1134">
        <v>1002523120</v>
      </c>
      <c r="C1134">
        <v>3</v>
      </c>
      <c r="D1134" t="s">
        <v>38</v>
      </c>
      <c r="E1134">
        <v>5</v>
      </c>
      <c r="F1134" t="s">
        <v>92</v>
      </c>
      <c r="G1134" t="s">
        <v>94</v>
      </c>
      <c r="H1134" t="s">
        <v>454</v>
      </c>
      <c r="I1134" t="s">
        <v>213</v>
      </c>
      <c r="J1134" t="s">
        <v>214</v>
      </c>
      <c r="K1134" t="s">
        <v>149</v>
      </c>
      <c r="L1134" t="s">
        <v>215</v>
      </c>
      <c r="M1134" t="s">
        <v>76</v>
      </c>
      <c r="N1134" t="s">
        <v>216</v>
      </c>
      <c r="O1134" s="57">
        <v>46246.785381944443</v>
      </c>
      <c r="P1134" s="57">
        <v>46247.82172453704</v>
      </c>
      <c r="Q1134">
        <v>69364629</v>
      </c>
      <c r="S1134">
        <v>152635205070</v>
      </c>
      <c r="T1134" t="s">
        <v>8498</v>
      </c>
      <c r="U1134" t="s">
        <v>8499</v>
      </c>
      <c r="V1134" t="s">
        <v>8500</v>
      </c>
      <c r="Z1134">
        <v>111.288501</v>
      </c>
      <c r="AA1134">
        <v>-7.5656679999999996</v>
      </c>
      <c r="AB1134" t="s">
        <v>8501</v>
      </c>
      <c r="AC1134" t="s">
        <v>237</v>
      </c>
      <c r="AL1134" t="s">
        <v>218</v>
      </c>
      <c r="AM1134" t="s">
        <v>8078</v>
      </c>
      <c r="AN1134" t="s">
        <v>6</v>
      </c>
      <c r="AO1134" s="57">
        <v>46364.788275462961</v>
      </c>
      <c r="AP1134" s="57">
        <v>46247.625</v>
      </c>
      <c r="AR1134" t="s">
        <v>219</v>
      </c>
      <c r="AS1134" t="s">
        <v>220</v>
      </c>
      <c r="AT1134" t="s">
        <v>231</v>
      </c>
      <c r="AU1134">
        <v>20260813</v>
      </c>
      <c r="AV1134" t="s">
        <v>222</v>
      </c>
      <c r="AW1134" t="s">
        <v>1059</v>
      </c>
      <c r="AX1134" t="s">
        <v>223</v>
      </c>
      <c r="BA1134" s="57">
        <v>46247.625</v>
      </c>
      <c r="BB1134" t="s">
        <v>8078</v>
      </c>
      <c r="BC1134">
        <v>2026</v>
      </c>
      <c r="BD1134">
        <v>8</v>
      </c>
      <c r="BE1134">
        <v>13</v>
      </c>
      <c r="BF1134" s="6">
        <f t="shared" si="51"/>
        <v>46247</v>
      </c>
      <c r="BG1134">
        <f t="shared" si="52"/>
        <v>-0.625</v>
      </c>
      <c r="BH1134" t="str">
        <f t="shared" si="53"/>
        <v>COMPLY</v>
      </c>
      <c r="BI1134" t="str">
        <f>VLOOKUP(H1134,Sheet2!$A$1:$B$270,2,FALSE)</f>
        <v>MADIUN</v>
      </c>
    </row>
    <row r="1135" spans="1:61">
      <c r="A1135">
        <v>1134</v>
      </c>
      <c r="B1135">
        <v>1002520506</v>
      </c>
      <c r="C1135">
        <v>3</v>
      </c>
      <c r="D1135" t="s">
        <v>55</v>
      </c>
      <c r="E1135">
        <v>5</v>
      </c>
      <c r="F1135" t="s">
        <v>267</v>
      </c>
      <c r="G1135" t="s">
        <v>126</v>
      </c>
      <c r="H1135" t="s">
        <v>268</v>
      </c>
      <c r="I1135" t="s">
        <v>213</v>
      </c>
      <c r="J1135" t="s">
        <v>214</v>
      </c>
      <c r="K1135" t="s">
        <v>149</v>
      </c>
      <c r="M1135" t="s">
        <v>76</v>
      </c>
      <c r="N1135" t="s">
        <v>216</v>
      </c>
      <c r="O1135" s="57">
        <v>46245.647986111115</v>
      </c>
      <c r="P1135" s="57">
        <v>46245.692685185182</v>
      </c>
      <c r="Q1135">
        <v>69359891</v>
      </c>
      <c r="S1135">
        <v>152413167627</v>
      </c>
      <c r="T1135" t="s">
        <v>2704</v>
      </c>
      <c r="U1135" t="s">
        <v>7575</v>
      </c>
      <c r="V1135" t="s">
        <v>7576</v>
      </c>
      <c r="Z1135">
        <v>112.7392974</v>
      </c>
      <c r="AA1135">
        <v>-7.2673370909999999</v>
      </c>
      <c r="AB1135" t="s">
        <v>2707</v>
      </c>
      <c r="AC1135" t="s">
        <v>293</v>
      </c>
      <c r="AL1135" t="s">
        <v>218</v>
      </c>
      <c r="AM1135" t="s">
        <v>7577</v>
      </c>
      <c r="AN1135" t="s">
        <v>6</v>
      </c>
      <c r="AO1135" s="57">
        <v>46334.652650462966</v>
      </c>
      <c r="AR1135" t="s">
        <v>219</v>
      </c>
      <c r="AS1135" t="s">
        <v>610</v>
      </c>
      <c r="AT1135" t="s">
        <v>231</v>
      </c>
      <c r="AU1135">
        <v>20260811</v>
      </c>
      <c r="AV1135" t="s">
        <v>222</v>
      </c>
      <c r="AW1135" t="s">
        <v>7578</v>
      </c>
      <c r="AX1135" t="s">
        <v>223</v>
      </c>
      <c r="BA1135" s="57">
        <v>46245.291666666664</v>
      </c>
      <c r="BB1135" t="s">
        <v>7577</v>
      </c>
      <c r="BC1135">
        <v>2026</v>
      </c>
      <c r="BD1135">
        <v>8</v>
      </c>
      <c r="BE1135">
        <v>11</v>
      </c>
      <c r="BF1135" s="6">
        <f t="shared" si="51"/>
        <v>46245</v>
      </c>
      <c r="BG1135">
        <f t="shared" si="52"/>
        <v>-0.29166666666424135</v>
      </c>
      <c r="BH1135" t="str">
        <f t="shared" si="53"/>
        <v>COMPLY</v>
      </c>
      <c r="BI1135" t="str">
        <f>VLOOKUP(H1135,Sheet2!$A$1:$B$270,2,FALSE)</f>
        <v>SURABAYA SELATAN</v>
      </c>
    </row>
    <row r="1136" spans="1:61">
      <c r="A1136">
        <v>1135</v>
      </c>
      <c r="B1136">
        <v>1002511060</v>
      </c>
      <c r="C1136">
        <v>3</v>
      </c>
      <c r="D1136" t="s">
        <v>49</v>
      </c>
      <c r="E1136">
        <v>4</v>
      </c>
      <c r="F1136" t="s">
        <v>247</v>
      </c>
      <c r="G1136" t="s">
        <v>248</v>
      </c>
      <c r="H1136" t="s">
        <v>1012</v>
      </c>
      <c r="I1136" t="s">
        <v>213</v>
      </c>
      <c r="J1136" t="s">
        <v>214</v>
      </c>
      <c r="K1136" t="s">
        <v>149</v>
      </c>
      <c r="M1136" t="s">
        <v>76</v>
      </c>
      <c r="N1136" t="s">
        <v>216</v>
      </c>
      <c r="O1136" s="57">
        <v>46239.653437499997</v>
      </c>
      <c r="P1136" s="57">
        <v>46239.739525462966</v>
      </c>
      <c r="Q1136">
        <v>69357715</v>
      </c>
      <c r="S1136">
        <v>146422108926</v>
      </c>
      <c r="T1136" t="s">
        <v>1823</v>
      </c>
      <c r="U1136" t="s">
        <v>1824</v>
      </c>
      <c r="V1136" t="s">
        <v>1825</v>
      </c>
      <c r="Z1136">
        <v>110.390987440112</v>
      </c>
      <c r="AA1136">
        <v>-7.05375131275754</v>
      </c>
      <c r="AB1136" t="s">
        <v>1826</v>
      </c>
      <c r="AC1136" t="s">
        <v>217</v>
      </c>
      <c r="AL1136" t="s">
        <v>218</v>
      </c>
      <c r="AM1136" t="s">
        <v>1827</v>
      </c>
      <c r="AN1136" t="s">
        <v>6</v>
      </c>
      <c r="AO1136" s="57">
        <v>46150.663530092592</v>
      </c>
      <c r="AR1136" t="s">
        <v>219</v>
      </c>
      <c r="AS1136" t="s">
        <v>220</v>
      </c>
      <c r="AT1136" t="s">
        <v>231</v>
      </c>
      <c r="AU1136">
        <v>20260805</v>
      </c>
      <c r="AV1136" t="s">
        <v>222</v>
      </c>
      <c r="AW1136" t="s">
        <v>1015</v>
      </c>
      <c r="AX1136" t="s">
        <v>223</v>
      </c>
      <c r="BA1136" s="57">
        <v>46239.291666666664</v>
      </c>
      <c r="BB1136" t="s">
        <v>1827</v>
      </c>
      <c r="BC1136">
        <v>2026</v>
      </c>
      <c r="BD1136">
        <v>8</v>
      </c>
      <c r="BE1136">
        <v>5</v>
      </c>
      <c r="BF1136" s="6">
        <f t="shared" si="51"/>
        <v>46239</v>
      </c>
      <c r="BG1136">
        <f t="shared" si="52"/>
        <v>-0.29166666666424135</v>
      </c>
      <c r="BH1136" t="str">
        <f t="shared" si="53"/>
        <v>COMPLY</v>
      </c>
      <c r="BI1136" t="e">
        <f>VLOOKUP(H1136,Sheet2!$A$1:$B$270,2,FALSE)</f>
        <v>#N/A</v>
      </c>
    </row>
    <row r="1137" spans="1:61">
      <c r="A1137">
        <v>1136</v>
      </c>
      <c r="B1137">
        <v>1002518402</v>
      </c>
      <c r="C1137">
        <v>3</v>
      </c>
      <c r="D1137" t="s">
        <v>55</v>
      </c>
      <c r="E1137">
        <v>5</v>
      </c>
      <c r="F1137" t="s">
        <v>267</v>
      </c>
      <c r="G1137" t="s">
        <v>126</v>
      </c>
      <c r="H1137" t="s">
        <v>268</v>
      </c>
      <c r="I1137" t="s">
        <v>213</v>
      </c>
      <c r="J1137" t="s">
        <v>214</v>
      </c>
      <c r="K1137" t="s">
        <v>149</v>
      </c>
      <c r="M1137" t="s">
        <v>596</v>
      </c>
      <c r="N1137" t="s">
        <v>216</v>
      </c>
      <c r="O1137" s="57">
        <v>46244.671458333331</v>
      </c>
      <c r="P1137" s="57">
        <v>46246.426504629628</v>
      </c>
      <c r="Q1137">
        <v>69359701</v>
      </c>
      <c r="S1137">
        <v>152413167606</v>
      </c>
      <c r="T1137" t="s">
        <v>2457</v>
      </c>
      <c r="U1137" t="s">
        <v>6369</v>
      </c>
      <c r="V1137" t="s">
        <v>6370</v>
      </c>
      <c r="Z1137">
        <v>112.7513218</v>
      </c>
      <c r="AA1137">
        <v>-7.2599382439999998</v>
      </c>
      <c r="AB1137" t="s">
        <v>3363</v>
      </c>
      <c r="AC1137" t="s">
        <v>217</v>
      </c>
      <c r="AL1137" t="s">
        <v>218</v>
      </c>
      <c r="AM1137" t="s">
        <v>6371</v>
      </c>
      <c r="AN1137" t="s">
        <v>6</v>
      </c>
      <c r="AO1137" s="57">
        <v>46303.673692129632</v>
      </c>
      <c r="AQ1137" t="s">
        <v>929</v>
      </c>
      <c r="AR1137" t="s">
        <v>14</v>
      </c>
      <c r="AS1137" t="s">
        <v>610</v>
      </c>
      <c r="AT1137" t="s">
        <v>231</v>
      </c>
      <c r="AV1137" t="s">
        <v>597</v>
      </c>
      <c r="AW1137" t="s">
        <v>946</v>
      </c>
      <c r="AX1137" t="s">
        <v>223</v>
      </c>
      <c r="BA1137" s="57">
        <v>46244.291666666664</v>
      </c>
      <c r="BB1137" t="s">
        <v>6371</v>
      </c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str">
        <f>VLOOKUP(H1137,Sheet2!$A$1:$B$270,2,FALSE)</f>
        <v>SURABAYA SELATAN</v>
      </c>
    </row>
    <row r="1138" spans="1:61">
      <c r="A1138">
        <v>1137</v>
      </c>
      <c r="B1138">
        <v>1002510893</v>
      </c>
      <c r="C1138">
        <v>3</v>
      </c>
      <c r="D1138" t="s">
        <v>42</v>
      </c>
      <c r="E1138">
        <v>5</v>
      </c>
      <c r="F1138" t="s">
        <v>106</v>
      </c>
      <c r="G1138" t="s">
        <v>106</v>
      </c>
      <c r="H1138" t="s">
        <v>347</v>
      </c>
      <c r="I1138" t="s">
        <v>213</v>
      </c>
      <c r="J1138" t="s">
        <v>214</v>
      </c>
      <c r="K1138" t="s">
        <v>149</v>
      </c>
      <c r="M1138" t="s">
        <v>970</v>
      </c>
      <c r="N1138" t="s">
        <v>216</v>
      </c>
      <c r="O1138" s="57">
        <v>46239.618634259263</v>
      </c>
      <c r="P1138" s="57">
        <v>46241.408425925925</v>
      </c>
      <c r="Q1138">
        <v>69359320</v>
      </c>
      <c r="S1138">
        <v>152729256695</v>
      </c>
      <c r="T1138" t="s">
        <v>1836</v>
      </c>
      <c r="U1138" t="s">
        <v>1837</v>
      </c>
      <c r="V1138" t="s">
        <v>1838</v>
      </c>
      <c r="Z1138">
        <v>112.9388917</v>
      </c>
      <c r="AA1138">
        <v>-7.6921958000000004</v>
      </c>
      <c r="AB1138" t="s">
        <v>1839</v>
      </c>
      <c r="AC1138" t="s">
        <v>230</v>
      </c>
      <c r="AL1138" t="s">
        <v>218</v>
      </c>
      <c r="AM1138" t="s">
        <v>1840</v>
      </c>
      <c r="AN1138" t="s">
        <v>6</v>
      </c>
      <c r="AO1138" s="57">
        <v>46150.621377314812</v>
      </c>
      <c r="AP1138" s="57">
        <v>46241.333333333336</v>
      </c>
      <c r="AQ1138" t="s">
        <v>249</v>
      </c>
      <c r="AR1138" t="s">
        <v>12</v>
      </c>
      <c r="AS1138" t="s">
        <v>106</v>
      </c>
      <c r="AT1138" t="s">
        <v>231</v>
      </c>
      <c r="AV1138" t="s">
        <v>949</v>
      </c>
      <c r="AW1138" t="s">
        <v>607</v>
      </c>
      <c r="AX1138" t="s">
        <v>223</v>
      </c>
      <c r="BA1138" s="57">
        <v>46241.333333333336</v>
      </c>
      <c r="BB1138" t="s">
        <v>1840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PASURUAN</v>
      </c>
    </row>
    <row r="1139" spans="1:61">
      <c r="A1139">
        <v>1138</v>
      </c>
      <c r="B1139">
        <v>1002515020</v>
      </c>
      <c r="C1139">
        <v>3</v>
      </c>
      <c r="D1139" t="s">
        <v>34</v>
      </c>
      <c r="E1139">
        <v>5</v>
      </c>
      <c r="F1139" t="s">
        <v>580</v>
      </c>
      <c r="G1139" t="s">
        <v>85</v>
      </c>
      <c r="H1139" t="s">
        <v>287</v>
      </c>
      <c r="I1139" t="s">
        <v>213</v>
      </c>
      <c r="J1139" t="s">
        <v>214</v>
      </c>
      <c r="K1139" t="s">
        <v>149</v>
      </c>
      <c r="M1139" t="s">
        <v>582</v>
      </c>
      <c r="N1139" t="s">
        <v>216</v>
      </c>
      <c r="O1139" s="57">
        <v>46241.637685185182</v>
      </c>
      <c r="P1139" s="57">
        <v>46245.661249999997</v>
      </c>
      <c r="Q1139">
        <v>69360940</v>
      </c>
      <c r="S1139">
        <v>172413244347</v>
      </c>
      <c r="T1139" t="s">
        <v>4781</v>
      </c>
      <c r="U1139" t="s">
        <v>4782</v>
      </c>
      <c r="V1139" t="s">
        <v>4783</v>
      </c>
      <c r="Z1139">
        <v>115.1996566</v>
      </c>
      <c r="AA1139">
        <v>-8.5484174999999993</v>
      </c>
      <c r="AB1139" t="s">
        <v>4784</v>
      </c>
      <c r="AC1139" t="s">
        <v>230</v>
      </c>
      <c r="AL1139" t="s">
        <v>218</v>
      </c>
      <c r="AM1139" t="s">
        <v>4785</v>
      </c>
      <c r="AN1139" t="s">
        <v>6</v>
      </c>
      <c r="AO1139" s="57">
        <v>46211.642800925925</v>
      </c>
      <c r="AP1139" s="57">
        <v>46244.333333333336</v>
      </c>
      <c r="AQ1139" t="s">
        <v>249</v>
      </c>
      <c r="AR1139" t="s">
        <v>14</v>
      </c>
      <c r="AS1139" t="s">
        <v>85</v>
      </c>
      <c r="AT1139" t="s">
        <v>231</v>
      </c>
      <c r="AV1139" t="s">
        <v>7579</v>
      </c>
      <c r="AW1139" t="s">
        <v>566</v>
      </c>
      <c r="AX1139" t="s">
        <v>223</v>
      </c>
      <c r="BA1139" s="57">
        <v>46244.333333333336</v>
      </c>
      <c r="BB1139" t="s">
        <v>4785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TABANAN</v>
      </c>
    </row>
    <row r="1140" spans="1:61">
      <c r="A1140">
        <v>1139</v>
      </c>
      <c r="B1140">
        <v>1002519100</v>
      </c>
      <c r="C1140">
        <v>3</v>
      </c>
      <c r="D1140" t="s">
        <v>51</v>
      </c>
      <c r="E1140">
        <v>4</v>
      </c>
      <c r="F1140" t="s">
        <v>235</v>
      </c>
      <c r="G1140" t="s">
        <v>594</v>
      </c>
      <c r="H1140" t="s">
        <v>1106</v>
      </c>
      <c r="I1140" t="s">
        <v>213</v>
      </c>
      <c r="J1140" t="s">
        <v>214</v>
      </c>
      <c r="K1140" t="s">
        <v>149</v>
      </c>
      <c r="M1140" t="s">
        <v>225</v>
      </c>
      <c r="N1140" t="s">
        <v>216</v>
      </c>
      <c r="O1140" s="57">
        <v>46245.410127314812</v>
      </c>
      <c r="P1140" s="57">
        <v>46248.338078703702</v>
      </c>
      <c r="Q1140">
        <v>69362987</v>
      </c>
      <c r="S1140">
        <v>142566102282</v>
      </c>
      <c r="T1140" t="s">
        <v>7314</v>
      </c>
      <c r="U1140" t="s">
        <v>7315</v>
      </c>
      <c r="V1140" t="s">
        <v>9454</v>
      </c>
      <c r="Z1140">
        <v>110.82818589999999</v>
      </c>
      <c r="AA1140">
        <v>-7.5403699</v>
      </c>
      <c r="AB1140" t="s">
        <v>7316</v>
      </c>
      <c r="AC1140" t="s">
        <v>293</v>
      </c>
      <c r="AL1140" t="s">
        <v>218</v>
      </c>
      <c r="AM1140" t="s">
        <v>9171</v>
      </c>
      <c r="AN1140" t="s">
        <v>6</v>
      </c>
      <c r="AO1140" s="57">
        <v>46334.41300925926</v>
      </c>
      <c r="AP1140" s="57">
        <v>46248.333333333336</v>
      </c>
      <c r="AR1140" t="s">
        <v>18</v>
      </c>
      <c r="AS1140" t="s">
        <v>951</v>
      </c>
      <c r="AT1140" t="s">
        <v>231</v>
      </c>
      <c r="AV1140" t="s">
        <v>227</v>
      </c>
      <c r="AW1140" t="s">
        <v>566</v>
      </c>
      <c r="AX1140" t="s">
        <v>223</v>
      </c>
      <c r="BA1140" s="57">
        <v>46248.333333333336</v>
      </c>
      <c r="BB1140" t="s">
        <v>9171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:61">
      <c r="A1141">
        <v>1140</v>
      </c>
      <c r="B1141">
        <v>1002512136</v>
      </c>
      <c r="C1141">
        <v>3</v>
      </c>
      <c r="D1141" t="s">
        <v>42</v>
      </c>
      <c r="E1141">
        <v>5</v>
      </c>
      <c r="F1141" t="s">
        <v>233</v>
      </c>
      <c r="G1141" t="s">
        <v>105</v>
      </c>
      <c r="H1141" t="s">
        <v>271</v>
      </c>
      <c r="I1141" t="s">
        <v>213</v>
      </c>
      <c r="J1141" t="s">
        <v>214</v>
      </c>
      <c r="K1141" t="s">
        <v>149</v>
      </c>
      <c r="L1141" t="s">
        <v>215</v>
      </c>
      <c r="M1141" t="s">
        <v>279</v>
      </c>
      <c r="N1141" t="s">
        <v>216</v>
      </c>
      <c r="O1141" s="57">
        <v>46240.490937499999</v>
      </c>
      <c r="P1141" s="57">
        <v>46241.598344907405</v>
      </c>
      <c r="Q1141">
        <v>69359881</v>
      </c>
      <c r="S1141">
        <v>152321202947</v>
      </c>
      <c r="T1141" t="s">
        <v>1841</v>
      </c>
      <c r="U1141" t="s">
        <v>1842</v>
      </c>
      <c r="V1141" t="s">
        <v>1843</v>
      </c>
      <c r="Z1141">
        <v>112.616327</v>
      </c>
      <c r="AA1141">
        <v>-7.5584470000000001</v>
      </c>
      <c r="AB1141" t="s">
        <v>1844</v>
      </c>
      <c r="AC1141" t="s">
        <v>237</v>
      </c>
      <c r="AL1141" t="s">
        <v>218</v>
      </c>
      <c r="AM1141" t="s">
        <v>1347</v>
      </c>
      <c r="AN1141" t="s">
        <v>6</v>
      </c>
      <c r="AO1141" s="57">
        <v>46181.496516203704</v>
      </c>
      <c r="AP1141" s="57">
        <v>46241.333333333336</v>
      </c>
      <c r="AQ1141" t="s">
        <v>570</v>
      </c>
      <c r="AR1141" t="s">
        <v>280</v>
      </c>
      <c r="AS1141" t="s">
        <v>105</v>
      </c>
      <c r="AT1141" t="s">
        <v>231</v>
      </c>
      <c r="AV1141" t="s">
        <v>4786</v>
      </c>
      <c r="AW1141" t="s">
        <v>1066</v>
      </c>
      <c r="AX1141" t="s">
        <v>223</v>
      </c>
      <c r="BA1141" s="57">
        <v>46241.333333333336</v>
      </c>
      <c r="BB1141" t="s">
        <v>1347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MOJOKERTO</v>
      </c>
    </row>
    <row r="1142" spans="1:61">
      <c r="A1142">
        <v>1141</v>
      </c>
      <c r="B1142">
        <v>1002510481</v>
      </c>
      <c r="C1142">
        <v>3</v>
      </c>
      <c r="D1142" t="s">
        <v>59</v>
      </c>
      <c r="E1142">
        <v>4</v>
      </c>
      <c r="F1142" t="s">
        <v>573</v>
      </c>
      <c r="G1142" t="s">
        <v>623</v>
      </c>
      <c r="H1142" t="s">
        <v>640</v>
      </c>
      <c r="I1142" t="s">
        <v>213</v>
      </c>
      <c r="J1142" t="s">
        <v>214</v>
      </c>
      <c r="K1142" t="s">
        <v>149</v>
      </c>
      <c r="L1142" t="s">
        <v>215</v>
      </c>
      <c r="M1142" t="s">
        <v>76</v>
      </c>
      <c r="N1142" t="s">
        <v>216</v>
      </c>
      <c r="O1142" s="57">
        <v>46239.551354166666</v>
      </c>
      <c r="P1142" s="57">
        <v>46240.69158564815</v>
      </c>
      <c r="Q1142">
        <v>69359123</v>
      </c>
      <c r="S1142">
        <v>146131120536</v>
      </c>
      <c r="T1142" t="s">
        <v>1845</v>
      </c>
      <c r="U1142" t="s">
        <v>1846</v>
      </c>
      <c r="V1142" t="s">
        <v>1847</v>
      </c>
      <c r="Z1142">
        <v>110.4315125</v>
      </c>
      <c r="AA1142">
        <v>-7.7749699000000003</v>
      </c>
      <c r="AB1142" t="s">
        <v>1848</v>
      </c>
      <c r="AC1142" t="s">
        <v>237</v>
      </c>
      <c r="AL1142" t="s">
        <v>218</v>
      </c>
      <c r="AM1142" t="s">
        <v>1849</v>
      </c>
      <c r="AN1142" t="s">
        <v>6</v>
      </c>
      <c r="AO1142" s="57">
        <v>46150.559479166666</v>
      </c>
      <c r="AP1142" s="57">
        <v>46240.541666666664</v>
      </c>
      <c r="AR1142" t="s">
        <v>219</v>
      </c>
      <c r="AS1142" t="s">
        <v>220</v>
      </c>
      <c r="AT1142" t="s">
        <v>231</v>
      </c>
      <c r="AU1142">
        <v>20260806</v>
      </c>
      <c r="AV1142" t="s">
        <v>222</v>
      </c>
      <c r="AW1142" t="s">
        <v>1068</v>
      </c>
      <c r="AX1142" t="s">
        <v>223</v>
      </c>
      <c r="BA1142" s="57">
        <v>46240.541666666664</v>
      </c>
      <c r="BB1142" t="s">
        <v>1849</v>
      </c>
      <c r="BC1142">
        <v>2026</v>
      </c>
      <c r="BD1142">
        <v>8</v>
      </c>
      <c r="BE1142">
        <v>6</v>
      </c>
      <c r="BF1142" s="6">
        <f t="shared" si="51"/>
        <v>46240</v>
      </c>
      <c r="BG1142">
        <f t="shared" si="52"/>
        <v>-0.54166666666424135</v>
      </c>
      <c r="BH1142" t="str">
        <f t="shared" si="53"/>
        <v>COMPLY</v>
      </c>
      <c r="BI1142" t="e">
        <f>VLOOKUP(H1142,Sheet2!$A$1:$B$270,2,FALSE)</f>
        <v>#N/A</v>
      </c>
    </row>
    <row r="1143" spans="1:61">
      <c r="A1143">
        <v>1142</v>
      </c>
      <c r="B1143">
        <v>1002518657</v>
      </c>
      <c r="C1143">
        <v>3</v>
      </c>
      <c r="D1143" t="s">
        <v>42</v>
      </c>
      <c r="E1143">
        <v>5</v>
      </c>
      <c r="F1143" t="s">
        <v>102</v>
      </c>
      <c r="G1143" t="s">
        <v>108</v>
      </c>
      <c r="H1143" t="s">
        <v>395</v>
      </c>
      <c r="I1143" t="s">
        <v>213</v>
      </c>
      <c r="J1143" t="s">
        <v>214</v>
      </c>
      <c r="K1143" t="s">
        <v>149</v>
      </c>
      <c r="L1143" t="s">
        <v>215</v>
      </c>
      <c r="M1143" t="s">
        <v>76</v>
      </c>
      <c r="N1143" t="s">
        <v>216</v>
      </c>
      <c r="O1143" s="57">
        <v>46244.751354166663</v>
      </c>
      <c r="P1143" s="57">
        <v>46245.56621527778</v>
      </c>
      <c r="Q1143">
        <v>69362779</v>
      </c>
      <c r="S1143">
        <v>152506218974</v>
      </c>
      <c r="T1143" t="s">
        <v>6376</v>
      </c>
      <c r="U1143" t="s">
        <v>6377</v>
      </c>
      <c r="V1143" t="s">
        <v>6378</v>
      </c>
      <c r="Z1143">
        <v>113.969787</v>
      </c>
      <c r="AA1143">
        <v>-7.7186789999999998</v>
      </c>
      <c r="AB1143" t="s">
        <v>6379</v>
      </c>
      <c r="AC1143" t="s">
        <v>237</v>
      </c>
      <c r="AL1143" t="s">
        <v>218</v>
      </c>
      <c r="AM1143" t="s">
        <v>6380</v>
      </c>
      <c r="AN1143" t="s">
        <v>6</v>
      </c>
      <c r="AO1143" s="57">
        <v>46303.777662037035</v>
      </c>
      <c r="AP1143" s="57">
        <v>46245.625</v>
      </c>
      <c r="AR1143" t="s">
        <v>219</v>
      </c>
      <c r="AS1143" t="s">
        <v>108</v>
      </c>
      <c r="AT1143" t="s">
        <v>231</v>
      </c>
      <c r="AU1143">
        <v>20260811</v>
      </c>
      <c r="AV1143" t="s">
        <v>222</v>
      </c>
      <c r="AW1143" t="s">
        <v>1063</v>
      </c>
      <c r="AX1143" t="s">
        <v>223</v>
      </c>
      <c r="BA1143" s="57">
        <v>46245.625</v>
      </c>
      <c r="BB1143" t="s">
        <v>6380</v>
      </c>
      <c r="BC1143">
        <v>2026</v>
      </c>
      <c r="BD1143">
        <v>8</v>
      </c>
      <c r="BE1143">
        <v>11</v>
      </c>
      <c r="BF1143" s="6">
        <f t="shared" si="51"/>
        <v>46245</v>
      </c>
      <c r="BG1143">
        <f t="shared" si="52"/>
        <v>-0.625</v>
      </c>
      <c r="BH1143" t="str">
        <f t="shared" si="53"/>
        <v>COMPLY</v>
      </c>
      <c r="BI1143" t="str">
        <f>VLOOKUP(H1143,Sheet2!$A$1:$B$270,2,FALSE)</f>
        <v>BANYUWANGI</v>
      </c>
    </row>
    <row r="1144" spans="1:61">
      <c r="A1144">
        <v>1143</v>
      </c>
      <c r="B1144">
        <v>1002522476</v>
      </c>
      <c r="C1144">
        <v>3</v>
      </c>
      <c r="D1144" t="s">
        <v>59</v>
      </c>
      <c r="E1144">
        <v>4</v>
      </c>
      <c r="F1144" t="s">
        <v>243</v>
      </c>
      <c r="G1144" t="s">
        <v>561</v>
      </c>
      <c r="H1144" t="s">
        <v>7850</v>
      </c>
      <c r="I1144" t="s">
        <v>213</v>
      </c>
      <c r="J1144" t="s">
        <v>214</v>
      </c>
      <c r="K1144" t="s">
        <v>149</v>
      </c>
      <c r="L1144" t="s">
        <v>215</v>
      </c>
      <c r="M1144" t="s">
        <v>76</v>
      </c>
      <c r="N1144" t="s">
        <v>216</v>
      </c>
      <c r="O1144" s="57">
        <v>46246.618009259262</v>
      </c>
      <c r="P1144" s="57">
        <v>46247.527997685182</v>
      </c>
      <c r="Q1144">
        <v>69364378</v>
      </c>
      <c r="S1144">
        <v>141177105420</v>
      </c>
      <c r="T1144" t="s">
        <v>8502</v>
      </c>
      <c r="U1144" t="s">
        <v>8503</v>
      </c>
      <c r="V1144" t="s">
        <v>8504</v>
      </c>
      <c r="Z1144">
        <v>109.5023364</v>
      </c>
      <c r="AA1144">
        <v>-7.7342803</v>
      </c>
      <c r="AB1144" t="s">
        <v>8505</v>
      </c>
      <c r="AC1144" t="s">
        <v>237</v>
      </c>
      <c r="AL1144" t="s">
        <v>218</v>
      </c>
      <c r="AM1144" t="s">
        <v>8506</v>
      </c>
      <c r="AN1144" t="s">
        <v>6</v>
      </c>
      <c r="AO1144" s="57">
        <v>46364.632418981484</v>
      </c>
      <c r="AP1144" s="57">
        <v>46248.333333333336</v>
      </c>
      <c r="AR1144" t="s">
        <v>219</v>
      </c>
      <c r="AS1144" t="s">
        <v>7856</v>
      </c>
      <c r="AT1144" t="s">
        <v>231</v>
      </c>
      <c r="AU1144">
        <v>20260813</v>
      </c>
      <c r="AV1144" t="s">
        <v>222</v>
      </c>
      <c r="AW1144" t="s">
        <v>1059</v>
      </c>
      <c r="AX1144" t="s">
        <v>223</v>
      </c>
      <c r="BA1144" s="57">
        <v>46248.333333333336</v>
      </c>
      <c r="BB1144" t="s">
        <v>8506</v>
      </c>
      <c r="BC1144">
        <v>2026</v>
      </c>
      <c r="BD1144">
        <v>8</v>
      </c>
      <c r="BE1144">
        <v>13</v>
      </c>
      <c r="BF1144" s="6">
        <f t="shared" si="51"/>
        <v>46247</v>
      </c>
      <c r="BG1144">
        <f t="shared" si="52"/>
        <v>-1.3333333333357587</v>
      </c>
      <c r="BH1144" t="str">
        <f t="shared" si="53"/>
        <v>COMPLY</v>
      </c>
      <c r="BI1144" t="e">
        <f>VLOOKUP(H1144,Sheet2!$A$1:$B$270,2,FALSE)</f>
        <v>#N/A</v>
      </c>
    </row>
    <row r="1145" spans="1:61">
      <c r="A1145">
        <v>1144</v>
      </c>
      <c r="B1145">
        <v>1002513509</v>
      </c>
      <c r="C1145">
        <v>3</v>
      </c>
      <c r="D1145" t="s">
        <v>38</v>
      </c>
      <c r="E1145">
        <v>5</v>
      </c>
      <c r="F1145" t="s">
        <v>90</v>
      </c>
      <c r="G1145" t="s">
        <v>90</v>
      </c>
      <c r="H1145" t="s">
        <v>461</v>
      </c>
      <c r="I1145" t="s">
        <v>213</v>
      </c>
      <c r="J1145" t="s">
        <v>214</v>
      </c>
      <c r="K1145" t="s">
        <v>149</v>
      </c>
      <c r="L1145" t="s">
        <v>215</v>
      </c>
      <c r="M1145" t="s">
        <v>76</v>
      </c>
      <c r="N1145" t="s">
        <v>216</v>
      </c>
      <c r="O1145" s="57">
        <v>46240.834675925929</v>
      </c>
      <c r="P1145" s="57">
        <v>46241.466087962966</v>
      </c>
      <c r="Q1145">
        <v>69360369</v>
      </c>
      <c r="S1145">
        <v>152640225871</v>
      </c>
      <c r="T1145" t="s">
        <v>1001</v>
      </c>
      <c r="U1145" t="s">
        <v>1854</v>
      </c>
      <c r="V1145" t="s">
        <v>1855</v>
      </c>
      <c r="Z1145">
        <v>111.98936708271501</v>
      </c>
      <c r="AA1145">
        <v>-7.7393680279514099</v>
      </c>
      <c r="AB1145" t="s">
        <v>1856</v>
      </c>
      <c r="AC1145" t="s">
        <v>217</v>
      </c>
      <c r="AL1145" t="s">
        <v>218</v>
      </c>
      <c r="AM1145" t="s">
        <v>1857</v>
      </c>
      <c r="AN1145" t="s">
        <v>6</v>
      </c>
      <c r="AO1145" s="57">
        <v>46181.86105324074</v>
      </c>
      <c r="AP1145" s="57">
        <v>46242.333333333336</v>
      </c>
      <c r="AR1145" t="s">
        <v>219</v>
      </c>
      <c r="AS1145" t="s">
        <v>585</v>
      </c>
      <c r="AT1145" t="s">
        <v>231</v>
      </c>
      <c r="AU1145">
        <v>20260807</v>
      </c>
      <c r="AV1145" t="s">
        <v>222</v>
      </c>
      <c r="AW1145" t="s">
        <v>1068</v>
      </c>
      <c r="AX1145" t="s">
        <v>223</v>
      </c>
      <c r="BA1145" s="57">
        <v>46242.333333333336</v>
      </c>
      <c r="BB1145" t="s">
        <v>1857</v>
      </c>
      <c r="BC1145">
        <v>2026</v>
      </c>
      <c r="BD1145">
        <v>8</v>
      </c>
      <c r="BE1145">
        <v>7</v>
      </c>
      <c r="BF1145" s="6">
        <f t="shared" si="51"/>
        <v>46241</v>
      </c>
      <c r="BG1145">
        <f t="shared" si="52"/>
        <v>-1.3333333333357587</v>
      </c>
      <c r="BH1145" t="str">
        <f t="shared" si="53"/>
        <v>COMPLY</v>
      </c>
      <c r="BI1145" t="str">
        <f>VLOOKUP(H1145,Sheet2!$A$1:$B$270,2,FALSE)</f>
        <v>KEDIRI</v>
      </c>
    </row>
    <row r="1146" spans="1:61">
      <c r="A1146">
        <v>1145</v>
      </c>
      <c r="B1146">
        <v>1002506451</v>
      </c>
      <c r="C1146">
        <v>3</v>
      </c>
      <c r="D1146" t="s">
        <v>45</v>
      </c>
      <c r="E1146">
        <v>5</v>
      </c>
      <c r="F1146" t="s">
        <v>211</v>
      </c>
      <c r="G1146" t="s">
        <v>118</v>
      </c>
      <c r="H1146" t="s">
        <v>212</v>
      </c>
      <c r="I1146" t="s">
        <v>213</v>
      </c>
      <c r="J1146" t="s">
        <v>214</v>
      </c>
      <c r="K1146" t="s">
        <v>149</v>
      </c>
      <c r="M1146" t="s">
        <v>76</v>
      </c>
      <c r="N1146" t="s">
        <v>216</v>
      </c>
      <c r="O1146" s="57">
        <v>46237.666307870371</v>
      </c>
      <c r="P1146" s="57">
        <v>46237.71738425926</v>
      </c>
      <c r="Q1146">
        <v>69356869</v>
      </c>
      <c r="S1146">
        <v>172606792076</v>
      </c>
      <c r="T1146" t="s">
        <v>1261</v>
      </c>
      <c r="U1146" t="s">
        <v>1858</v>
      </c>
      <c r="V1146" t="s">
        <v>1859</v>
      </c>
      <c r="Z1146">
        <v>117.4524673</v>
      </c>
      <c r="AA1146">
        <v>-8.5887779000000002</v>
      </c>
      <c r="AB1146" t="s">
        <v>1264</v>
      </c>
      <c r="AC1146" t="s">
        <v>292</v>
      </c>
      <c r="AL1146" t="s">
        <v>218</v>
      </c>
      <c r="AM1146" t="s">
        <v>1860</v>
      </c>
      <c r="AN1146" t="s">
        <v>6</v>
      </c>
      <c r="AO1146" s="57">
        <v>46089.674050925925</v>
      </c>
      <c r="AR1146" t="s">
        <v>219</v>
      </c>
      <c r="AS1146" t="s">
        <v>220</v>
      </c>
      <c r="AT1146" t="s">
        <v>231</v>
      </c>
      <c r="AU1146">
        <v>20260803</v>
      </c>
      <c r="AV1146" t="s">
        <v>222</v>
      </c>
      <c r="AW1146" t="s">
        <v>1128</v>
      </c>
      <c r="AX1146" t="s">
        <v>223</v>
      </c>
      <c r="BA1146" s="57">
        <v>46237.291666666664</v>
      </c>
      <c r="BB1146" t="s">
        <v>1860</v>
      </c>
      <c r="BC1146">
        <v>2026</v>
      </c>
      <c r="BD1146">
        <v>8</v>
      </c>
      <c r="BE1146">
        <v>3</v>
      </c>
      <c r="BF1146" s="6">
        <f t="shared" si="51"/>
        <v>46237</v>
      </c>
      <c r="BG1146">
        <f t="shared" si="52"/>
        <v>-0.29166666666424135</v>
      </c>
      <c r="BH1146" t="str">
        <f t="shared" si="53"/>
        <v>COMPLY</v>
      </c>
      <c r="BI1146" t="str">
        <f>VLOOKUP(H1146,Sheet2!$A$1:$B$270,2,FALSE)</f>
        <v>SUMBAWA</v>
      </c>
    </row>
    <row r="1147" spans="1:61">
      <c r="A1147">
        <v>1146</v>
      </c>
      <c r="B1147">
        <v>1002521411</v>
      </c>
      <c r="C1147">
        <v>3</v>
      </c>
      <c r="D1147" t="s">
        <v>55</v>
      </c>
      <c r="E1147">
        <v>5</v>
      </c>
      <c r="F1147" t="s">
        <v>267</v>
      </c>
      <c r="G1147" t="s">
        <v>128</v>
      </c>
      <c r="H1147" t="s">
        <v>276</v>
      </c>
      <c r="I1147" t="s">
        <v>213</v>
      </c>
      <c r="J1147" t="s">
        <v>214</v>
      </c>
      <c r="K1147" t="s">
        <v>149</v>
      </c>
      <c r="L1147" t="s">
        <v>215</v>
      </c>
      <c r="M1147" t="s">
        <v>288</v>
      </c>
      <c r="N1147" t="s">
        <v>216</v>
      </c>
      <c r="O1147" s="57">
        <v>46246.399259259262</v>
      </c>
      <c r="P1147" s="57">
        <v>46246.74291666667</v>
      </c>
      <c r="Q1147">
        <v>69363881</v>
      </c>
      <c r="S1147">
        <v>152418251770</v>
      </c>
      <c r="T1147" t="s">
        <v>8507</v>
      </c>
      <c r="U1147" t="s">
        <v>8508</v>
      </c>
      <c r="V1147" t="s">
        <v>8509</v>
      </c>
      <c r="Z1147">
        <v>112.6937848</v>
      </c>
      <c r="AA1147">
        <v>-7.2470359000000002</v>
      </c>
      <c r="AB1147" t="s">
        <v>8510</v>
      </c>
      <c r="AC1147" t="s">
        <v>217</v>
      </c>
      <c r="AL1147" t="s">
        <v>218</v>
      </c>
      <c r="AM1147" t="s">
        <v>8511</v>
      </c>
      <c r="AN1147" t="s">
        <v>6</v>
      </c>
      <c r="AO1147" s="57">
        <v>46364.403136574074</v>
      </c>
      <c r="AP1147" s="57">
        <v>46247.625</v>
      </c>
      <c r="AR1147" t="s">
        <v>241</v>
      </c>
      <c r="AS1147" t="s">
        <v>277</v>
      </c>
      <c r="AT1147" t="s">
        <v>231</v>
      </c>
      <c r="AV1147" t="s">
        <v>1207</v>
      </c>
      <c r="AW1147" t="s">
        <v>1063</v>
      </c>
      <c r="AX1147" t="s">
        <v>223</v>
      </c>
      <c r="BA1147" s="57">
        <v>46247.625</v>
      </c>
      <c r="BB1147" t="s">
        <v>8511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SURABAYA UTARA</v>
      </c>
    </row>
    <row r="1148" spans="1:61">
      <c r="A1148">
        <v>1147</v>
      </c>
      <c r="B1148">
        <v>1002509397</v>
      </c>
      <c r="C1148">
        <v>3</v>
      </c>
      <c r="D1148" t="s">
        <v>42</v>
      </c>
      <c r="E1148">
        <v>5</v>
      </c>
      <c r="F1148" t="s">
        <v>102</v>
      </c>
      <c r="G1148" t="s">
        <v>102</v>
      </c>
      <c r="H1148" t="s">
        <v>372</v>
      </c>
      <c r="I1148" t="s">
        <v>213</v>
      </c>
      <c r="J1148" t="s">
        <v>214</v>
      </c>
      <c r="K1148" t="s">
        <v>149</v>
      </c>
      <c r="L1148" t="s">
        <v>215</v>
      </c>
      <c r="M1148" t="s">
        <v>76</v>
      </c>
      <c r="N1148" t="s">
        <v>216</v>
      </c>
      <c r="O1148" s="57">
        <v>46238.747881944444</v>
      </c>
      <c r="P1148" s="57">
        <v>46239.795972222222</v>
      </c>
      <c r="Q1148">
        <v>69358655</v>
      </c>
      <c r="S1148">
        <v>152501280845</v>
      </c>
      <c r="T1148" t="s">
        <v>1861</v>
      </c>
      <c r="U1148" t="s">
        <v>1862</v>
      </c>
      <c r="V1148" t="s">
        <v>1863</v>
      </c>
      <c r="Z1148">
        <v>113.6783075</v>
      </c>
      <c r="AA1148">
        <v>-8.1775074999999902</v>
      </c>
      <c r="AB1148" t="s">
        <v>1864</v>
      </c>
      <c r="AC1148" t="s">
        <v>237</v>
      </c>
      <c r="AL1148" t="s">
        <v>218</v>
      </c>
      <c r="AM1148" t="s">
        <v>1865</v>
      </c>
      <c r="AN1148" t="s">
        <v>6</v>
      </c>
      <c r="AO1148" s="57">
        <v>46120.756874999999</v>
      </c>
      <c r="AP1148" s="57">
        <v>46239.625</v>
      </c>
      <c r="AR1148" t="s">
        <v>219</v>
      </c>
      <c r="AS1148" t="s">
        <v>102</v>
      </c>
      <c r="AT1148" t="s">
        <v>231</v>
      </c>
      <c r="AU1148">
        <v>20260805</v>
      </c>
      <c r="AV1148" t="s">
        <v>222</v>
      </c>
      <c r="AW1148" t="s">
        <v>1057</v>
      </c>
      <c r="AX1148" t="s">
        <v>223</v>
      </c>
      <c r="BA1148" s="57">
        <v>46239.625</v>
      </c>
      <c r="BB1148" t="s">
        <v>1865</v>
      </c>
      <c r="BC1148">
        <v>2026</v>
      </c>
      <c r="BD1148">
        <v>8</v>
      </c>
      <c r="BE1148">
        <v>5</v>
      </c>
      <c r="BF1148" s="6">
        <f t="shared" si="51"/>
        <v>46239</v>
      </c>
      <c r="BG1148">
        <f t="shared" si="52"/>
        <v>-0.625</v>
      </c>
      <c r="BH1148" t="str">
        <f t="shared" si="53"/>
        <v>COMPLY</v>
      </c>
      <c r="BI1148" t="str">
        <f>VLOOKUP(H1148,Sheet2!$A$1:$B$270,2,FALSE)</f>
        <v>JEMBER</v>
      </c>
    </row>
    <row r="1149" spans="1:61">
      <c r="A1149">
        <v>1148</v>
      </c>
      <c r="B1149">
        <v>1002520768</v>
      </c>
      <c r="C1149">
        <v>3</v>
      </c>
      <c r="D1149" t="s">
        <v>51</v>
      </c>
      <c r="E1149">
        <v>4</v>
      </c>
      <c r="F1149" t="s">
        <v>275</v>
      </c>
      <c r="G1149" t="s">
        <v>922</v>
      </c>
      <c r="H1149" t="s">
        <v>4852</v>
      </c>
      <c r="I1149" t="s">
        <v>213</v>
      </c>
      <c r="J1149" t="s">
        <v>214</v>
      </c>
      <c r="K1149" t="s">
        <v>149</v>
      </c>
      <c r="L1149" t="s">
        <v>215</v>
      </c>
      <c r="M1149" t="s">
        <v>76</v>
      </c>
      <c r="N1149" t="s">
        <v>216</v>
      </c>
      <c r="O1149" s="57">
        <v>46245.693032407406</v>
      </c>
      <c r="P1149" s="57">
        <v>46246.55060185185</v>
      </c>
      <c r="Q1149">
        <v>69363644</v>
      </c>
      <c r="S1149">
        <v>142539117240</v>
      </c>
      <c r="T1149" t="s">
        <v>7580</v>
      </c>
      <c r="U1149" t="s">
        <v>7581</v>
      </c>
      <c r="V1149" t="s">
        <v>7582</v>
      </c>
      <c r="Z1149">
        <v>110.644738142299</v>
      </c>
      <c r="AA1149">
        <v>-6.5864040659173204</v>
      </c>
      <c r="AB1149" t="s">
        <v>7583</v>
      </c>
      <c r="AC1149" t="s">
        <v>237</v>
      </c>
      <c r="AL1149" t="s">
        <v>218</v>
      </c>
      <c r="AM1149" t="s">
        <v>7584</v>
      </c>
      <c r="AN1149" t="s">
        <v>6</v>
      </c>
      <c r="AO1149" s="57">
        <v>46334.694293981483</v>
      </c>
      <c r="AP1149" s="57">
        <v>46246.541666666664</v>
      </c>
      <c r="AR1149" t="s">
        <v>219</v>
      </c>
      <c r="AS1149" t="s">
        <v>220</v>
      </c>
      <c r="AT1149" t="s">
        <v>231</v>
      </c>
      <c r="AU1149">
        <v>20260812</v>
      </c>
      <c r="AV1149" t="s">
        <v>222</v>
      </c>
      <c r="AW1149" t="s">
        <v>1065</v>
      </c>
      <c r="AX1149" t="s">
        <v>223</v>
      </c>
      <c r="BA1149" s="57">
        <v>46246.541666666664</v>
      </c>
      <c r="BB1149" t="s">
        <v>7584</v>
      </c>
      <c r="BC1149">
        <v>2026</v>
      </c>
      <c r="BD1149">
        <v>8</v>
      </c>
      <c r="BE1149">
        <v>12</v>
      </c>
      <c r="BF1149" s="6">
        <f t="shared" si="51"/>
        <v>46246</v>
      </c>
      <c r="BG1149">
        <f t="shared" si="52"/>
        <v>-0.54166666666424135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1002514519</v>
      </c>
      <c r="C1150">
        <v>3</v>
      </c>
      <c r="D1150" t="s">
        <v>49</v>
      </c>
      <c r="E1150">
        <v>4</v>
      </c>
      <c r="F1150" t="s">
        <v>253</v>
      </c>
      <c r="G1150" t="s">
        <v>253</v>
      </c>
      <c r="H1150" t="s">
        <v>1108</v>
      </c>
      <c r="I1150" t="s">
        <v>213</v>
      </c>
      <c r="J1150" t="s">
        <v>214</v>
      </c>
      <c r="K1150" t="s">
        <v>149</v>
      </c>
      <c r="L1150" t="s">
        <v>215</v>
      </c>
      <c r="M1150" t="s">
        <v>582</v>
      </c>
      <c r="N1150" t="s">
        <v>216</v>
      </c>
      <c r="O1150" s="57">
        <v>46241.538842592592</v>
      </c>
      <c r="P1150" s="57">
        <v>46243.534050925926</v>
      </c>
      <c r="Q1150">
        <v>69360724</v>
      </c>
      <c r="S1150">
        <v>146219104009</v>
      </c>
      <c r="T1150" t="s">
        <v>4803</v>
      </c>
      <c r="U1150" t="s">
        <v>4804</v>
      </c>
      <c r="V1150" t="s">
        <v>4805</v>
      </c>
      <c r="Z1150">
        <v>109.5762</v>
      </c>
      <c r="AA1150">
        <v>-7.0229999999999997</v>
      </c>
      <c r="AB1150" t="s">
        <v>4806</v>
      </c>
      <c r="AC1150" t="s">
        <v>237</v>
      </c>
      <c r="AL1150" t="s">
        <v>218</v>
      </c>
      <c r="AM1150" t="s">
        <v>4807</v>
      </c>
      <c r="AN1150" t="s">
        <v>6</v>
      </c>
      <c r="AO1150" s="57">
        <v>46211.548773148148</v>
      </c>
      <c r="AP1150" s="57">
        <v>46242.541666666664</v>
      </c>
      <c r="AQ1150" t="s">
        <v>570</v>
      </c>
      <c r="AR1150" t="s">
        <v>14</v>
      </c>
      <c r="AS1150" t="s">
        <v>583</v>
      </c>
      <c r="AT1150" t="s">
        <v>231</v>
      </c>
      <c r="AV1150" t="s">
        <v>4808</v>
      </c>
      <c r="AW1150" t="s">
        <v>1068</v>
      </c>
      <c r="AX1150" t="s">
        <v>223</v>
      </c>
      <c r="BA1150" s="57">
        <v>46242.541666666664</v>
      </c>
      <c r="BB1150" t="s">
        <v>4807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:61">
      <c r="A1151">
        <v>1150</v>
      </c>
      <c r="B1151">
        <v>1002519185</v>
      </c>
      <c r="C1151">
        <v>3</v>
      </c>
      <c r="D1151" t="s">
        <v>51</v>
      </c>
      <c r="E1151">
        <v>4</v>
      </c>
      <c r="F1151" t="s">
        <v>275</v>
      </c>
      <c r="G1151" t="s">
        <v>575</v>
      </c>
      <c r="H1151" t="s">
        <v>654</v>
      </c>
      <c r="I1151" t="s">
        <v>213</v>
      </c>
      <c r="J1151" t="s">
        <v>214</v>
      </c>
      <c r="K1151" t="s">
        <v>149</v>
      </c>
      <c r="L1151" t="s">
        <v>215</v>
      </c>
      <c r="M1151" t="s">
        <v>582</v>
      </c>
      <c r="N1151" t="s">
        <v>216</v>
      </c>
      <c r="O1151" s="57">
        <v>46245.4221875</v>
      </c>
      <c r="P1151" s="57">
        <v>46247.517708333333</v>
      </c>
      <c r="Q1151">
        <v>69363010</v>
      </c>
      <c r="S1151">
        <v>142516104729</v>
      </c>
      <c r="T1151" t="s">
        <v>7585</v>
      </c>
      <c r="U1151" t="s">
        <v>7586</v>
      </c>
      <c r="V1151" t="s">
        <v>7587</v>
      </c>
      <c r="Z1151">
        <v>110.69862999999999</v>
      </c>
      <c r="AA1151">
        <v>-7.0201919999999998</v>
      </c>
      <c r="AB1151" t="s">
        <v>7588</v>
      </c>
      <c r="AC1151" t="s">
        <v>237</v>
      </c>
      <c r="AL1151" t="s">
        <v>218</v>
      </c>
      <c r="AM1151" t="s">
        <v>7589</v>
      </c>
      <c r="AN1151" t="s">
        <v>6</v>
      </c>
      <c r="AO1151" s="57">
        <v>46334.42396990741</v>
      </c>
      <c r="AP1151" s="57">
        <v>46246.333333333336</v>
      </c>
      <c r="AQ1151" t="s">
        <v>929</v>
      </c>
      <c r="AR1151" t="s">
        <v>14</v>
      </c>
      <c r="AS1151" t="s">
        <v>615</v>
      </c>
      <c r="AT1151" t="s">
        <v>231</v>
      </c>
      <c r="AV1151" t="s">
        <v>9455</v>
      </c>
      <c r="AW1151" t="s">
        <v>1055</v>
      </c>
      <c r="AX1151" t="s">
        <v>223</v>
      </c>
      <c r="BA1151" s="57">
        <v>46246.333333333336</v>
      </c>
      <c r="BB1151" t="s">
        <v>7589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:61">
      <c r="A1152">
        <v>1151</v>
      </c>
      <c r="B1152">
        <v>1002514918</v>
      </c>
      <c r="C1152">
        <v>3</v>
      </c>
      <c r="D1152" t="s">
        <v>55</v>
      </c>
      <c r="E1152">
        <v>5</v>
      </c>
      <c r="F1152" t="s">
        <v>228</v>
      </c>
      <c r="G1152" t="s">
        <v>127</v>
      </c>
      <c r="H1152" t="s">
        <v>229</v>
      </c>
      <c r="I1152" t="s">
        <v>213</v>
      </c>
      <c r="J1152" t="s">
        <v>214</v>
      </c>
      <c r="K1152" t="s">
        <v>149</v>
      </c>
      <c r="L1152" t="s">
        <v>215</v>
      </c>
      <c r="M1152" t="s">
        <v>76</v>
      </c>
      <c r="N1152" t="s">
        <v>216</v>
      </c>
      <c r="O1152" s="57">
        <v>46241.620104166665</v>
      </c>
      <c r="P1152" s="57">
        <v>46242.699930555558</v>
      </c>
      <c r="Q1152">
        <v>69360913</v>
      </c>
      <c r="S1152">
        <v>152426928035</v>
      </c>
      <c r="T1152" t="s">
        <v>4819</v>
      </c>
      <c r="U1152" t="s">
        <v>4820</v>
      </c>
      <c r="V1152" t="s">
        <v>4821</v>
      </c>
      <c r="Z1152">
        <v>113.4739604</v>
      </c>
      <c r="AA1152">
        <v>-7.1592028999999897</v>
      </c>
      <c r="AB1152" t="s">
        <v>4822</v>
      </c>
      <c r="AC1152" t="s">
        <v>217</v>
      </c>
      <c r="AL1152" t="s">
        <v>218</v>
      </c>
      <c r="AM1152" t="s">
        <v>4823</v>
      </c>
      <c r="AN1152" t="s">
        <v>6</v>
      </c>
      <c r="AO1152" s="57">
        <v>46211.622291666667</v>
      </c>
      <c r="AP1152" s="57">
        <v>46242.541666666664</v>
      </c>
      <c r="AR1152" t="s">
        <v>219</v>
      </c>
      <c r="AS1152" t="s">
        <v>127</v>
      </c>
      <c r="AT1152" t="s">
        <v>231</v>
      </c>
      <c r="AU1152">
        <v>20260808</v>
      </c>
      <c r="AV1152" t="s">
        <v>222</v>
      </c>
      <c r="AW1152" t="s">
        <v>1065</v>
      </c>
      <c r="AX1152" t="s">
        <v>223</v>
      </c>
      <c r="BA1152" s="57">
        <v>46242.541666666664</v>
      </c>
      <c r="BB1152" t="s">
        <v>4823</v>
      </c>
      <c r="BC1152">
        <v>2026</v>
      </c>
      <c r="BD1152">
        <v>8</v>
      </c>
      <c r="BE1152">
        <v>8</v>
      </c>
      <c r="BF1152" s="6">
        <f t="shared" si="51"/>
        <v>46242</v>
      </c>
      <c r="BG1152">
        <f t="shared" si="52"/>
        <v>-0.54166666666424135</v>
      </c>
      <c r="BH1152" t="str">
        <f t="shared" si="53"/>
        <v>COMPLY</v>
      </c>
      <c r="BI1152" t="str">
        <f>VLOOKUP(H1152,Sheet2!$A$1:$B$270,2,FALSE)</f>
        <v>MADURA</v>
      </c>
    </row>
    <row r="1153" spans="1:61">
      <c r="A1153">
        <v>1152</v>
      </c>
      <c r="B1153">
        <v>1002523028</v>
      </c>
      <c r="C1153">
        <v>3</v>
      </c>
      <c r="D1153" t="s">
        <v>45</v>
      </c>
      <c r="E1153">
        <v>5</v>
      </c>
      <c r="F1153" t="s">
        <v>211</v>
      </c>
      <c r="G1153" t="s">
        <v>110</v>
      </c>
      <c r="H1153" t="s">
        <v>250</v>
      </c>
      <c r="I1153" t="s">
        <v>213</v>
      </c>
      <c r="J1153" t="s">
        <v>214</v>
      </c>
      <c r="K1153" t="s">
        <v>149</v>
      </c>
      <c r="L1153" t="s">
        <v>215</v>
      </c>
      <c r="M1153" t="s">
        <v>76</v>
      </c>
      <c r="N1153" t="s">
        <v>216</v>
      </c>
      <c r="O1153" s="57">
        <v>46246.722175925926</v>
      </c>
      <c r="P1153" s="57">
        <v>46247.590266203704</v>
      </c>
      <c r="Q1153">
        <v>69364577</v>
      </c>
      <c r="S1153">
        <v>172616801856</v>
      </c>
      <c r="T1153" t="s">
        <v>8512</v>
      </c>
      <c r="U1153" t="s">
        <v>8513</v>
      </c>
      <c r="V1153" t="s">
        <v>8514</v>
      </c>
      <c r="Z1153">
        <v>118.7479805</v>
      </c>
      <c r="AA1153">
        <v>-8.4586960999999992</v>
      </c>
      <c r="AB1153" t="s">
        <v>8515</v>
      </c>
      <c r="AC1153" t="s">
        <v>217</v>
      </c>
      <c r="AL1153" t="s">
        <v>218</v>
      </c>
      <c r="AM1153" t="s">
        <v>8099</v>
      </c>
      <c r="AN1153" t="s">
        <v>6</v>
      </c>
      <c r="AO1153" s="57">
        <v>46364.736030092594</v>
      </c>
      <c r="AP1153" s="57">
        <v>46247.625</v>
      </c>
      <c r="AR1153" t="s">
        <v>219</v>
      </c>
      <c r="AS1153" t="s">
        <v>220</v>
      </c>
      <c r="AT1153" t="s">
        <v>221</v>
      </c>
      <c r="AU1153">
        <v>20260813</v>
      </c>
      <c r="AV1153" t="s">
        <v>222</v>
      </c>
      <c r="AW1153" t="s">
        <v>8516</v>
      </c>
      <c r="AX1153" t="s">
        <v>223</v>
      </c>
      <c r="BA1153" s="57">
        <v>46247.625</v>
      </c>
      <c r="BB1153" t="s">
        <v>8099</v>
      </c>
      <c r="BC1153">
        <v>2026</v>
      </c>
      <c r="BD1153">
        <v>8</v>
      </c>
      <c r="BE1153">
        <v>13</v>
      </c>
      <c r="BF1153" s="6">
        <f t="shared" si="51"/>
        <v>46247</v>
      </c>
      <c r="BG1153">
        <f t="shared" si="52"/>
        <v>-0.625</v>
      </c>
      <c r="BH1153" t="str">
        <f t="shared" si="53"/>
        <v>COMPLY</v>
      </c>
      <c r="BI1153" t="str">
        <f>VLOOKUP(H1153,Sheet2!$A$1:$B$270,2,FALSE)</f>
        <v>BIMA</v>
      </c>
    </row>
    <row r="1154" spans="1:61">
      <c r="A1154">
        <v>1153</v>
      </c>
      <c r="B1154">
        <v>1002507876</v>
      </c>
      <c r="C1154">
        <v>3</v>
      </c>
      <c r="D1154" t="s">
        <v>38</v>
      </c>
      <c r="E1154">
        <v>5</v>
      </c>
      <c r="F1154" t="s">
        <v>90</v>
      </c>
      <c r="G1154" t="s">
        <v>93</v>
      </c>
      <c r="H1154" t="s">
        <v>304</v>
      </c>
      <c r="I1154" t="s">
        <v>213</v>
      </c>
      <c r="J1154" t="s">
        <v>214</v>
      </c>
      <c r="K1154" t="s">
        <v>149</v>
      </c>
      <c r="L1154" t="s">
        <v>215</v>
      </c>
      <c r="M1154" t="s">
        <v>76</v>
      </c>
      <c r="N1154" t="s">
        <v>216</v>
      </c>
      <c r="O1154" s="57">
        <v>46238.493009259262</v>
      </c>
      <c r="P1154" s="57">
        <v>46238.683842592596</v>
      </c>
      <c r="Q1154">
        <v>69358181</v>
      </c>
      <c r="S1154">
        <v>152611229839</v>
      </c>
      <c r="T1154" t="s">
        <v>1875</v>
      </c>
      <c r="U1154" t="s">
        <v>1876</v>
      </c>
      <c r="V1154" t="s">
        <v>1877</v>
      </c>
      <c r="Z1154">
        <v>111.8638883</v>
      </c>
      <c r="AA1154">
        <v>-7.6605178999999897</v>
      </c>
      <c r="AB1154" t="s">
        <v>1878</v>
      </c>
      <c r="AC1154" t="s">
        <v>217</v>
      </c>
      <c r="AL1154" t="s">
        <v>218</v>
      </c>
      <c r="AM1154" t="s">
        <v>1879</v>
      </c>
      <c r="AN1154" t="s">
        <v>6</v>
      </c>
      <c r="AO1154" s="57">
        <v>46120.496689814812</v>
      </c>
      <c r="AP1154" s="57">
        <v>46239.333333333336</v>
      </c>
      <c r="AR1154" t="s">
        <v>219</v>
      </c>
      <c r="AS1154" t="s">
        <v>220</v>
      </c>
      <c r="AT1154" t="s">
        <v>231</v>
      </c>
      <c r="AU1154">
        <v>20260804</v>
      </c>
      <c r="AV1154" t="s">
        <v>222</v>
      </c>
      <c r="AW1154" t="s">
        <v>1059</v>
      </c>
      <c r="AX1154" t="s">
        <v>223</v>
      </c>
      <c r="BA1154" s="57">
        <v>46239.333333333336</v>
      </c>
      <c r="BB1154" t="s">
        <v>1879</v>
      </c>
      <c r="BC1154">
        <v>2026</v>
      </c>
      <c r="BD1154">
        <v>8</v>
      </c>
      <c r="BE1154">
        <v>4</v>
      </c>
      <c r="BF1154" s="6">
        <f t="shared" si="51"/>
        <v>46238</v>
      </c>
      <c r="BG1154">
        <f t="shared" si="52"/>
        <v>-1.3333333333357587</v>
      </c>
      <c r="BH1154" t="str">
        <f t="shared" si="53"/>
        <v>COMPLY</v>
      </c>
      <c r="BI1154" t="str">
        <f>VLOOKUP(H1154,Sheet2!$A$1:$B$270,2,FALSE)</f>
        <v>NGANJUK</v>
      </c>
    </row>
    <row r="1155" spans="1:61">
      <c r="A1155">
        <v>1154</v>
      </c>
      <c r="B1155">
        <v>1002523600</v>
      </c>
      <c r="C1155">
        <v>3</v>
      </c>
      <c r="D1155" t="s">
        <v>59</v>
      </c>
      <c r="E1155">
        <v>4</v>
      </c>
      <c r="F1155" t="s">
        <v>243</v>
      </c>
      <c r="G1155" t="s">
        <v>920</v>
      </c>
      <c r="H1155" t="s">
        <v>945</v>
      </c>
      <c r="I1155" t="s">
        <v>213</v>
      </c>
      <c r="J1155" t="s">
        <v>214</v>
      </c>
      <c r="K1155" t="s">
        <v>149</v>
      </c>
      <c r="L1155" t="s">
        <v>215</v>
      </c>
      <c r="M1155" t="s">
        <v>76</v>
      </c>
      <c r="N1155" t="s">
        <v>216</v>
      </c>
      <c r="O1155" s="57">
        <v>46247.418020833335</v>
      </c>
      <c r="P1155" s="57">
        <v>46248.347581018519</v>
      </c>
      <c r="Q1155">
        <v>69364840</v>
      </c>
      <c r="S1155">
        <v>141146114828</v>
      </c>
      <c r="T1155" t="s">
        <v>9456</v>
      </c>
      <c r="U1155" t="s">
        <v>9457</v>
      </c>
      <c r="V1155" t="s">
        <v>9458</v>
      </c>
      <c r="Z1155">
        <v>110.26189770000001</v>
      </c>
      <c r="AA1155">
        <v>-7.5990089000000003</v>
      </c>
      <c r="AB1155" t="s">
        <v>9459</v>
      </c>
      <c r="AC1155" t="s">
        <v>237</v>
      </c>
      <c r="AL1155" t="s">
        <v>218</v>
      </c>
      <c r="AM1155" t="s">
        <v>9460</v>
      </c>
      <c r="AN1155" t="s">
        <v>6</v>
      </c>
      <c r="AO1155" t="s">
        <v>8974</v>
      </c>
      <c r="AP1155" s="57">
        <v>46248.625</v>
      </c>
      <c r="AR1155" t="s">
        <v>219</v>
      </c>
      <c r="AS1155" t="s">
        <v>920</v>
      </c>
      <c r="AT1155" t="s">
        <v>231</v>
      </c>
      <c r="AU1155">
        <v>20260814</v>
      </c>
      <c r="AV1155" t="s">
        <v>222</v>
      </c>
      <c r="AW1155" t="s">
        <v>1059</v>
      </c>
      <c r="AX1155" t="s">
        <v>223</v>
      </c>
      <c r="BA1155" s="57">
        <v>46248.625</v>
      </c>
      <c r="BB1155" t="s">
        <v>9460</v>
      </c>
      <c r="BC1155">
        <v>2026</v>
      </c>
      <c r="BD1155">
        <v>8</v>
      </c>
      <c r="BE1155">
        <v>14</v>
      </c>
      <c r="BF1155" s="6">
        <f t="shared" ref="BF1155:BF1218" si="54">DATE(BC1155,BD1155,BE1155)</f>
        <v>46248</v>
      </c>
      <c r="BG1155">
        <f t="shared" ref="BG1155:BG1218" si="55">BF1155-BA1155</f>
        <v>-0.625</v>
      </c>
      <c r="BH1155" t="str">
        <f t="shared" ref="BH1155:BH1218" si="56">IF(BG1155=1,"COMPLY",IF(BG1155&lt;1,"COMPLY","NOT COMPLY"))</f>
        <v>COMPLY</v>
      </c>
      <c r="BI1155" t="e">
        <f>VLOOKUP(H1155,Sheet2!$A$1:$B$270,2,FALSE)</f>
        <v>#N/A</v>
      </c>
    </row>
    <row r="1156" spans="1:61">
      <c r="A1156">
        <v>1155</v>
      </c>
      <c r="B1156">
        <v>1002510848</v>
      </c>
      <c r="C1156">
        <v>3</v>
      </c>
      <c r="D1156" t="s">
        <v>34</v>
      </c>
      <c r="E1156">
        <v>5</v>
      </c>
      <c r="F1156" t="s">
        <v>580</v>
      </c>
      <c r="G1156" t="s">
        <v>82</v>
      </c>
      <c r="H1156" t="s">
        <v>270</v>
      </c>
      <c r="I1156" t="s">
        <v>213</v>
      </c>
      <c r="J1156" t="s">
        <v>214</v>
      </c>
      <c r="K1156" t="s">
        <v>149</v>
      </c>
      <c r="L1156" t="s">
        <v>215</v>
      </c>
      <c r="M1156" t="s">
        <v>76</v>
      </c>
      <c r="N1156" t="s">
        <v>216</v>
      </c>
      <c r="O1156" s="57">
        <v>46239.609675925924</v>
      </c>
      <c r="P1156" s="57">
        <v>46241.382824074077</v>
      </c>
      <c r="Q1156">
        <v>69359309</v>
      </c>
      <c r="S1156">
        <v>172428815938</v>
      </c>
      <c r="T1156" t="s">
        <v>1880</v>
      </c>
      <c r="U1156" t="s">
        <v>1881</v>
      </c>
      <c r="V1156" t="s">
        <v>1882</v>
      </c>
      <c r="Z1156">
        <v>115.44473290000001</v>
      </c>
      <c r="AA1156">
        <v>-8.7001319000000006</v>
      </c>
      <c r="AB1156" t="s">
        <v>1883</v>
      </c>
      <c r="AC1156" t="s">
        <v>237</v>
      </c>
      <c r="AL1156" t="s">
        <v>218</v>
      </c>
      <c r="AM1156" t="s">
        <v>1884</v>
      </c>
      <c r="AN1156" t="s">
        <v>6</v>
      </c>
      <c r="AO1156" s="57">
        <v>46150.610949074071</v>
      </c>
      <c r="AP1156" s="57">
        <v>46240.541666666664</v>
      </c>
      <c r="AR1156" t="s">
        <v>219</v>
      </c>
      <c r="AS1156" t="s">
        <v>581</v>
      </c>
      <c r="AT1156" t="s">
        <v>231</v>
      </c>
      <c r="AU1156">
        <v>20260807</v>
      </c>
      <c r="AV1156" t="s">
        <v>222</v>
      </c>
      <c r="AW1156" t="s">
        <v>1059</v>
      </c>
      <c r="AX1156" t="s">
        <v>223</v>
      </c>
      <c r="BA1156" s="57">
        <v>46240.541666666664</v>
      </c>
      <c r="BB1156" t="s">
        <v>1884</v>
      </c>
      <c r="BC1156">
        <v>2026</v>
      </c>
      <c r="BD1156">
        <v>8</v>
      </c>
      <c r="BE1156">
        <v>7</v>
      </c>
      <c r="BF1156" s="6">
        <f t="shared" si="54"/>
        <v>46241</v>
      </c>
      <c r="BG1156">
        <f t="shared" si="55"/>
        <v>0.45833333333575865</v>
      </c>
      <c r="BH1156" t="str">
        <f t="shared" si="56"/>
        <v>COMPLY</v>
      </c>
      <c r="BI1156" t="str">
        <f>VLOOKUP(H1156,Sheet2!$A$1:$B$270,2,FALSE)</f>
        <v>KLUNGKUNG</v>
      </c>
    </row>
    <row r="1157" spans="1:61">
      <c r="A1157">
        <v>1156</v>
      </c>
      <c r="B1157">
        <v>1002510213</v>
      </c>
      <c r="C1157">
        <v>3</v>
      </c>
      <c r="D1157" t="s">
        <v>55</v>
      </c>
      <c r="E1157">
        <v>5</v>
      </c>
      <c r="F1157" t="s">
        <v>267</v>
      </c>
      <c r="G1157" t="s">
        <v>126</v>
      </c>
      <c r="H1157" t="s">
        <v>268</v>
      </c>
      <c r="I1157" t="s">
        <v>213</v>
      </c>
      <c r="J1157" t="s">
        <v>214</v>
      </c>
      <c r="K1157" t="s">
        <v>149</v>
      </c>
      <c r="L1157" t="s">
        <v>215</v>
      </c>
      <c r="M1157" t="s">
        <v>582</v>
      </c>
      <c r="N1157" t="s">
        <v>216</v>
      </c>
      <c r="O1157" s="57">
        <v>46239.476354166669</v>
      </c>
      <c r="P1157" s="57">
        <v>46241.463807870372</v>
      </c>
      <c r="Q1157">
        <v>69359002</v>
      </c>
      <c r="S1157">
        <v>152413167537</v>
      </c>
      <c r="T1157" t="s">
        <v>1885</v>
      </c>
      <c r="U1157" t="s">
        <v>1886</v>
      </c>
      <c r="V1157" t="s">
        <v>1887</v>
      </c>
      <c r="Z1157">
        <v>112.7520883</v>
      </c>
      <c r="AA1157">
        <v>-7.2574718999999996</v>
      </c>
      <c r="AB1157" t="s">
        <v>1888</v>
      </c>
      <c r="AC1157" t="s">
        <v>1058</v>
      </c>
      <c r="AL1157" t="s">
        <v>218</v>
      </c>
      <c r="AM1157" t="s">
        <v>1889</v>
      </c>
      <c r="AN1157" t="s">
        <v>6</v>
      </c>
      <c r="AO1157" s="57">
        <v>46150.486030092594</v>
      </c>
      <c r="AP1157" s="57">
        <v>46240.333333333336</v>
      </c>
      <c r="AQ1157" t="s">
        <v>929</v>
      </c>
      <c r="AR1157" t="s">
        <v>14</v>
      </c>
      <c r="AS1157" t="s">
        <v>610</v>
      </c>
      <c r="AT1157" t="s">
        <v>231</v>
      </c>
      <c r="AV1157" t="s">
        <v>4824</v>
      </c>
      <c r="AW1157" t="s">
        <v>1125</v>
      </c>
      <c r="AX1157" t="s">
        <v>223</v>
      </c>
      <c r="BA1157" s="57">
        <v>46240.333333333336</v>
      </c>
      <c r="BB1157" t="s">
        <v>1889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SURABAYA SELATAN</v>
      </c>
    </row>
    <row r="1158" spans="1:61">
      <c r="A1158">
        <v>1157</v>
      </c>
      <c r="B1158">
        <v>1002514156</v>
      </c>
      <c r="C1158">
        <v>3</v>
      </c>
      <c r="D1158" t="s">
        <v>55</v>
      </c>
      <c r="E1158">
        <v>5</v>
      </c>
      <c r="F1158" t="s">
        <v>267</v>
      </c>
      <c r="G1158" t="s">
        <v>125</v>
      </c>
      <c r="H1158" t="s">
        <v>417</v>
      </c>
      <c r="I1158" t="s">
        <v>213</v>
      </c>
      <c r="J1158" t="s">
        <v>214</v>
      </c>
      <c r="K1158" t="s">
        <v>149</v>
      </c>
      <c r="M1158" t="s">
        <v>76</v>
      </c>
      <c r="N1158" t="s">
        <v>216</v>
      </c>
      <c r="O1158" s="57">
        <v>46241.445486111108</v>
      </c>
      <c r="P1158" s="57">
        <v>46243.874293981484</v>
      </c>
      <c r="Q1158">
        <v>69360591</v>
      </c>
      <c r="S1158">
        <v>152433910086</v>
      </c>
      <c r="T1158" t="s">
        <v>4825</v>
      </c>
      <c r="U1158" t="s">
        <v>3214</v>
      </c>
      <c r="V1158" t="s">
        <v>4826</v>
      </c>
      <c r="Z1158">
        <v>112.40271540000001</v>
      </c>
      <c r="AA1158">
        <v>-7.1229563000000002</v>
      </c>
      <c r="AB1158" t="s">
        <v>4827</v>
      </c>
      <c r="AC1158" t="s">
        <v>230</v>
      </c>
      <c r="AL1158" t="s">
        <v>218</v>
      </c>
      <c r="AM1158" t="s">
        <v>4828</v>
      </c>
      <c r="AN1158" t="s">
        <v>6</v>
      </c>
      <c r="AO1158" s="57">
        <v>46211.455092592594</v>
      </c>
      <c r="AP1158" s="57">
        <v>46243.416666666664</v>
      </c>
      <c r="AR1158" t="s">
        <v>219</v>
      </c>
      <c r="AS1158" t="s">
        <v>125</v>
      </c>
      <c r="AT1158" t="s">
        <v>231</v>
      </c>
      <c r="AU1158">
        <v>20260809</v>
      </c>
      <c r="AV1158" t="s">
        <v>222</v>
      </c>
      <c r="AW1158" t="s">
        <v>1015</v>
      </c>
      <c r="AX1158" t="s">
        <v>223</v>
      </c>
      <c r="BA1158" s="57">
        <v>46243.416666666664</v>
      </c>
      <c r="BB1158" t="s">
        <v>4828</v>
      </c>
      <c r="BC1158">
        <v>2026</v>
      </c>
      <c r="BD1158">
        <v>8</v>
      </c>
      <c r="BE1158">
        <v>9</v>
      </c>
      <c r="BF1158" s="6">
        <f t="shared" si="54"/>
        <v>46243</v>
      </c>
      <c r="BG1158">
        <f t="shared" si="55"/>
        <v>-0.41666666666424135</v>
      </c>
      <c r="BH1158" t="str">
        <f t="shared" si="56"/>
        <v>COMPLY</v>
      </c>
      <c r="BI1158" t="str">
        <f>VLOOKUP(H1158,Sheet2!$A$1:$B$270,2,FALSE)</f>
        <v>GRESIK</v>
      </c>
    </row>
    <row r="1159" spans="1:61">
      <c r="A1159">
        <v>1158</v>
      </c>
      <c r="B1159">
        <v>1002509444</v>
      </c>
      <c r="C1159">
        <v>3</v>
      </c>
      <c r="D1159" t="s">
        <v>45</v>
      </c>
      <c r="E1159">
        <v>5</v>
      </c>
      <c r="F1159" t="s">
        <v>211</v>
      </c>
      <c r="G1159" t="s">
        <v>110</v>
      </c>
      <c r="H1159" t="s">
        <v>321</v>
      </c>
      <c r="I1159" t="s">
        <v>213</v>
      </c>
      <c r="J1159" t="s">
        <v>214</v>
      </c>
      <c r="K1159" t="s">
        <v>149</v>
      </c>
      <c r="L1159" t="s">
        <v>215</v>
      </c>
      <c r="M1159" t="s">
        <v>582</v>
      </c>
      <c r="N1159" t="s">
        <v>216</v>
      </c>
      <c r="O1159" s="57">
        <v>46238.784675925926</v>
      </c>
      <c r="P1159" s="57">
        <v>46241.378495370373</v>
      </c>
      <c r="Q1159">
        <v>69358680</v>
      </c>
      <c r="S1159">
        <v>172611786068</v>
      </c>
      <c r="T1159" t="s">
        <v>1895</v>
      </c>
      <c r="U1159" t="s">
        <v>1896</v>
      </c>
      <c r="V1159" t="s">
        <v>1897</v>
      </c>
      <c r="Z1159">
        <v>118.460622817253</v>
      </c>
      <c r="AA1159">
        <v>-8.5288489031855708</v>
      </c>
      <c r="AB1159" t="s">
        <v>1898</v>
      </c>
      <c r="AC1159" t="s">
        <v>237</v>
      </c>
      <c r="AL1159" t="s">
        <v>218</v>
      </c>
      <c r="AM1159" t="s">
        <v>1899</v>
      </c>
      <c r="AN1159" t="s">
        <v>6</v>
      </c>
      <c r="AO1159" s="57">
        <v>46120.788576388892</v>
      </c>
      <c r="AP1159" s="57">
        <v>46239.625</v>
      </c>
      <c r="AR1159" t="s">
        <v>14</v>
      </c>
      <c r="AS1159" t="s">
        <v>603</v>
      </c>
      <c r="AT1159" t="s">
        <v>231</v>
      </c>
      <c r="AV1159" t="s">
        <v>4835</v>
      </c>
      <c r="AW1159" t="s">
        <v>1055</v>
      </c>
      <c r="AX1159" t="s">
        <v>223</v>
      </c>
      <c r="BA1159" s="57">
        <v>46239.625</v>
      </c>
      <c r="BB1159" t="s">
        <v>1899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BIMA</v>
      </c>
    </row>
    <row r="1160" spans="1:61">
      <c r="A1160">
        <v>1159</v>
      </c>
      <c r="B1160">
        <v>1002522268</v>
      </c>
      <c r="C1160">
        <v>3</v>
      </c>
      <c r="D1160" t="s">
        <v>38</v>
      </c>
      <c r="E1160">
        <v>5</v>
      </c>
      <c r="F1160" t="s">
        <v>90</v>
      </c>
      <c r="G1160" t="s">
        <v>90</v>
      </c>
      <c r="H1160" t="s">
        <v>394</v>
      </c>
      <c r="I1160" t="s">
        <v>213</v>
      </c>
      <c r="J1160" t="s">
        <v>214</v>
      </c>
      <c r="K1160" t="s">
        <v>149</v>
      </c>
      <c r="L1160" t="s">
        <v>215</v>
      </c>
      <c r="M1160" t="s">
        <v>76</v>
      </c>
      <c r="N1160" t="s">
        <v>216</v>
      </c>
      <c r="O1160" s="57">
        <v>46246.579143518517</v>
      </c>
      <c r="P1160" s="57">
        <v>46247.670868055553</v>
      </c>
      <c r="Q1160">
        <v>69364262</v>
      </c>
      <c r="S1160">
        <v>152626204669</v>
      </c>
      <c r="T1160" t="s">
        <v>4456</v>
      </c>
      <c r="U1160" t="s">
        <v>8517</v>
      </c>
      <c r="V1160" t="s">
        <v>8518</v>
      </c>
      <c r="Z1160">
        <v>112.01373495161501</v>
      </c>
      <c r="AA1160">
        <v>-7.9483860675966902</v>
      </c>
      <c r="AB1160" t="s">
        <v>8519</v>
      </c>
      <c r="AC1160" t="s">
        <v>217</v>
      </c>
      <c r="AL1160" t="s">
        <v>218</v>
      </c>
      <c r="AM1160" t="s">
        <v>8520</v>
      </c>
      <c r="AN1160" t="s">
        <v>6</v>
      </c>
      <c r="AO1160" s="57">
        <v>46364.579872685186</v>
      </c>
      <c r="AP1160" s="57">
        <v>46250.333333333336</v>
      </c>
      <c r="AR1160" t="s">
        <v>219</v>
      </c>
      <c r="AS1160" t="s">
        <v>585</v>
      </c>
      <c r="AT1160" t="s">
        <v>231</v>
      </c>
      <c r="AU1160">
        <v>20260813</v>
      </c>
      <c r="AV1160" t="s">
        <v>222</v>
      </c>
      <c r="AW1160" t="s">
        <v>1057</v>
      </c>
      <c r="AX1160" t="s">
        <v>223</v>
      </c>
      <c r="BA1160" s="57">
        <v>46250.333333333336</v>
      </c>
      <c r="BB1160" t="s">
        <v>8520</v>
      </c>
      <c r="BC1160">
        <v>2026</v>
      </c>
      <c r="BD1160">
        <v>8</v>
      </c>
      <c r="BE1160">
        <v>13</v>
      </c>
      <c r="BF1160" s="6">
        <f t="shared" si="54"/>
        <v>46247</v>
      </c>
      <c r="BG1160">
        <f t="shared" si="55"/>
        <v>-3.3333333333357587</v>
      </c>
      <c r="BH1160" t="str">
        <f t="shared" si="56"/>
        <v>COMPLY</v>
      </c>
      <c r="BI1160" t="str">
        <f>VLOOKUP(H1160,Sheet2!$A$1:$B$270,2,FALSE)</f>
        <v>KEDIRI</v>
      </c>
    </row>
    <row r="1161" spans="1:61">
      <c r="A1161">
        <v>1160</v>
      </c>
      <c r="B1161">
        <v>1002519725</v>
      </c>
      <c r="C1161">
        <v>3</v>
      </c>
      <c r="D1161" t="s">
        <v>38</v>
      </c>
      <c r="E1161">
        <v>5</v>
      </c>
      <c r="F1161" t="s">
        <v>251</v>
      </c>
      <c r="G1161" t="s">
        <v>87</v>
      </c>
      <c r="H1161" t="s">
        <v>364</v>
      </c>
      <c r="I1161" t="s">
        <v>213</v>
      </c>
      <c r="J1161" t="s">
        <v>214</v>
      </c>
      <c r="K1161" t="s">
        <v>149</v>
      </c>
      <c r="L1161" t="s">
        <v>215</v>
      </c>
      <c r="M1161" t="s">
        <v>240</v>
      </c>
      <c r="N1161" t="s">
        <v>216</v>
      </c>
      <c r="O1161" s="57">
        <v>46245.518020833333</v>
      </c>
      <c r="P1161" s="57">
        <v>46245.519467592596</v>
      </c>
      <c r="Q1161">
        <v>69363249</v>
      </c>
      <c r="S1161">
        <v>152707239231</v>
      </c>
      <c r="T1161" t="s">
        <v>7590</v>
      </c>
      <c r="U1161" t="s">
        <v>7591</v>
      </c>
      <c r="V1161" t="s">
        <v>7592</v>
      </c>
      <c r="Z1161">
        <v>112.51716513186599</v>
      </c>
      <c r="AA1161">
        <v>-7.8847198626386099</v>
      </c>
      <c r="AB1161" t="s">
        <v>7593</v>
      </c>
      <c r="AC1161" t="s">
        <v>217</v>
      </c>
      <c r="AL1161" t="s">
        <v>218</v>
      </c>
      <c r="AM1161" t="s">
        <v>7594</v>
      </c>
      <c r="AN1161" t="s">
        <v>6</v>
      </c>
      <c r="AO1161" s="57">
        <v>46334.528009259258</v>
      </c>
      <c r="AP1161" s="57">
        <v>46251.541666666664</v>
      </c>
      <c r="AR1161" t="s">
        <v>241</v>
      </c>
      <c r="AS1161" t="s">
        <v>87</v>
      </c>
      <c r="AT1161" t="s">
        <v>231</v>
      </c>
      <c r="AV1161" t="s">
        <v>240</v>
      </c>
      <c r="AW1161" t="s">
        <v>1057</v>
      </c>
      <c r="AX1161" t="s">
        <v>223</v>
      </c>
      <c r="BA1161" s="57">
        <v>46251.541666666664</v>
      </c>
      <c r="BB1161" t="s">
        <v>7594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BATU</v>
      </c>
    </row>
    <row r="1162" spans="1:61">
      <c r="A1162">
        <v>1161</v>
      </c>
      <c r="B1162">
        <v>1002519854</v>
      </c>
      <c r="C1162">
        <v>3</v>
      </c>
      <c r="D1162" t="s">
        <v>59</v>
      </c>
      <c r="E1162">
        <v>4</v>
      </c>
      <c r="F1162" t="s">
        <v>243</v>
      </c>
      <c r="G1162" t="s">
        <v>657</v>
      </c>
      <c r="H1162" t="s">
        <v>658</v>
      </c>
      <c r="I1162" t="s">
        <v>213</v>
      </c>
      <c r="J1162" t="s">
        <v>214</v>
      </c>
      <c r="K1162" t="s">
        <v>149</v>
      </c>
      <c r="L1162" t="s">
        <v>215</v>
      </c>
      <c r="M1162" t="s">
        <v>76</v>
      </c>
      <c r="N1162" t="s">
        <v>216</v>
      </c>
      <c r="O1162" s="57">
        <v>46245.556203703702</v>
      </c>
      <c r="P1162" s="57">
        <v>46246.611157407409</v>
      </c>
      <c r="Q1162">
        <v>69363318</v>
      </c>
      <c r="S1162">
        <v>141149112791</v>
      </c>
      <c r="T1162" t="s">
        <v>7595</v>
      </c>
      <c r="U1162" t="s">
        <v>7596</v>
      </c>
      <c r="V1162" t="s">
        <v>7597</v>
      </c>
      <c r="Z1162">
        <v>110.09096165695</v>
      </c>
      <c r="AA1162">
        <v>-7.2708101844280701</v>
      </c>
      <c r="AB1162" t="s">
        <v>7598</v>
      </c>
      <c r="AC1162" t="s">
        <v>237</v>
      </c>
      <c r="AL1162" t="s">
        <v>218</v>
      </c>
      <c r="AM1162" t="s">
        <v>7599</v>
      </c>
      <c r="AN1162" t="s">
        <v>6</v>
      </c>
      <c r="AO1162" s="57">
        <v>46334.569282407407</v>
      </c>
      <c r="AP1162" s="57">
        <v>46246.541666666664</v>
      </c>
      <c r="AR1162" t="s">
        <v>219</v>
      </c>
      <c r="AS1162" t="s">
        <v>659</v>
      </c>
      <c r="AT1162" t="s">
        <v>231</v>
      </c>
      <c r="AU1162">
        <v>20260812</v>
      </c>
      <c r="AV1162" t="s">
        <v>222</v>
      </c>
      <c r="AW1162" t="s">
        <v>1072</v>
      </c>
      <c r="AX1162" t="s">
        <v>223</v>
      </c>
      <c r="BA1162" s="57">
        <v>46246.541666666664</v>
      </c>
      <c r="BB1162" t="s">
        <v>7599</v>
      </c>
      <c r="BC1162">
        <v>2026</v>
      </c>
      <c r="BD1162">
        <v>8</v>
      </c>
      <c r="BE1162">
        <v>12</v>
      </c>
      <c r="BF1162" s="6">
        <f t="shared" si="54"/>
        <v>46246</v>
      </c>
      <c r="BG1162">
        <f t="shared" si="55"/>
        <v>-0.54166666666424135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1002520022</v>
      </c>
      <c r="C1163">
        <v>3</v>
      </c>
      <c r="D1163" t="s">
        <v>49</v>
      </c>
      <c r="E1163">
        <v>4</v>
      </c>
      <c r="F1163" t="s">
        <v>253</v>
      </c>
      <c r="G1163" t="s">
        <v>556</v>
      </c>
      <c r="H1163" t="s">
        <v>563</v>
      </c>
      <c r="I1163" t="s">
        <v>213</v>
      </c>
      <c r="J1163" t="s">
        <v>214</v>
      </c>
      <c r="K1163" t="s">
        <v>149</v>
      </c>
      <c r="M1163" t="s">
        <v>7600</v>
      </c>
      <c r="N1163" t="s">
        <v>216</v>
      </c>
      <c r="O1163" s="57">
        <v>46245.581238425926</v>
      </c>
      <c r="P1163" s="57">
        <v>46245.639409722222</v>
      </c>
      <c r="Q1163">
        <v>69363368</v>
      </c>
      <c r="S1163">
        <v>146281108019</v>
      </c>
      <c r="T1163" t="s">
        <v>7601</v>
      </c>
      <c r="U1163" t="s">
        <v>7602</v>
      </c>
      <c r="V1163" t="s">
        <v>7603</v>
      </c>
      <c r="Z1163">
        <v>109.0238056</v>
      </c>
      <c r="AA1163">
        <v>-7.2643190999999998</v>
      </c>
      <c r="AB1163" t="s">
        <v>7604</v>
      </c>
      <c r="AC1163" t="s">
        <v>226</v>
      </c>
      <c r="AL1163" t="s">
        <v>218</v>
      </c>
      <c r="AM1163" t="s">
        <v>7605</v>
      </c>
      <c r="AN1163" t="s">
        <v>6</v>
      </c>
      <c r="AO1163" s="57">
        <v>46334.590532407405</v>
      </c>
      <c r="AP1163" s="57">
        <v>46246</v>
      </c>
      <c r="AS1163" t="s">
        <v>564</v>
      </c>
      <c r="AT1163" t="s">
        <v>231</v>
      </c>
      <c r="AV1163" t="s">
        <v>7606</v>
      </c>
      <c r="AW1163" t="s">
        <v>7607</v>
      </c>
      <c r="AX1163" t="s">
        <v>223</v>
      </c>
      <c r="BA1163" s="57">
        <v>46246.541666666664</v>
      </c>
      <c r="BB1163" t="s">
        <v>7605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:61">
      <c r="A1164">
        <v>1163</v>
      </c>
      <c r="B1164">
        <v>1002521138</v>
      </c>
      <c r="C1164">
        <v>3</v>
      </c>
      <c r="D1164" t="s">
        <v>45</v>
      </c>
      <c r="E1164">
        <v>5</v>
      </c>
      <c r="F1164" t="s">
        <v>211</v>
      </c>
      <c r="G1164" t="s">
        <v>115</v>
      </c>
      <c r="H1164" t="s">
        <v>281</v>
      </c>
      <c r="I1164" t="s">
        <v>213</v>
      </c>
      <c r="J1164" t="s">
        <v>214</v>
      </c>
      <c r="K1164" t="s">
        <v>149</v>
      </c>
      <c r="L1164" t="s">
        <v>215</v>
      </c>
      <c r="M1164" t="s">
        <v>76</v>
      </c>
      <c r="N1164" t="s">
        <v>216</v>
      </c>
      <c r="O1164" s="57">
        <v>46246.299270833333</v>
      </c>
      <c r="P1164" s="57">
        <v>46246.824432870373</v>
      </c>
      <c r="Q1164">
        <v>69363759</v>
      </c>
      <c r="S1164">
        <v>172603791573</v>
      </c>
      <c r="T1164" t="s">
        <v>8521</v>
      </c>
      <c r="U1164" t="s">
        <v>8522</v>
      </c>
      <c r="V1164" t="s">
        <v>8523</v>
      </c>
      <c r="Z1164">
        <v>116.2783302</v>
      </c>
      <c r="AA1164">
        <v>-8.8854896999999902</v>
      </c>
      <c r="AB1164" t="s">
        <v>8524</v>
      </c>
      <c r="AC1164" t="s">
        <v>237</v>
      </c>
      <c r="AL1164" t="s">
        <v>218</v>
      </c>
      <c r="AM1164" t="s">
        <v>8083</v>
      </c>
      <c r="AN1164" t="s">
        <v>6</v>
      </c>
      <c r="AO1164" s="57">
        <v>46364.30908564815</v>
      </c>
      <c r="AP1164" s="57">
        <v>46247.333333333336</v>
      </c>
      <c r="AR1164" t="s">
        <v>219</v>
      </c>
      <c r="AS1164" t="s">
        <v>588</v>
      </c>
      <c r="AT1164" t="s">
        <v>231</v>
      </c>
      <c r="AU1164">
        <v>20260812</v>
      </c>
      <c r="AV1164" t="s">
        <v>222</v>
      </c>
      <c r="AW1164" t="s">
        <v>1069</v>
      </c>
      <c r="AX1164" t="s">
        <v>223</v>
      </c>
      <c r="BA1164" s="57">
        <v>46247.333333333336</v>
      </c>
      <c r="BB1164" t="s">
        <v>8083</v>
      </c>
      <c r="BC1164">
        <v>2026</v>
      </c>
      <c r="BD1164">
        <v>8</v>
      </c>
      <c r="BE1164">
        <v>12</v>
      </c>
      <c r="BF1164" s="6">
        <f t="shared" si="54"/>
        <v>46246</v>
      </c>
      <c r="BG1164">
        <f t="shared" si="55"/>
        <v>-1.3333333333357587</v>
      </c>
      <c r="BH1164" t="str">
        <f t="shared" si="56"/>
        <v>COMPLY</v>
      </c>
      <c r="BI1164" t="str">
        <f>VLOOKUP(H1164,Sheet2!$A$1:$B$270,2,FALSE)</f>
        <v>SELONG</v>
      </c>
    </row>
    <row r="1165" spans="1:61">
      <c r="A1165">
        <v>1164</v>
      </c>
      <c r="B1165">
        <v>1002512148</v>
      </c>
      <c r="C1165">
        <v>3</v>
      </c>
      <c r="D1165" t="s">
        <v>42</v>
      </c>
      <c r="E1165">
        <v>5</v>
      </c>
      <c r="F1165" t="s">
        <v>233</v>
      </c>
      <c r="G1165" t="s">
        <v>105</v>
      </c>
      <c r="H1165" t="s">
        <v>301</v>
      </c>
      <c r="I1165" t="s">
        <v>213</v>
      </c>
      <c r="J1165" t="s">
        <v>214</v>
      </c>
      <c r="K1165" t="s">
        <v>149</v>
      </c>
      <c r="L1165" t="s">
        <v>215</v>
      </c>
      <c r="M1165" t="s">
        <v>76</v>
      </c>
      <c r="N1165" t="s">
        <v>216</v>
      </c>
      <c r="O1165" s="57">
        <v>46240.493032407408</v>
      </c>
      <c r="P1165" s="57">
        <v>46242.342881944445</v>
      </c>
      <c r="Q1165">
        <v>69359885</v>
      </c>
      <c r="S1165">
        <v>152313204401</v>
      </c>
      <c r="T1165" t="s">
        <v>1930</v>
      </c>
      <c r="U1165" t="s">
        <v>1931</v>
      </c>
      <c r="V1165" t="s">
        <v>1932</v>
      </c>
      <c r="Z1165">
        <v>112.43553199999999</v>
      </c>
      <c r="AA1165">
        <v>-7.4510350000000001</v>
      </c>
      <c r="AB1165" t="s">
        <v>1933</v>
      </c>
      <c r="AC1165" t="s">
        <v>237</v>
      </c>
      <c r="AL1165" t="s">
        <v>218</v>
      </c>
      <c r="AM1165" t="s">
        <v>1934</v>
      </c>
      <c r="AN1165" t="s">
        <v>6</v>
      </c>
      <c r="AO1165" s="57">
        <v>46181.496516203704</v>
      </c>
      <c r="AP1165" s="57">
        <v>46241.333333333336</v>
      </c>
      <c r="AR1165" t="s">
        <v>219</v>
      </c>
      <c r="AS1165" t="s">
        <v>105</v>
      </c>
      <c r="AT1165" t="s">
        <v>231</v>
      </c>
      <c r="AU1165">
        <v>20260808</v>
      </c>
      <c r="AV1165" t="s">
        <v>222</v>
      </c>
      <c r="AW1165" t="s">
        <v>1066</v>
      </c>
      <c r="AX1165" t="s">
        <v>223</v>
      </c>
      <c r="BA1165" s="57">
        <v>46241.333333333336</v>
      </c>
      <c r="BB1165" t="s">
        <v>1934</v>
      </c>
      <c r="BC1165">
        <v>2026</v>
      </c>
      <c r="BD1165">
        <v>8</v>
      </c>
      <c r="BE1165">
        <v>8</v>
      </c>
      <c r="BF1165" s="6">
        <f t="shared" si="54"/>
        <v>46242</v>
      </c>
      <c r="BG1165">
        <f t="shared" si="55"/>
        <v>0.66666666666424135</v>
      </c>
      <c r="BH1165" t="str">
        <f t="shared" si="56"/>
        <v>COMPLY</v>
      </c>
      <c r="BI1165" t="str">
        <f>VLOOKUP(H1165,Sheet2!$A$1:$B$270,2,FALSE)</f>
        <v>MOJOKERTO</v>
      </c>
    </row>
    <row r="1166" spans="1:61">
      <c r="A1166">
        <v>1165</v>
      </c>
      <c r="B1166">
        <v>1002516660</v>
      </c>
      <c r="C1166">
        <v>3</v>
      </c>
      <c r="D1166" t="s">
        <v>49</v>
      </c>
      <c r="E1166">
        <v>4</v>
      </c>
      <c r="F1166" t="s">
        <v>247</v>
      </c>
      <c r="G1166" t="s">
        <v>248</v>
      </c>
      <c r="H1166" t="s">
        <v>1012</v>
      </c>
      <c r="I1166" t="s">
        <v>213</v>
      </c>
      <c r="J1166" t="s">
        <v>214</v>
      </c>
      <c r="K1166" t="s">
        <v>149</v>
      </c>
      <c r="L1166" t="s">
        <v>215</v>
      </c>
      <c r="M1166" t="s">
        <v>259</v>
      </c>
      <c r="N1166" t="s">
        <v>216</v>
      </c>
      <c r="O1166" s="57">
        <v>46243.822175925925</v>
      </c>
      <c r="P1166" s="57">
        <v>46247.584791666668</v>
      </c>
      <c r="Q1166">
        <v>69362012</v>
      </c>
      <c r="S1166">
        <v>146422108950</v>
      </c>
      <c r="T1166" t="s">
        <v>4838</v>
      </c>
      <c r="U1166" t="s">
        <v>4839</v>
      </c>
      <c r="V1166" t="s">
        <v>4840</v>
      </c>
      <c r="Z1166">
        <v>110.40173102170201</v>
      </c>
      <c r="AA1166">
        <v>-7.0066714431188402</v>
      </c>
      <c r="AB1166" t="s">
        <v>4841</v>
      </c>
      <c r="AC1166" t="s">
        <v>217</v>
      </c>
      <c r="AL1166" t="s">
        <v>218</v>
      </c>
      <c r="AM1166" t="s">
        <v>4842</v>
      </c>
      <c r="AN1166" t="s">
        <v>6</v>
      </c>
      <c r="AO1166" s="57">
        <v>46273.829629629632</v>
      </c>
      <c r="AP1166" s="57">
        <v>46247.333333333336</v>
      </c>
      <c r="AR1166" t="s">
        <v>260</v>
      </c>
      <c r="AS1166" t="s">
        <v>220</v>
      </c>
      <c r="AT1166" t="s">
        <v>231</v>
      </c>
      <c r="AV1166" t="s">
        <v>261</v>
      </c>
      <c r="AW1166" t="s">
        <v>1065</v>
      </c>
      <c r="AX1166" t="s">
        <v>223</v>
      </c>
      <c r="BA1166" s="57">
        <v>46247.333333333336</v>
      </c>
      <c r="BB1166" t="s">
        <v>4842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:61">
      <c r="A1167">
        <v>1166</v>
      </c>
      <c r="B1167">
        <v>1002514543</v>
      </c>
      <c r="C1167">
        <v>3</v>
      </c>
      <c r="D1167" t="s">
        <v>38</v>
      </c>
      <c r="E1167">
        <v>5</v>
      </c>
      <c r="F1167" t="s">
        <v>90</v>
      </c>
      <c r="G1167" t="s">
        <v>88</v>
      </c>
      <c r="H1167" t="s">
        <v>514</v>
      </c>
      <c r="I1167" t="s">
        <v>213</v>
      </c>
      <c r="J1167" t="s">
        <v>214</v>
      </c>
      <c r="K1167" t="s">
        <v>149</v>
      </c>
      <c r="L1167" t="s">
        <v>215</v>
      </c>
      <c r="M1167" t="s">
        <v>76</v>
      </c>
      <c r="N1167" t="s">
        <v>216</v>
      </c>
      <c r="O1167" s="57">
        <v>46241.549976851849</v>
      </c>
      <c r="P1167" s="57">
        <v>46244.711643518516</v>
      </c>
      <c r="Q1167">
        <v>69360757</v>
      </c>
      <c r="S1167">
        <v>152734208665</v>
      </c>
      <c r="T1167" t="s">
        <v>4843</v>
      </c>
      <c r="U1167" t="s">
        <v>4844</v>
      </c>
      <c r="V1167" t="s">
        <v>4845</v>
      </c>
      <c r="Z1167">
        <v>112.15512200000001</v>
      </c>
      <c r="AA1167">
        <v>-8.2201109999999993</v>
      </c>
      <c r="AB1167" t="s">
        <v>4846</v>
      </c>
      <c r="AC1167" t="s">
        <v>237</v>
      </c>
      <c r="AL1167" t="s">
        <v>218</v>
      </c>
      <c r="AM1167" t="s">
        <v>4847</v>
      </c>
      <c r="AN1167" t="s">
        <v>6</v>
      </c>
      <c r="AO1167" s="57">
        <v>46211.559479166666</v>
      </c>
      <c r="AP1167" s="57">
        <v>46244.333333333336</v>
      </c>
      <c r="AR1167" t="s">
        <v>219</v>
      </c>
      <c r="AS1167" t="s">
        <v>589</v>
      </c>
      <c r="AT1167" t="s">
        <v>231</v>
      </c>
      <c r="AU1167">
        <v>20260810</v>
      </c>
      <c r="AV1167" t="s">
        <v>222</v>
      </c>
      <c r="AW1167" t="s">
        <v>1059</v>
      </c>
      <c r="AX1167" t="s">
        <v>223</v>
      </c>
      <c r="BA1167" s="57">
        <v>46244.333333333336</v>
      </c>
      <c r="BB1167" t="s">
        <v>4847</v>
      </c>
      <c r="BC1167">
        <v>2026</v>
      </c>
      <c r="BD1167">
        <v>8</v>
      </c>
      <c r="BE1167">
        <v>10</v>
      </c>
      <c r="BF1167" s="6">
        <f t="shared" si="54"/>
        <v>46244</v>
      </c>
      <c r="BG1167">
        <f t="shared" si="55"/>
        <v>-0.33333333333575865</v>
      </c>
      <c r="BH1167" t="str">
        <f t="shared" si="56"/>
        <v>COMPLY</v>
      </c>
      <c r="BI1167" t="str">
        <f>VLOOKUP(H1167,Sheet2!$A$1:$B$270,2,FALSE)</f>
        <v>BLITAR</v>
      </c>
    </row>
    <row r="1168" spans="1:61">
      <c r="A1168">
        <v>1167</v>
      </c>
      <c r="B1168">
        <v>1002509300</v>
      </c>
      <c r="C1168">
        <v>3</v>
      </c>
      <c r="D1168" t="s">
        <v>51</v>
      </c>
      <c r="E1168">
        <v>4</v>
      </c>
      <c r="F1168" t="s">
        <v>275</v>
      </c>
      <c r="G1168" t="s">
        <v>575</v>
      </c>
      <c r="H1168" t="s">
        <v>935</v>
      </c>
      <c r="I1168" t="s">
        <v>213</v>
      </c>
      <c r="J1168" t="s">
        <v>214</v>
      </c>
      <c r="K1168" t="s">
        <v>149</v>
      </c>
      <c r="L1168" t="s">
        <v>215</v>
      </c>
      <c r="M1168" t="s">
        <v>76</v>
      </c>
      <c r="N1168" t="s">
        <v>216</v>
      </c>
      <c r="O1168" s="57">
        <v>46238.707592592589</v>
      </c>
      <c r="P1168" s="57">
        <v>46240.607465277775</v>
      </c>
      <c r="Q1168">
        <v>69358570</v>
      </c>
      <c r="S1168">
        <v>142509107212</v>
      </c>
      <c r="T1168" t="s">
        <v>1945</v>
      </c>
      <c r="U1168" t="s">
        <v>1946</v>
      </c>
      <c r="V1168" t="s">
        <v>1947</v>
      </c>
      <c r="Z1168">
        <v>111.205994</v>
      </c>
      <c r="AA1168">
        <v>-7.0491840000000003</v>
      </c>
      <c r="AB1168" t="s">
        <v>1948</v>
      </c>
      <c r="AC1168" t="s">
        <v>237</v>
      </c>
      <c r="AL1168" t="s">
        <v>218</v>
      </c>
      <c r="AM1168" t="s">
        <v>1949</v>
      </c>
      <c r="AN1168" t="s">
        <v>6</v>
      </c>
      <c r="AO1168" s="57">
        <v>46120.71539351852</v>
      </c>
      <c r="AP1168" s="57">
        <v>46239.625</v>
      </c>
      <c r="AR1168" t="s">
        <v>219</v>
      </c>
      <c r="AS1168" t="s">
        <v>936</v>
      </c>
      <c r="AT1168" t="s">
        <v>231</v>
      </c>
      <c r="AU1168">
        <v>20260806</v>
      </c>
      <c r="AV1168" t="s">
        <v>222</v>
      </c>
      <c r="AW1168" t="s">
        <v>1055</v>
      </c>
      <c r="AX1168" t="s">
        <v>223</v>
      </c>
      <c r="BA1168" s="57">
        <v>46239.625</v>
      </c>
      <c r="BB1168" t="s">
        <v>1949</v>
      </c>
      <c r="BC1168">
        <v>2026</v>
      </c>
      <c r="BD1168">
        <v>8</v>
      </c>
      <c r="BE1168">
        <v>6</v>
      </c>
      <c r="BF1168" s="6">
        <f t="shared" si="54"/>
        <v>46240</v>
      </c>
      <c r="BG1168">
        <f t="shared" si="55"/>
        <v>0.375</v>
      </c>
      <c r="BH1168" t="str">
        <f t="shared" si="56"/>
        <v>COMPLY</v>
      </c>
      <c r="BI1168" t="e">
        <f>VLOOKUP(H1168,Sheet2!$A$1:$B$270,2,FALSE)</f>
        <v>#N/A</v>
      </c>
    </row>
    <row r="1169" spans="1:61">
      <c r="A1169">
        <v>1168</v>
      </c>
      <c r="B1169">
        <v>1002519934</v>
      </c>
      <c r="C1169">
        <v>3</v>
      </c>
      <c r="D1169" t="s">
        <v>49</v>
      </c>
      <c r="E1169">
        <v>4</v>
      </c>
      <c r="F1169" t="s">
        <v>253</v>
      </c>
      <c r="G1169" t="s">
        <v>556</v>
      </c>
      <c r="H1169" t="s">
        <v>563</v>
      </c>
      <c r="I1169" t="s">
        <v>213</v>
      </c>
      <c r="J1169" t="s">
        <v>214</v>
      </c>
      <c r="K1169" t="s">
        <v>149</v>
      </c>
      <c r="M1169" t="s">
        <v>559</v>
      </c>
      <c r="N1169" t="s">
        <v>216</v>
      </c>
      <c r="O1169" s="57">
        <v>46245.5700462963</v>
      </c>
      <c r="P1169" s="57">
        <v>46247.719178240739</v>
      </c>
      <c r="Q1169">
        <v>69363341</v>
      </c>
      <c r="S1169">
        <v>146281108016</v>
      </c>
      <c r="T1169" t="s">
        <v>7608</v>
      </c>
      <c r="U1169" t="s">
        <v>7609</v>
      </c>
      <c r="Z1169">
        <v>108.9867514</v>
      </c>
      <c r="AA1169">
        <v>-7.1551226999999997</v>
      </c>
      <c r="AB1169" t="s">
        <v>7610</v>
      </c>
      <c r="AC1169" t="s">
        <v>226</v>
      </c>
      <c r="AO1169" s="57">
        <v>46334.579965277779</v>
      </c>
      <c r="AR1169" t="s">
        <v>6</v>
      </c>
      <c r="AS1169" t="s">
        <v>564</v>
      </c>
      <c r="AT1169" t="s">
        <v>231</v>
      </c>
      <c r="AV1169" t="s">
        <v>9461</v>
      </c>
      <c r="AW1169" t="s">
        <v>566</v>
      </c>
      <c r="AX1169" t="s">
        <v>223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:61">
      <c r="A1170">
        <v>1169</v>
      </c>
      <c r="B1170">
        <v>1002516381</v>
      </c>
      <c r="C1170">
        <v>3</v>
      </c>
      <c r="D1170" t="s">
        <v>49</v>
      </c>
      <c r="E1170">
        <v>4</v>
      </c>
      <c r="F1170" t="s">
        <v>253</v>
      </c>
      <c r="G1170" t="s">
        <v>556</v>
      </c>
      <c r="H1170" t="s">
        <v>1123</v>
      </c>
      <c r="I1170" t="s">
        <v>213</v>
      </c>
      <c r="J1170" t="s">
        <v>214</v>
      </c>
      <c r="K1170" t="s">
        <v>149</v>
      </c>
      <c r="L1170" t="s">
        <v>215</v>
      </c>
      <c r="M1170" t="s">
        <v>590</v>
      </c>
      <c r="N1170" t="s">
        <v>216</v>
      </c>
      <c r="O1170" s="57">
        <v>46243.447187500002</v>
      </c>
      <c r="P1170" s="57">
        <v>46245.385451388887</v>
      </c>
      <c r="Q1170">
        <v>69361764</v>
      </c>
      <c r="S1170">
        <v>142204107625</v>
      </c>
      <c r="T1170" t="s">
        <v>1208</v>
      </c>
      <c r="U1170" t="s">
        <v>4848</v>
      </c>
      <c r="V1170" t="s">
        <v>4849</v>
      </c>
      <c r="Z1170">
        <v>108.87956</v>
      </c>
      <c r="AA1170">
        <v>-6.8732230000000003</v>
      </c>
      <c r="AB1170" t="s">
        <v>4850</v>
      </c>
      <c r="AC1170" t="s">
        <v>237</v>
      </c>
      <c r="AL1170" t="s">
        <v>218</v>
      </c>
      <c r="AM1170" t="s">
        <v>4851</v>
      </c>
      <c r="AN1170" t="s">
        <v>6</v>
      </c>
      <c r="AO1170" s="57">
        <v>46273.454664351855</v>
      </c>
      <c r="AP1170" s="57">
        <v>46244.333333333336</v>
      </c>
      <c r="AR1170" t="s">
        <v>572</v>
      </c>
      <c r="AS1170" t="s">
        <v>617</v>
      </c>
      <c r="AT1170" t="s">
        <v>231</v>
      </c>
      <c r="AV1170" t="s">
        <v>1033</v>
      </c>
      <c r="AW1170" t="s">
        <v>1063</v>
      </c>
      <c r="AX1170" t="s">
        <v>223</v>
      </c>
      <c r="BA1170" s="57">
        <v>46244.333333333336</v>
      </c>
      <c r="BB1170" t="s">
        <v>4851</v>
      </c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:61">
      <c r="A1171">
        <v>1170</v>
      </c>
      <c r="B1171">
        <v>1002510212</v>
      </c>
      <c r="C1171">
        <v>3</v>
      </c>
      <c r="D1171" t="s">
        <v>55</v>
      </c>
      <c r="E1171">
        <v>5</v>
      </c>
      <c r="F1171" t="s">
        <v>267</v>
      </c>
      <c r="G1171" t="s">
        <v>122</v>
      </c>
      <c r="H1171" t="s">
        <v>357</v>
      </c>
      <c r="I1171" t="s">
        <v>213</v>
      </c>
      <c r="J1171" t="s">
        <v>214</v>
      </c>
      <c r="K1171" t="s">
        <v>149</v>
      </c>
      <c r="L1171" t="s">
        <v>215</v>
      </c>
      <c r="M1171" t="s">
        <v>76</v>
      </c>
      <c r="N1171" t="s">
        <v>216</v>
      </c>
      <c r="O1171" s="57">
        <v>46239.476354166669</v>
      </c>
      <c r="P1171" s="57">
        <v>46239.768368055556</v>
      </c>
      <c r="Q1171">
        <v>69358977</v>
      </c>
      <c r="S1171">
        <v>152421262136</v>
      </c>
      <c r="T1171" t="s">
        <v>1951</v>
      </c>
      <c r="U1171" t="s">
        <v>1952</v>
      </c>
      <c r="V1171" t="s">
        <v>1953</v>
      </c>
      <c r="Z1171">
        <v>112.60519549999999</v>
      </c>
      <c r="AA1171">
        <v>-7.1770965000000002</v>
      </c>
      <c r="AB1171" t="s">
        <v>1954</v>
      </c>
      <c r="AC1171" t="s">
        <v>237</v>
      </c>
      <c r="AL1171" t="s">
        <v>218</v>
      </c>
      <c r="AM1171" t="s">
        <v>1955</v>
      </c>
      <c r="AN1171" t="s">
        <v>6</v>
      </c>
      <c r="AO1171" s="57">
        <v>46150.486030092594</v>
      </c>
      <c r="AP1171" s="57">
        <v>46243.541666666664</v>
      </c>
      <c r="AR1171" t="s">
        <v>219</v>
      </c>
      <c r="AS1171" t="s">
        <v>122</v>
      </c>
      <c r="AT1171" t="s">
        <v>231</v>
      </c>
      <c r="AU1171">
        <v>20260805</v>
      </c>
      <c r="AV1171" t="s">
        <v>222</v>
      </c>
      <c r="AW1171" t="s">
        <v>1067</v>
      </c>
      <c r="AX1171" t="s">
        <v>223</v>
      </c>
      <c r="BA1171" s="57">
        <v>46243.541666666664</v>
      </c>
      <c r="BB1171" t="s">
        <v>1955</v>
      </c>
      <c r="BC1171">
        <v>2026</v>
      </c>
      <c r="BD1171">
        <v>8</v>
      </c>
      <c r="BE1171">
        <v>5</v>
      </c>
      <c r="BF1171" s="6">
        <f t="shared" si="54"/>
        <v>46239</v>
      </c>
      <c r="BG1171">
        <f t="shared" si="55"/>
        <v>-4.5416666666642413</v>
      </c>
      <c r="BH1171" t="str">
        <f t="shared" si="56"/>
        <v>COMPLY</v>
      </c>
      <c r="BI1171" t="str">
        <f>VLOOKUP(H1171,Sheet2!$A$1:$B$270,2,FALSE)</f>
        <v>GRESIK</v>
      </c>
    </row>
    <row r="1172" spans="1:61">
      <c r="A1172">
        <v>1171</v>
      </c>
      <c r="B1172">
        <v>1002516338</v>
      </c>
      <c r="C1172">
        <v>3</v>
      </c>
      <c r="D1172" t="s">
        <v>51</v>
      </c>
      <c r="E1172">
        <v>4</v>
      </c>
      <c r="F1172" t="s">
        <v>275</v>
      </c>
      <c r="G1172" t="s">
        <v>922</v>
      </c>
      <c r="H1172" t="s">
        <v>4852</v>
      </c>
      <c r="I1172" t="s">
        <v>213</v>
      </c>
      <c r="J1172" t="s">
        <v>214</v>
      </c>
      <c r="K1172" t="s">
        <v>149</v>
      </c>
      <c r="L1172" t="s">
        <v>215</v>
      </c>
      <c r="M1172" t="s">
        <v>970</v>
      </c>
      <c r="N1172" t="s">
        <v>216</v>
      </c>
      <c r="O1172" s="57">
        <v>46243.413842592592</v>
      </c>
      <c r="P1172" s="57">
        <v>46246.590844907405</v>
      </c>
      <c r="Q1172">
        <v>69361729</v>
      </c>
      <c r="S1172">
        <v>142539117749</v>
      </c>
      <c r="T1172" t="s">
        <v>4853</v>
      </c>
      <c r="U1172" t="s">
        <v>4854</v>
      </c>
      <c r="V1172" t="s">
        <v>4855</v>
      </c>
      <c r="Z1172">
        <v>110.724441</v>
      </c>
      <c r="AA1172">
        <v>-6.5686200000000001</v>
      </c>
      <c r="AB1172" t="s">
        <v>4856</v>
      </c>
      <c r="AC1172" t="s">
        <v>237</v>
      </c>
      <c r="AL1172" t="s">
        <v>218</v>
      </c>
      <c r="AM1172" t="s">
        <v>4857</v>
      </c>
      <c r="AN1172" t="s">
        <v>6</v>
      </c>
      <c r="AO1172" s="57">
        <v>46273.423506944448</v>
      </c>
      <c r="AP1172" s="57">
        <v>46244.625</v>
      </c>
      <c r="AQ1172" t="s">
        <v>249</v>
      </c>
      <c r="AR1172" t="s">
        <v>12</v>
      </c>
      <c r="AS1172" t="s">
        <v>220</v>
      </c>
      <c r="AT1172" t="s">
        <v>231</v>
      </c>
      <c r="AV1172" t="s">
        <v>949</v>
      </c>
      <c r="AW1172" t="s">
        <v>1057</v>
      </c>
      <c r="AX1172" t="s">
        <v>223</v>
      </c>
      <c r="BA1172" s="57">
        <v>46244.625</v>
      </c>
      <c r="BB1172" t="s">
        <v>4857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:61">
      <c r="A1173">
        <v>1172</v>
      </c>
      <c r="B1173">
        <v>1002506175</v>
      </c>
      <c r="C1173">
        <v>3</v>
      </c>
      <c r="D1173" t="s">
        <v>59</v>
      </c>
      <c r="E1173">
        <v>4</v>
      </c>
      <c r="F1173" t="s">
        <v>243</v>
      </c>
      <c r="G1173" t="s">
        <v>920</v>
      </c>
      <c r="H1173" t="s">
        <v>945</v>
      </c>
      <c r="I1173" t="s">
        <v>213</v>
      </c>
      <c r="J1173" t="s">
        <v>214</v>
      </c>
      <c r="K1173" t="s">
        <v>149</v>
      </c>
      <c r="M1173" t="s">
        <v>76</v>
      </c>
      <c r="N1173" t="s">
        <v>216</v>
      </c>
      <c r="O1173" s="57">
        <v>46237.583067129628</v>
      </c>
      <c r="P1173" s="57">
        <v>46237.881631944445</v>
      </c>
      <c r="Q1173">
        <v>69353932</v>
      </c>
      <c r="S1173">
        <v>141146114787</v>
      </c>
      <c r="T1173" t="s">
        <v>1193</v>
      </c>
      <c r="U1173" t="s">
        <v>1956</v>
      </c>
      <c r="V1173" t="s">
        <v>1957</v>
      </c>
      <c r="Z1173">
        <v>110.275694</v>
      </c>
      <c r="AA1173">
        <v>-7.5718529999999999</v>
      </c>
      <c r="AB1173" t="s">
        <v>1194</v>
      </c>
      <c r="AC1173" t="s">
        <v>292</v>
      </c>
      <c r="AL1173" t="s">
        <v>218</v>
      </c>
      <c r="AM1173" t="s">
        <v>1958</v>
      </c>
      <c r="AN1173" t="s">
        <v>6</v>
      </c>
      <c r="AO1173" s="57">
        <v>46089.590624999997</v>
      </c>
      <c r="AR1173" t="s">
        <v>219</v>
      </c>
      <c r="AS1173" t="s">
        <v>920</v>
      </c>
      <c r="AT1173" t="s">
        <v>231</v>
      </c>
      <c r="AU1173">
        <v>20260803</v>
      </c>
      <c r="AV1173" t="s">
        <v>222</v>
      </c>
      <c r="AW1173" t="s">
        <v>566</v>
      </c>
      <c r="AX1173" t="s">
        <v>223</v>
      </c>
      <c r="BA1173" s="57">
        <v>46237.291666666664</v>
      </c>
      <c r="BB1173" t="s">
        <v>1958</v>
      </c>
      <c r="BC1173">
        <v>2026</v>
      </c>
      <c r="BD1173">
        <v>8</v>
      </c>
      <c r="BE1173">
        <v>3</v>
      </c>
      <c r="BF1173" s="6">
        <f t="shared" si="54"/>
        <v>46237</v>
      </c>
      <c r="BG1173">
        <f t="shared" si="55"/>
        <v>-0.29166666666424135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1002510687</v>
      </c>
      <c r="C1174">
        <v>3</v>
      </c>
      <c r="D1174" t="s">
        <v>42</v>
      </c>
      <c r="E1174">
        <v>5</v>
      </c>
      <c r="F1174" t="s">
        <v>106</v>
      </c>
      <c r="G1174" t="s">
        <v>106</v>
      </c>
      <c r="H1174" t="s">
        <v>340</v>
      </c>
      <c r="I1174" t="s">
        <v>213</v>
      </c>
      <c r="J1174" t="s">
        <v>214</v>
      </c>
      <c r="K1174" t="s">
        <v>149</v>
      </c>
      <c r="M1174" t="s">
        <v>76</v>
      </c>
      <c r="N1174" t="s">
        <v>216</v>
      </c>
      <c r="O1174" s="57">
        <v>46239.586145833331</v>
      </c>
      <c r="P1174" s="57">
        <v>46241.554212962961</v>
      </c>
      <c r="Q1174">
        <v>69359252</v>
      </c>
      <c r="S1174">
        <v>152744222121</v>
      </c>
      <c r="T1174" t="s">
        <v>1959</v>
      </c>
      <c r="U1174" t="s">
        <v>1960</v>
      </c>
      <c r="V1174" t="s">
        <v>1961</v>
      </c>
      <c r="Z1174">
        <v>112.78354950000001</v>
      </c>
      <c r="AA1174">
        <v>-7.6446240000000003</v>
      </c>
      <c r="AB1174" t="s">
        <v>1962</v>
      </c>
      <c r="AC1174" t="s">
        <v>230</v>
      </c>
      <c r="AL1174" t="s">
        <v>218</v>
      </c>
      <c r="AM1174" t="s">
        <v>1963</v>
      </c>
      <c r="AN1174" t="s">
        <v>6</v>
      </c>
      <c r="AO1174" s="57">
        <v>46150.59070601852</v>
      </c>
      <c r="AP1174" s="57">
        <v>46240.625</v>
      </c>
      <c r="AR1174" t="s">
        <v>219</v>
      </c>
      <c r="AS1174" t="s">
        <v>665</v>
      </c>
      <c r="AT1174" t="s">
        <v>231</v>
      </c>
      <c r="AU1174">
        <v>20260807</v>
      </c>
      <c r="AV1174" t="s">
        <v>222</v>
      </c>
      <c r="AW1174" t="s">
        <v>566</v>
      </c>
      <c r="AX1174" t="s">
        <v>223</v>
      </c>
      <c r="BA1174" s="57">
        <v>46240.625</v>
      </c>
      <c r="BB1174" t="s">
        <v>1963</v>
      </c>
      <c r="BC1174">
        <v>2026</v>
      </c>
      <c r="BD1174">
        <v>8</v>
      </c>
      <c r="BE1174">
        <v>7</v>
      </c>
      <c r="BF1174" s="6">
        <f t="shared" si="54"/>
        <v>46241</v>
      </c>
      <c r="BG1174">
        <f t="shared" si="55"/>
        <v>0.375</v>
      </c>
      <c r="BH1174" t="str">
        <f t="shared" si="56"/>
        <v>COMPLY</v>
      </c>
      <c r="BI1174" t="str">
        <f>VLOOKUP(H1174,Sheet2!$A$1:$B$270,2,FALSE)</f>
        <v>PASURUAN</v>
      </c>
    </row>
    <row r="1175" spans="1:61">
      <c r="A1175">
        <v>1174</v>
      </c>
      <c r="B1175">
        <v>1002515815</v>
      </c>
      <c r="C1175">
        <v>3</v>
      </c>
      <c r="D1175" t="s">
        <v>51</v>
      </c>
      <c r="E1175">
        <v>4</v>
      </c>
      <c r="F1175" t="s">
        <v>275</v>
      </c>
      <c r="G1175" t="s">
        <v>611</v>
      </c>
      <c r="H1175" t="s">
        <v>4873</v>
      </c>
      <c r="I1175" t="s">
        <v>213</v>
      </c>
      <c r="J1175" t="s">
        <v>214</v>
      </c>
      <c r="K1175" t="s">
        <v>149</v>
      </c>
      <c r="L1175" t="s">
        <v>215</v>
      </c>
      <c r="M1175" t="s">
        <v>970</v>
      </c>
      <c r="N1175" t="s">
        <v>216</v>
      </c>
      <c r="O1175" s="57">
        <v>46242.479131944441</v>
      </c>
      <c r="P1175" s="57">
        <v>46246.402754629627</v>
      </c>
      <c r="Q1175">
        <v>69361361</v>
      </c>
      <c r="S1175">
        <v>142598105504</v>
      </c>
      <c r="T1175" t="s">
        <v>4874</v>
      </c>
      <c r="U1175" t="s">
        <v>4875</v>
      </c>
      <c r="V1175" t="s">
        <v>4876</v>
      </c>
      <c r="Z1175">
        <v>111.58652135035599</v>
      </c>
      <c r="AA1175">
        <v>-6.8762507145352698</v>
      </c>
      <c r="AB1175" t="s">
        <v>4877</v>
      </c>
      <c r="AC1175" t="s">
        <v>237</v>
      </c>
      <c r="AL1175" t="s">
        <v>218</v>
      </c>
      <c r="AM1175" t="s">
        <v>4511</v>
      </c>
      <c r="AN1175" t="s">
        <v>6</v>
      </c>
      <c r="AO1175" s="57">
        <v>46242.486076388886</v>
      </c>
      <c r="AP1175" s="57">
        <v>46244.333333333336</v>
      </c>
      <c r="AQ1175" t="s">
        <v>570</v>
      </c>
      <c r="AR1175" t="s">
        <v>12</v>
      </c>
      <c r="AS1175" t="s">
        <v>611</v>
      </c>
      <c r="AT1175" t="s">
        <v>231</v>
      </c>
      <c r="AV1175" t="s">
        <v>949</v>
      </c>
      <c r="AW1175" t="s">
        <v>1055</v>
      </c>
      <c r="AX1175" t="s">
        <v>223</v>
      </c>
      <c r="BA1175" s="57">
        <v>46244.333333333336</v>
      </c>
      <c r="BB1175" t="s">
        <v>4511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1002511659</v>
      </c>
      <c r="C1176">
        <v>3</v>
      </c>
      <c r="D1176" t="s">
        <v>49</v>
      </c>
      <c r="E1176">
        <v>4</v>
      </c>
      <c r="F1176" t="s">
        <v>253</v>
      </c>
      <c r="G1176" t="s">
        <v>558</v>
      </c>
      <c r="H1176" t="s">
        <v>562</v>
      </c>
      <c r="I1176" t="s">
        <v>213</v>
      </c>
      <c r="J1176" t="s">
        <v>214</v>
      </c>
      <c r="K1176" t="s">
        <v>149</v>
      </c>
      <c r="L1176" t="s">
        <v>215</v>
      </c>
      <c r="M1176" t="s">
        <v>582</v>
      </c>
      <c r="N1176" t="s">
        <v>216</v>
      </c>
      <c r="O1176" s="57">
        <v>46240.40828703704</v>
      </c>
      <c r="P1176" s="57">
        <v>46241.480694444443</v>
      </c>
      <c r="Q1176">
        <v>69359666</v>
      </c>
      <c r="S1176">
        <v>142278112622</v>
      </c>
      <c r="T1176" t="s">
        <v>1975</v>
      </c>
      <c r="U1176" t="s">
        <v>1976</v>
      </c>
      <c r="V1176" t="s">
        <v>1977</v>
      </c>
      <c r="Z1176">
        <v>109.368638</v>
      </c>
      <c r="AA1176">
        <v>-6.8634389999999996</v>
      </c>
      <c r="AB1176" t="s">
        <v>1978</v>
      </c>
      <c r="AC1176" t="s">
        <v>237</v>
      </c>
      <c r="AL1176" t="s">
        <v>218</v>
      </c>
      <c r="AM1176" t="s">
        <v>1979</v>
      </c>
      <c r="AN1176" t="s">
        <v>6</v>
      </c>
      <c r="AO1176" s="57">
        <v>46181.413252314815</v>
      </c>
      <c r="AP1176" s="57">
        <v>46241.333333333336</v>
      </c>
      <c r="AR1176" t="s">
        <v>14</v>
      </c>
      <c r="AS1176" t="s">
        <v>220</v>
      </c>
      <c r="AT1176" t="s">
        <v>231</v>
      </c>
      <c r="AV1176" t="s">
        <v>4879</v>
      </c>
      <c r="AW1176" t="s">
        <v>1059</v>
      </c>
      <c r="AX1176" t="s">
        <v>223</v>
      </c>
      <c r="BA1176" s="57">
        <v>46241.333333333336</v>
      </c>
      <c r="BB1176" t="s">
        <v>1979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A1177">
        <v>1176</v>
      </c>
      <c r="B1177">
        <v>1002507579</v>
      </c>
      <c r="C1177">
        <v>3</v>
      </c>
      <c r="D1177" t="s">
        <v>59</v>
      </c>
      <c r="E1177">
        <v>4</v>
      </c>
      <c r="F1177" t="s">
        <v>243</v>
      </c>
      <c r="G1177" t="s">
        <v>920</v>
      </c>
      <c r="H1177" t="s">
        <v>921</v>
      </c>
      <c r="I1177" t="s">
        <v>213</v>
      </c>
      <c r="J1177" t="s">
        <v>214</v>
      </c>
      <c r="K1177" t="s">
        <v>149</v>
      </c>
      <c r="M1177" t="s">
        <v>559</v>
      </c>
      <c r="N1177" t="s">
        <v>216</v>
      </c>
      <c r="O1177" s="57">
        <v>46238.457557870373</v>
      </c>
      <c r="P1177" s="57">
        <v>46239.496296296296</v>
      </c>
      <c r="Q1177">
        <v>69358084</v>
      </c>
      <c r="S1177">
        <v>142164113591</v>
      </c>
      <c r="T1177" t="s">
        <v>1990</v>
      </c>
      <c r="Z1177">
        <v>110.36689440000001</v>
      </c>
      <c r="AA1177">
        <v>-7.5307750000000002</v>
      </c>
      <c r="AB1177" t="s">
        <v>1991</v>
      </c>
      <c r="AC1177" t="s">
        <v>292</v>
      </c>
      <c r="AO1177" s="57">
        <v>46120.465902777774</v>
      </c>
      <c r="AR1177" t="s">
        <v>6</v>
      </c>
      <c r="AS1177" t="s">
        <v>220</v>
      </c>
      <c r="AT1177" t="s">
        <v>231</v>
      </c>
      <c r="AV1177" t="s">
        <v>1992</v>
      </c>
      <c r="AW1177" t="s">
        <v>606</v>
      </c>
      <c r="AX1177" t="s">
        <v>223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:61">
      <c r="A1178">
        <v>1177</v>
      </c>
      <c r="B1178">
        <v>1002506598</v>
      </c>
      <c r="C1178">
        <v>3</v>
      </c>
      <c r="D1178" t="s">
        <v>42</v>
      </c>
      <c r="E1178">
        <v>5</v>
      </c>
      <c r="F1178" t="s">
        <v>102</v>
      </c>
      <c r="G1178" t="s">
        <v>102</v>
      </c>
      <c r="H1178" t="s">
        <v>372</v>
      </c>
      <c r="I1178" t="s">
        <v>213</v>
      </c>
      <c r="J1178" t="s">
        <v>214</v>
      </c>
      <c r="K1178" t="s">
        <v>149</v>
      </c>
      <c r="L1178" t="s">
        <v>215</v>
      </c>
      <c r="M1178" t="s">
        <v>76</v>
      </c>
      <c r="N1178" t="s">
        <v>216</v>
      </c>
      <c r="O1178" s="57">
        <v>46237.745787037034</v>
      </c>
      <c r="P1178" s="57">
        <v>46239.878171296295</v>
      </c>
      <c r="Q1178">
        <v>69357825</v>
      </c>
      <c r="S1178">
        <v>152501280827</v>
      </c>
      <c r="T1178" t="s">
        <v>1999</v>
      </c>
      <c r="U1178" t="s">
        <v>2000</v>
      </c>
      <c r="V1178" t="s">
        <v>2001</v>
      </c>
      <c r="Z1178">
        <v>113.677196</v>
      </c>
      <c r="AA1178">
        <v>-8.1773179999999996</v>
      </c>
      <c r="AB1178" t="s">
        <v>2002</v>
      </c>
      <c r="AC1178" t="s">
        <v>237</v>
      </c>
      <c r="AL1178" t="s">
        <v>218</v>
      </c>
      <c r="AM1178" t="s">
        <v>2003</v>
      </c>
      <c r="AN1178" t="s">
        <v>6</v>
      </c>
      <c r="AO1178" s="57">
        <v>46089.746388888889</v>
      </c>
      <c r="AP1178" s="57">
        <v>46239.333333333336</v>
      </c>
      <c r="AR1178" t="s">
        <v>219</v>
      </c>
      <c r="AS1178" t="s">
        <v>102</v>
      </c>
      <c r="AT1178" t="s">
        <v>221</v>
      </c>
      <c r="AU1178">
        <v>20260805</v>
      </c>
      <c r="AV1178" t="s">
        <v>222</v>
      </c>
      <c r="AW1178" t="s">
        <v>988</v>
      </c>
      <c r="AX1178" t="s">
        <v>223</v>
      </c>
      <c r="BA1178" s="57">
        <v>46239.333333333336</v>
      </c>
      <c r="BB1178" t="s">
        <v>2003</v>
      </c>
      <c r="BC1178">
        <v>2026</v>
      </c>
      <c r="BD1178">
        <v>8</v>
      </c>
      <c r="BE1178">
        <v>5</v>
      </c>
      <c r="BF1178" s="6">
        <f t="shared" si="54"/>
        <v>46239</v>
      </c>
      <c r="BG1178">
        <f t="shared" si="55"/>
        <v>-0.33333333333575865</v>
      </c>
      <c r="BH1178" t="str">
        <f t="shared" si="56"/>
        <v>COMPLY</v>
      </c>
      <c r="BI1178" t="str">
        <f>VLOOKUP(H1178,Sheet2!$A$1:$B$270,2,FALSE)</f>
        <v>JEMBER</v>
      </c>
    </row>
    <row r="1179" spans="1:61">
      <c r="A1179">
        <v>1178</v>
      </c>
      <c r="B1179">
        <v>1002505992</v>
      </c>
      <c r="C1179">
        <v>3</v>
      </c>
      <c r="D1179" t="s">
        <v>51</v>
      </c>
      <c r="E1179">
        <v>4</v>
      </c>
      <c r="F1179" t="s">
        <v>275</v>
      </c>
      <c r="G1179" t="s">
        <v>341</v>
      </c>
      <c r="H1179" t="s">
        <v>1005</v>
      </c>
      <c r="I1179" t="s">
        <v>213</v>
      </c>
      <c r="J1179" t="s">
        <v>214</v>
      </c>
      <c r="K1179" t="s">
        <v>149</v>
      </c>
      <c r="L1179" t="s">
        <v>215</v>
      </c>
      <c r="M1179" t="s">
        <v>76</v>
      </c>
      <c r="N1179" t="s">
        <v>216</v>
      </c>
      <c r="O1179" s="57">
        <v>46237.524259259262</v>
      </c>
      <c r="P1179" s="57">
        <v>46238.627291666664</v>
      </c>
      <c r="Q1179">
        <v>69357456</v>
      </c>
      <c r="S1179">
        <v>141569115674</v>
      </c>
      <c r="T1179" t="s">
        <v>2004</v>
      </c>
      <c r="U1179" t="s">
        <v>2005</v>
      </c>
      <c r="V1179" t="s">
        <v>2006</v>
      </c>
      <c r="Z1179">
        <v>111.4098855</v>
      </c>
      <c r="AA1179">
        <v>-7.0323032000000003</v>
      </c>
      <c r="AB1179" t="s">
        <v>2007</v>
      </c>
      <c r="AC1179" t="s">
        <v>237</v>
      </c>
      <c r="AL1179" t="s">
        <v>218</v>
      </c>
      <c r="AM1179" t="s">
        <v>2008</v>
      </c>
      <c r="AN1179" t="s">
        <v>6</v>
      </c>
      <c r="AO1179" s="57">
        <v>46089.527777777781</v>
      </c>
      <c r="AP1179" s="57">
        <v>46238.541666666664</v>
      </c>
      <c r="AR1179" t="s">
        <v>219</v>
      </c>
      <c r="AS1179" t="s">
        <v>220</v>
      </c>
      <c r="AT1179" t="s">
        <v>231</v>
      </c>
      <c r="AU1179">
        <v>20260804</v>
      </c>
      <c r="AV1179" t="s">
        <v>222</v>
      </c>
      <c r="AW1179" t="s">
        <v>996</v>
      </c>
      <c r="AX1179" t="s">
        <v>223</v>
      </c>
      <c r="BA1179" s="57">
        <v>46238.541666666664</v>
      </c>
      <c r="BB1179" t="s">
        <v>2008</v>
      </c>
      <c r="BC1179">
        <v>2026</v>
      </c>
      <c r="BD1179">
        <v>8</v>
      </c>
      <c r="BE1179">
        <v>4</v>
      </c>
      <c r="BF1179" s="6">
        <f t="shared" si="54"/>
        <v>46238</v>
      </c>
      <c r="BG1179">
        <f t="shared" si="55"/>
        <v>-0.54166666666424135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1002512672</v>
      </c>
      <c r="C1180">
        <v>3</v>
      </c>
      <c r="D1180" t="s">
        <v>38</v>
      </c>
      <c r="E1180">
        <v>5</v>
      </c>
      <c r="F1180" t="s">
        <v>251</v>
      </c>
      <c r="G1180" t="s">
        <v>91</v>
      </c>
      <c r="H1180" t="s">
        <v>333</v>
      </c>
      <c r="I1180" t="s">
        <v>213</v>
      </c>
      <c r="J1180" t="s">
        <v>214</v>
      </c>
      <c r="K1180" t="s">
        <v>149</v>
      </c>
      <c r="L1180" t="s">
        <v>215</v>
      </c>
      <c r="M1180" t="s">
        <v>76</v>
      </c>
      <c r="N1180" t="s">
        <v>216</v>
      </c>
      <c r="O1180" s="57">
        <v>46240.603437500002</v>
      </c>
      <c r="P1180" s="57">
        <v>46241.570914351854</v>
      </c>
      <c r="Q1180">
        <v>69360040</v>
      </c>
      <c r="S1180">
        <v>152704231413</v>
      </c>
      <c r="T1180" t="s">
        <v>2014</v>
      </c>
      <c r="U1180" t="s">
        <v>2015</v>
      </c>
      <c r="V1180" t="s">
        <v>2016</v>
      </c>
      <c r="Z1180">
        <v>112.58985903113999</v>
      </c>
      <c r="AA1180">
        <v>-8.0713069912773108</v>
      </c>
      <c r="AB1180" t="s">
        <v>2017</v>
      </c>
      <c r="AC1180" t="s">
        <v>217</v>
      </c>
      <c r="AL1180" t="s">
        <v>218</v>
      </c>
      <c r="AM1180" t="s">
        <v>2018</v>
      </c>
      <c r="AN1180" t="s">
        <v>6</v>
      </c>
      <c r="AO1180" s="57">
        <v>46181.611122685186</v>
      </c>
      <c r="AP1180" s="57">
        <v>46243.333333333336</v>
      </c>
      <c r="AR1180" t="s">
        <v>219</v>
      </c>
      <c r="AS1180" t="s">
        <v>586</v>
      </c>
      <c r="AT1180" t="s">
        <v>231</v>
      </c>
      <c r="AU1180">
        <v>20260807</v>
      </c>
      <c r="AV1180" t="s">
        <v>222</v>
      </c>
      <c r="AW1180" t="s">
        <v>1068</v>
      </c>
      <c r="AX1180" t="s">
        <v>223</v>
      </c>
      <c r="BA1180" s="57">
        <v>46243.333333333336</v>
      </c>
      <c r="BB1180" t="s">
        <v>2018</v>
      </c>
      <c r="BC1180">
        <v>2026</v>
      </c>
      <c r="BD1180">
        <v>8</v>
      </c>
      <c r="BE1180">
        <v>7</v>
      </c>
      <c r="BF1180" s="6">
        <f t="shared" si="54"/>
        <v>46241</v>
      </c>
      <c r="BG1180">
        <f t="shared" si="55"/>
        <v>-2.3333333333357587</v>
      </c>
      <c r="BH1180" t="str">
        <f t="shared" si="56"/>
        <v>COMPLY</v>
      </c>
      <c r="BI1180" t="str">
        <f>VLOOKUP(H1180,Sheet2!$A$1:$B$270,2,FALSE)</f>
        <v>MALANG</v>
      </c>
    </row>
    <row r="1181" spans="1:61">
      <c r="A1181">
        <v>1180</v>
      </c>
      <c r="B1181">
        <v>1002516452</v>
      </c>
      <c r="C1181">
        <v>3</v>
      </c>
      <c r="D1181" t="s">
        <v>55</v>
      </c>
      <c r="E1181">
        <v>5</v>
      </c>
      <c r="F1181" t="s">
        <v>267</v>
      </c>
      <c r="G1181" t="s">
        <v>123</v>
      </c>
      <c r="H1181" t="s">
        <v>295</v>
      </c>
      <c r="I1181" t="s">
        <v>213</v>
      </c>
      <c r="J1181" t="s">
        <v>214</v>
      </c>
      <c r="K1181" t="s">
        <v>149</v>
      </c>
      <c r="L1181" t="s">
        <v>215</v>
      </c>
      <c r="M1181" t="s">
        <v>76</v>
      </c>
      <c r="N1181" t="s">
        <v>216</v>
      </c>
      <c r="O1181" s="57">
        <v>46243.508287037039</v>
      </c>
      <c r="P1181" s="57">
        <v>46243.853958333333</v>
      </c>
      <c r="Q1181">
        <v>69361824</v>
      </c>
      <c r="S1181">
        <v>152401227017</v>
      </c>
      <c r="T1181" t="s">
        <v>4885</v>
      </c>
      <c r="U1181" t="s">
        <v>4886</v>
      </c>
      <c r="V1181" t="s">
        <v>4887</v>
      </c>
      <c r="Z1181">
        <v>112.742069028317</v>
      </c>
      <c r="AA1181">
        <v>-7.2251549100140702</v>
      </c>
      <c r="AB1181" t="s">
        <v>4888</v>
      </c>
      <c r="AC1181" t="s">
        <v>217</v>
      </c>
      <c r="AL1181" t="s">
        <v>218</v>
      </c>
      <c r="AM1181" t="s">
        <v>4889</v>
      </c>
      <c r="AN1181" t="s">
        <v>6</v>
      </c>
      <c r="AO1181" s="57">
        <v>46273.517500000002</v>
      </c>
      <c r="AP1181" s="57">
        <v>46244.583333333336</v>
      </c>
      <c r="AR1181" t="s">
        <v>219</v>
      </c>
      <c r="AS1181" t="s">
        <v>277</v>
      </c>
      <c r="AT1181" t="s">
        <v>231</v>
      </c>
      <c r="AU1181">
        <v>20260809</v>
      </c>
      <c r="AV1181" t="s">
        <v>222</v>
      </c>
      <c r="AW1181" t="s">
        <v>1063</v>
      </c>
      <c r="AX1181" t="s">
        <v>223</v>
      </c>
      <c r="BA1181" s="57">
        <v>46244.583333333336</v>
      </c>
      <c r="BB1181" t="s">
        <v>4889</v>
      </c>
      <c r="BC1181">
        <v>2026</v>
      </c>
      <c r="BD1181">
        <v>8</v>
      </c>
      <c r="BE1181">
        <v>9</v>
      </c>
      <c r="BF1181" s="6">
        <f t="shared" si="54"/>
        <v>46243</v>
      </c>
      <c r="BG1181">
        <f t="shared" si="55"/>
        <v>-1.5833333333357587</v>
      </c>
      <c r="BH1181" t="str">
        <f t="shared" si="56"/>
        <v>COMPLY</v>
      </c>
      <c r="BI1181" t="str">
        <f>VLOOKUP(H1181,Sheet2!$A$1:$B$270,2,FALSE)</f>
        <v>SURABAYA UTARA</v>
      </c>
    </row>
    <row r="1182" spans="1:61">
      <c r="A1182">
        <v>1181</v>
      </c>
      <c r="B1182">
        <v>1002509568</v>
      </c>
      <c r="C1182">
        <v>3</v>
      </c>
      <c r="D1182" t="s">
        <v>38</v>
      </c>
      <c r="E1182">
        <v>5</v>
      </c>
      <c r="F1182" t="s">
        <v>90</v>
      </c>
      <c r="G1182" t="s">
        <v>90</v>
      </c>
      <c r="H1182" t="s">
        <v>311</v>
      </c>
      <c r="I1182" t="s">
        <v>213</v>
      </c>
      <c r="J1182" t="s">
        <v>214</v>
      </c>
      <c r="K1182" t="s">
        <v>149</v>
      </c>
      <c r="M1182" t="s">
        <v>76</v>
      </c>
      <c r="N1182" t="s">
        <v>216</v>
      </c>
      <c r="O1182" s="57">
        <v>46239.355208333334</v>
      </c>
      <c r="P1182" s="57">
        <v>46239.389953703707</v>
      </c>
      <c r="Q1182">
        <v>69342995</v>
      </c>
      <c r="S1182">
        <v>152650208477</v>
      </c>
      <c r="T1182" t="s">
        <v>1104</v>
      </c>
      <c r="U1182" t="s">
        <v>2024</v>
      </c>
      <c r="V1182" t="s">
        <v>2025</v>
      </c>
      <c r="Z1182">
        <v>112.174926</v>
      </c>
      <c r="AA1182">
        <v>-7.9410720000000001</v>
      </c>
      <c r="AB1182" t="s">
        <v>1105</v>
      </c>
      <c r="AC1182" t="s">
        <v>293</v>
      </c>
      <c r="AL1182" t="s">
        <v>218</v>
      </c>
      <c r="AM1182" t="s">
        <v>2026</v>
      </c>
      <c r="AN1182" t="s">
        <v>6</v>
      </c>
      <c r="AO1182" s="57">
        <v>46150.360949074071</v>
      </c>
      <c r="AR1182" t="s">
        <v>219</v>
      </c>
      <c r="AS1182" t="s">
        <v>312</v>
      </c>
      <c r="AT1182" t="s">
        <v>231</v>
      </c>
      <c r="AU1182">
        <v>20260805</v>
      </c>
      <c r="AV1182" t="s">
        <v>222</v>
      </c>
      <c r="AW1182" t="s">
        <v>566</v>
      </c>
      <c r="AX1182" t="s">
        <v>223</v>
      </c>
      <c r="BA1182" s="57">
        <v>46239.291666666664</v>
      </c>
      <c r="BB1182" t="s">
        <v>2026</v>
      </c>
      <c r="BC1182">
        <v>2026</v>
      </c>
      <c r="BD1182">
        <v>8</v>
      </c>
      <c r="BE1182">
        <v>5</v>
      </c>
      <c r="BF1182" s="6">
        <f t="shared" si="54"/>
        <v>46239</v>
      </c>
      <c r="BG1182">
        <f t="shared" si="55"/>
        <v>-0.29166666666424135</v>
      </c>
      <c r="BH1182" t="str">
        <f t="shared" si="56"/>
        <v>COMPLY</v>
      </c>
      <c r="BI1182" t="str">
        <f>VLOOKUP(H1182,Sheet2!$A$1:$B$270,2,FALSE)</f>
        <v>KEDIRI</v>
      </c>
    </row>
    <row r="1183" spans="1:61">
      <c r="A1183">
        <v>1182</v>
      </c>
      <c r="B1183">
        <v>1002505607</v>
      </c>
      <c r="C1183">
        <v>3</v>
      </c>
      <c r="D1183" t="s">
        <v>55</v>
      </c>
      <c r="E1183">
        <v>5</v>
      </c>
      <c r="F1183" t="s">
        <v>315</v>
      </c>
      <c r="G1183" t="s">
        <v>124</v>
      </c>
      <c r="H1183" t="s">
        <v>338</v>
      </c>
      <c r="I1183" t="s">
        <v>213</v>
      </c>
      <c r="J1183" t="s">
        <v>214</v>
      </c>
      <c r="K1183" t="s">
        <v>149</v>
      </c>
      <c r="L1183" t="s">
        <v>215</v>
      </c>
      <c r="M1183" t="s">
        <v>76</v>
      </c>
      <c r="N1183" t="s">
        <v>216</v>
      </c>
      <c r="O1183" s="57">
        <v>46237.39303240741</v>
      </c>
      <c r="P1183" s="57">
        <v>46242.754108796296</v>
      </c>
      <c r="Q1183">
        <v>69357247</v>
      </c>
      <c r="S1183">
        <v>152306253201</v>
      </c>
      <c r="T1183" t="s">
        <v>2027</v>
      </c>
      <c r="U1183" t="s">
        <v>4890</v>
      </c>
      <c r="V1183" t="s">
        <v>2028</v>
      </c>
      <c r="Z1183">
        <v>112.711232006549</v>
      </c>
      <c r="AA1183">
        <v>-7.3234731482247399</v>
      </c>
      <c r="AB1183" t="s">
        <v>2029</v>
      </c>
      <c r="AC1183" t="s">
        <v>217</v>
      </c>
      <c r="AL1183" t="s">
        <v>218</v>
      </c>
      <c r="AM1183" t="s">
        <v>2030</v>
      </c>
      <c r="AN1183" t="s">
        <v>6</v>
      </c>
      <c r="AO1183" s="57">
        <v>46089.402928240743</v>
      </c>
      <c r="AP1183" s="57">
        <v>46242.333333333336</v>
      </c>
      <c r="AR1183" t="s">
        <v>219</v>
      </c>
      <c r="AS1183" t="s">
        <v>631</v>
      </c>
      <c r="AT1183" t="s">
        <v>231</v>
      </c>
      <c r="AU1183">
        <v>20260808</v>
      </c>
      <c r="AV1183" t="s">
        <v>222</v>
      </c>
      <c r="AW1183" t="s">
        <v>1059</v>
      </c>
      <c r="AX1183" t="s">
        <v>223</v>
      </c>
      <c r="BA1183" s="57">
        <v>46242.333333333336</v>
      </c>
      <c r="BB1183" t="s">
        <v>2030</v>
      </c>
      <c r="BC1183">
        <v>2026</v>
      </c>
      <c r="BD1183">
        <v>8</v>
      </c>
      <c r="BE1183">
        <v>8</v>
      </c>
      <c r="BF1183" s="6">
        <f t="shared" si="54"/>
        <v>46242</v>
      </c>
      <c r="BG1183">
        <f t="shared" si="55"/>
        <v>-0.33333333333575865</v>
      </c>
      <c r="BH1183" t="str">
        <f t="shared" si="56"/>
        <v>COMPLY</v>
      </c>
      <c r="BI1183" t="str">
        <f>VLOOKUP(H1183,Sheet2!$A$1:$B$270,2,FALSE)</f>
        <v>SURABAYA SELATAN</v>
      </c>
    </row>
    <row r="1184" spans="1:61">
      <c r="A1184">
        <v>1183</v>
      </c>
      <c r="B1184">
        <v>1002505230</v>
      </c>
      <c r="C1184">
        <v>3</v>
      </c>
      <c r="D1184" t="s">
        <v>45</v>
      </c>
      <c r="E1184">
        <v>5</v>
      </c>
      <c r="F1184" t="s">
        <v>211</v>
      </c>
      <c r="G1184" t="s">
        <v>118</v>
      </c>
      <c r="H1184" t="s">
        <v>212</v>
      </c>
      <c r="I1184" t="s">
        <v>213</v>
      </c>
      <c r="J1184" t="s">
        <v>214</v>
      </c>
      <c r="K1184" t="s">
        <v>149</v>
      </c>
      <c r="M1184" t="s">
        <v>76</v>
      </c>
      <c r="N1184" t="s">
        <v>216</v>
      </c>
      <c r="O1184" s="57">
        <v>46236.537847222222</v>
      </c>
      <c r="P1184" s="57">
        <v>46236.759722222225</v>
      </c>
      <c r="Q1184">
        <v>69356142</v>
      </c>
      <c r="S1184">
        <v>172606792062</v>
      </c>
      <c r="T1184" t="s">
        <v>2034</v>
      </c>
      <c r="U1184" t="s">
        <v>2035</v>
      </c>
      <c r="V1184" t="s">
        <v>2036</v>
      </c>
      <c r="Z1184">
        <v>117.7733044</v>
      </c>
      <c r="AA1184">
        <v>-8.7926877999999995</v>
      </c>
      <c r="AB1184" t="s">
        <v>2037</v>
      </c>
      <c r="AC1184" t="s">
        <v>292</v>
      </c>
      <c r="AL1184" t="s">
        <v>218</v>
      </c>
      <c r="AM1184" t="s">
        <v>2038</v>
      </c>
      <c r="AN1184" t="s">
        <v>6</v>
      </c>
      <c r="AO1184" s="57">
        <v>46061.548530092594</v>
      </c>
      <c r="AR1184" t="s">
        <v>219</v>
      </c>
      <c r="AS1184" t="s">
        <v>220</v>
      </c>
      <c r="AT1184" t="s">
        <v>231</v>
      </c>
      <c r="AU1184">
        <v>20260802</v>
      </c>
      <c r="AV1184" t="s">
        <v>222</v>
      </c>
      <c r="AW1184" t="s">
        <v>592</v>
      </c>
      <c r="AX1184" t="s">
        <v>223</v>
      </c>
      <c r="BA1184" s="57">
        <v>46236.291666666664</v>
      </c>
      <c r="BB1184" t="s">
        <v>2038</v>
      </c>
      <c r="BC1184">
        <v>2026</v>
      </c>
      <c r="BD1184">
        <v>8</v>
      </c>
      <c r="BE1184">
        <v>2</v>
      </c>
      <c r="BF1184" s="6">
        <f t="shared" si="54"/>
        <v>46236</v>
      </c>
      <c r="BG1184">
        <f t="shared" si="55"/>
        <v>-0.29166666666424135</v>
      </c>
      <c r="BH1184" t="str">
        <f t="shared" si="56"/>
        <v>COMPLY</v>
      </c>
      <c r="BI1184" t="str">
        <f>VLOOKUP(H1184,Sheet2!$A$1:$B$270,2,FALSE)</f>
        <v>SUMBAWA</v>
      </c>
    </row>
    <row r="1185" spans="1:61">
      <c r="A1185">
        <v>1184</v>
      </c>
      <c r="B1185">
        <v>1002517872</v>
      </c>
      <c r="C1185">
        <v>3</v>
      </c>
      <c r="D1185" t="s">
        <v>59</v>
      </c>
      <c r="E1185">
        <v>4</v>
      </c>
      <c r="F1185" t="s">
        <v>573</v>
      </c>
      <c r="G1185" t="s">
        <v>934</v>
      </c>
      <c r="H1185" t="s">
        <v>953</v>
      </c>
      <c r="I1185" t="s">
        <v>213</v>
      </c>
      <c r="J1185" t="s">
        <v>214</v>
      </c>
      <c r="K1185" t="s">
        <v>149</v>
      </c>
      <c r="M1185" t="s">
        <v>596</v>
      </c>
      <c r="N1185" t="s">
        <v>216</v>
      </c>
      <c r="O1185" s="57">
        <v>46244.579594907409</v>
      </c>
      <c r="P1185" s="57">
        <v>46245.553020833337</v>
      </c>
      <c r="Q1185">
        <v>69361641</v>
      </c>
      <c r="S1185">
        <v>146136130124</v>
      </c>
      <c r="T1185" t="s">
        <v>4759</v>
      </c>
      <c r="U1185" t="s">
        <v>6391</v>
      </c>
      <c r="V1185" t="s">
        <v>6392</v>
      </c>
      <c r="Z1185">
        <v>110.342620791575</v>
      </c>
      <c r="AA1185">
        <v>-7.7467784255493699</v>
      </c>
      <c r="AB1185" t="s">
        <v>4762</v>
      </c>
      <c r="AC1185" t="s">
        <v>292</v>
      </c>
      <c r="AL1185" t="s">
        <v>218</v>
      </c>
      <c r="AM1185" t="s">
        <v>6393</v>
      </c>
      <c r="AN1185" t="s">
        <v>6</v>
      </c>
      <c r="AO1185" s="57">
        <v>46303.590266203704</v>
      </c>
      <c r="AR1185" t="s">
        <v>14</v>
      </c>
      <c r="AS1185" t="s">
        <v>220</v>
      </c>
      <c r="AT1185" t="s">
        <v>231</v>
      </c>
      <c r="AV1185" t="s">
        <v>597</v>
      </c>
      <c r="AW1185" t="s">
        <v>566</v>
      </c>
      <c r="AX1185" t="s">
        <v>223</v>
      </c>
      <c r="BA1185" s="57">
        <v>46244.291666666664</v>
      </c>
      <c r="BB1185" t="s">
        <v>6393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:61">
      <c r="A1186">
        <v>1185</v>
      </c>
      <c r="B1186">
        <v>1002523904</v>
      </c>
      <c r="C1186">
        <v>3</v>
      </c>
      <c r="D1186" t="s">
        <v>38</v>
      </c>
      <c r="E1186">
        <v>5</v>
      </c>
      <c r="F1186" t="s">
        <v>251</v>
      </c>
      <c r="G1186" t="s">
        <v>91</v>
      </c>
      <c r="H1186" t="s">
        <v>424</v>
      </c>
      <c r="I1186" t="s">
        <v>213</v>
      </c>
      <c r="J1186" t="s">
        <v>214</v>
      </c>
      <c r="K1186" t="s">
        <v>149</v>
      </c>
      <c r="L1186" t="s">
        <v>215</v>
      </c>
      <c r="M1186" t="s">
        <v>76</v>
      </c>
      <c r="N1186" t="s">
        <v>216</v>
      </c>
      <c r="O1186" s="57">
        <v>46247.474270833336</v>
      </c>
      <c r="P1186" s="57">
        <v>46248.247384259259</v>
      </c>
      <c r="Q1186">
        <v>69364968</v>
      </c>
      <c r="S1186">
        <v>152715213990</v>
      </c>
      <c r="T1186" t="s">
        <v>9462</v>
      </c>
      <c r="U1186" t="s">
        <v>9463</v>
      </c>
      <c r="V1186" t="s">
        <v>9464</v>
      </c>
      <c r="Z1186">
        <v>112.593051195144</v>
      </c>
      <c r="AA1186">
        <v>-8.1388418732488006</v>
      </c>
      <c r="AB1186" t="s">
        <v>9465</v>
      </c>
      <c r="AC1186" t="s">
        <v>217</v>
      </c>
      <c r="AL1186" t="s">
        <v>218</v>
      </c>
      <c r="AM1186" t="s">
        <v>8506</v>
      </c>
      <c r="AN1186" t="s">
        <v>6</v>
      </c>
      <c r="AO1186" t="s">
        <v>8920</v>
      </c>
      <c r="AP1186" s="57">
        <v>46248.333333333336</v>
      </c>
      <c r="AR1186" t="s">
        <v>219</v>
      </c>
      <c r="AS1186" t="s">
        <v>629</v>
      </c>
      <c r="AT1186" t="s">
        <v>231</v>
      </c>
      <c r="AU1186">
        <v>20260814</v>
      </c>
      <c r="AV1186" t="s">
        <v>222</v>
      </c>
      <c r="AW1186" t="s">
        <v>1059</v>
      </c>
      <c r="AX1186" t="s">
        <v>223</v>
      </c>
      <c r="BA1186" s="57">
        <v>46248.333333333336</v>
      </c>
      <c r="BB1186" t="s">
        <v>8506</v>
      </c>
      <c r="BC1186">
        <v>2026</v>
      </c>
      <c r="BD1186">
        <v>8</v>
      </c>
      <c r="BE1186">
        <v>14</v>
      </c>
      <c r="BF1186" s="6">
        <f t="shared" si="54"/>
        <v>46248</v>
      </c>
      <c r="BG1186">
        <f t="shared" si="55"/>
        <v>-0.33333333333575865</v>
      </c>
      <c r="BH1186" t="str">
        <f t="shared" si="56"/>
        <v>COMPLY</v>
      </c>
      <c r="BI1186" t="str">
        <f>VLOOKUP(H1186,Sheet2!$A$1:$B$270,2,FALSE)</f>
        <v>MALANG</v>
      </c>
    </row>
    <row r="1187" spans="1:61">
      <c r="A1187">
        <v>1186</v>
      </c>
      <c r="B1187">
        <v>1002505801</v>
      </c>
      <c r="C1187">
        <v>3</v>
      </c>
      <c r="D1187" t="s">
        <v>34</v>
      </c>
      <c r="E1187">
        <v>5</v>
      </c>
      <c r="F1187" t="s">
        <v>580</v>
      </c>
      <c r="G1187" t="s">
        <v>82</v>
      </c>
      <c r="H1187" t="s">
        <v>270</v>
      </c>
      <c r="I1187" t="s">
        <v>213</v>
      </c>
      <c r="J1187" t="s">
        <v>214</v>
      </c>
      <c r="K1187" t="s">
        <v>149</v>
      </c>
      <c r="M1187" t="s">
        <v>76</v>
      </c>
      <c r="N1187" t="s">
        <v>216</v>
      </c>
      <c r="O1187" s="57">
        <v>46237.449826388889</v>
      </c>
      <c r="P1187" s="57">
        <v>46237.550138888888</v>
      </c>
      <c r="Q1187">
        <v>69356202</v>
      </c>
      <c r="S1187">
        <v>172428815923</v>
      </c>
      <c r="T1187" t="s">
        <v>2044</v>
      </c>
      <c r="U1187" t="s">
        <v>2045</v>
      </c>
      <c r="V1187" t="s">
        <v>2046</v>
      </c>
      <c r="Z1187">
        <v>115.416381</v>
      </c>
      <c r="AA1187">
        <v>-8.5651740000000007</v>
      </c>
      <c r="AB1187" t="s">
        <v>2047</v>
      </c>
      <c r="AC1187" t="s">
        <v>230</v>
      </c>
      <c r="AL1187" t="s">
        <v>218</v>
      </c>
      <c r="AM1187" t="s">
        <v>2048</v>
      </c>
      <c r="AN1187" t="s">
        <v>6</v>
      </c>
      <c r="AO1187" s="57">
        <v>46089.454942129632</v>
      </c>
      <c r="AR1187" t="s">
        <v>219</v>
      </c>
      <c r="AS1187" t="s">
        <v>581</v>
      </c>
      <c r="AT1187" t="s">
        <v>231</v>
      </c>
      <c r="AU1187">
        <v>20260803</v>
      </c>
      <c r="AV1187" t="s">
        <v>222</v>
      </c>
      <c r="AW1187" t="s">
        <v>566</v>
      </c>
      <c r="AX1187" t="s">
        <v>223</v>
      </c>
      <c r="BA1187" s="57">
        <v>46237.291666666664</v>
      </c>
      <c r="BB1187" t="s">
        <v>2048</v>
      </c>
      <c r="BC1187">
        <v>2026</v>
      </c>
      <c r="BD1187">
        <v>8</v>
      </c>
      <c r="BE1187">
        <v>3</v>
      </c>
      <c r="BF1187" s="6">
        <f t="shared" si="54"/>
        <v>46237</v>
      </c>
      <c r="BG1187">
        <f t="shared" si="55"/>
        <v>-0.29166666666424135</v>
      </c>
      <c r="BH1187" t="str">
        <f t="shared" si="56"/>
        <v>COMPLY</v>
      </c>
      <c r="BI1187" t="str">
        <f>VLOOKUP(H1187,Sheet2!$A$1:$B$270,2,FALSE)</f>
        <v>KLUNGKUNG</v>
      </c>
    </row>
    <row r="1188" spans="1:61">
      <c r="A1188">
        <v>1187</v>
      </c>
      <c r="B1188">
        <v>1002516007</v>
      </c>
      <c r="C1188">
        <v>3</v>
      </c>
      <c r="D1188" t="s">
        <v>55</v>
      </c>
      <c r="E1188">
        <v>5</v>
      </c>
      <c r="F1188" t="s">
        <v>228</v>
      </c>
      <c r="G1188" t="s">
        <v>127</v>
      </c>
      <c r="H1188" t="s">
        <v>434</v>
      </c>
      <c r="I1188" t="s">
        <v>213</v>
      </c>
      <c r="J1188" t="s">
        <v>214</v>
      </c>
      <c r="K1188" t="s">
        <v>149</v>
      </c>
      <c r="M1188" t="s">
        <v>76</v>
      </c>
      <c r="N1188" t="s">
        <v>216</v>
      </c>
      <c r="O1188" s="57">
        <v>46242.589386574073</v>
      </c>
      <c r="P1188" s="57">
        <v>46243.780659722222</v>
      </c>
      <c r="Q1188">
        <v>69361507</v>
      </c>
      <c r="S1188">
        <v>152427205344</v>
      </c>
      <c r="T1188" t="s">
        <v>4892</v>
      </c>
      <c r="U1188" t="s">
        <v>4893</v>
      </c>
      <c r="V1188" t="s">
        <v>4894</v>
      </c>
      <c r="Z1188">
        <v>113.4906132</v>
      </c>
      <c r="AA1188">
        <v>-7.0316340999999998</v>
      </c>
      <c r="AB1188" t="s">
        <v>4895</v>
      </c>
      <c r="AC1188" t="s">
        <v>230</v>
      </c>
      <c r="AL1188" t="s">
        <v>218</v>
      </c>
      <c r="AM1188" t="s">
        <v>4896</v>
      </c>
      <c r="AN1188" t="s">
        <v>6</v>
      </c>
      <c r="AO1188" s="57">
        <v>46242.590624999997</v>
      </c>
      <c r="AP1188" s="57">
        <v>46244.333333333336</v>
      </c>
      <c r="AR1188" t="s">
        <v>219</v>
      </c>
      <c r="AS1188" t="s">
        <v>220</v>
      </c>
      <c r="AT1188" t="s">
        <v>221</v>
      </c>
      <c r="AU1188">
        <v>20260809</v>
      </c>
      <c r="AV1188" t="s">
        <v>222</v>
      </c>
      <c r="AW1188" t="s">
        <v>991</v>
      </c>
      <c r="AX1188" t="s">
        <v>223</v>
      </c>
      <c r="BA1188" s="57">
        <v>46244.333333333336</v>
      </c>
      <c r="BB1188" t="s">
        <v>4896</v>
      </c>
      <c r="BC1188">
        <v>2026</v>
      </c>
      <c r="BD1188">
        <v>8</v>
      </c>
      <c r="BE1188">
        <v>9</v>
      </c>
      <c r="BF1188" s="6">
        <f t="shared" si="54"/>
        <v>46243</v>
      </c>
      <c r="BG1188">
        <f t="shared" si="55"/>
        <v>-1.3333333333357587</v>
      </c>
      <c r="BH1188" t="str">
        <f t="shared" si="56"/>
        <v>COMPLY</v>
      </c>
      <c r="BI1188" t="str">
        <f>VLOOKUP(H1188,Sheet2!$A$1:$B$270,2,FALSE)</f>
        <v>MADURA</v>
      </c>
    </row>
    <row r="1189" spans="1:61">
      <c r="A1189">
        <v>1188</v>
      </c>
      <c r="B1189">
        <v>1002513147</v>
      </c>
      <c r="C1189">
        <v>3</v>
      </c>
      <c r="D1189" t="s">
        <v>38</v>
      </c>
      <c r="E1189">
        <v>5</v>
      </c>
      <c r="F1189" t="s">
        <v>251</v>
      </c>
      <c r="G1189" t="s">
        <v>91</v>
      </c>
      <c r="H1189" t="s">
        <v>526</v>
      </c>
      <c r="I1189" t="s">
        <v>213</v>
      </c>
      <c r="J1189" t="s">
        <v>214</v>
      </c>
      <c r="K1189" t="s">
        <v>149</v>
      </c>
      <c r="L1189" t="s">
        <v>215</v>
      </c>
      <c r="M1189" t="s">
        <v>236</v>
      </c>
      <c r="N1189" t="s">
        <v>216</v>
      </c>
      <c r="O1189" s="57">
        <v>46240.686759259261</v>
      </c>
      <c r="P1189" s="57">
        <v>46243.93074074074</v>
      </c>
      <c r="Q1189">
        <v>69360230</v>
      </c>
      <c r="S1189">
        <v>152712204371</v>
      </c>
      <c r="T1189" t="s">
        <v>2053</v>
      </c>
      <c r="U1189" t="s">
        <v>2054</v>
      </c>
      <c r="V1189" t="s">
        <v>2055</v>
      </c>
      <c r="Z1189">
        <v>112.7235148</v>
      </c>
      <c r="AA1189">
        <v>-8.1976198999999994</v>
      </c>
      <c r="AB1189" t="s">
        <v>2056</v>
      </c>
      <c r="AC1189" t="s">
        <v>237</v>
      </c>
      <c r="AL1189" t="s">
        <v>218</v>
      </c>
      <c r="AM1189" t="s">
        <v>1488</v>
      </c>
      <c r="AN1189" t="s">
        <v>6</v>
      </c>
      <c r="AO1189" s="57">
        <v>46181.695405092592</v>
      </c>
      <c r="AP1189" s="57">
        <v>46241.541666666664</v>
      </c>
      <c r="AR1189" t="s">
        <v>12</v>
      </c>
      <c r="AS1189" t="s">
        <v>629</v>
      </c>
      <c r="AT1189" t="s">
        <v>231</v>
      </c>
      <c r="AV1189" t="s">
        <v>949</v>
      </c>
      <c r="AW1189" t="s">
        <v>1066</v>
      </c>
      <c r="AX1189" t="s">
        <v>223</v>
      </c>
      <c r="AZ1189" t="s">
        <v>949</v>
      </c>
      <c r="BA1189" s="57">
        <v>46241.541666666664</v>
      </c>
      <c r="BB1189" t="s">
        <v>1488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MALANG</v>
      </c>
    </row>
    <row r="1190" spans="1:61">
      <c r="A1190">
        <v>1189</v>
      </c>
      <c r="B1190">
        <v>1002517936</v>
      </c>
      <c r="C1190">
        <v>3</v>
      </c>
      <c r="D1190" t="s">
        <v>59</v>
      </c>
      <c r="E1190">
        <v>4</v>
      </c>
      <c r="F1190" t="s">
        <v>224</v>
      </c>
      <c r="G1190" t="s">
        <v>224</v>
      </c>
      <c r="H1190" t="s">
        <v>941</v>
      </c>
      <c r="I1190" t="s">
        <v>213</v>
      </c>
      <c r="J1190" t="s">
        <v>214</v>
      </c>
      <c r="K1190" t="s">
        <v>149</v>
      </c>
      <c r="L1190" t="s">
        <v>215</v>
      </c>
      <c r="M1190" t="s">
        <v>970</v>
      </c>
      <c r="N1190" t="s">
        <v>216</v>
      </c>
      <c r="O1190" s="57">
        <v>46244.586770833332</v>
      </c>
      <c r="P1190" s="57">
        <v>46246.427118055559</v>
      </c>
      <c r="Q1190">
        <v>69362515</v>
      </c>
      <c r="S1190">
        <v>146303609784</v>
      </c>
      <c r="T1190" t="s">
        <v>6399</v>
      </c>
      <c r="U1190" t="s">
        <v>5469</v>
      </c>
      <c r="V1190" t="s">
        <v>6400</v>
      </c>
      <c r="Z1190">
        <v>109.18186860340199</v>
      </c>
      <c r="AA1190">
        <v>-7.4169153963199097</v>
      </c>
      <c r="AB1190" t="s">
        <v>6401</v>
      </c>
      <c r="AC1190" t="s">
        <v>237</v>
      </c>
      <c r="AL1190" t="s">
        <v>218</v>
      </c>
      <c r="AM1190" t="s">
        <v>6402</v>
      </c>
      <c r="AN1190" t="s">
        <v>6</v>
      </c>
      <c r="AO1190" s="57">
        <v>46303.590266203704</v>
      </c>
      <c r="AP1190" s="57">
        <v>46245.541666666664</v>
      </c>
      <c r="AQ1190" t="s">
        <v>249</v>
      </c>
      <c r="AR1190" t="s">
        <v>12</v>
      </c>
      <c r="AS1190" t="s">
        <v>220</v>
      </c>
      <c r="AT1190" t="s">
        <v>231</v>
      </c>
      <c r="AV1190" t="s">
        <v>949</v>
      </c>
      <c r="AW1190" t="s">
        <v>1063</v>
      </c>
      <c r="AX1190" t="s">
        <v>223</v>
      </c>
      <c r="BA1190" s="57">
        <v>46245.541666666664</v>
      </c>
      <c r="BB1190" t="s">
        <v>6402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:61">
      <c r="A1191">
        <v>1190</v>
      </c>
      <c r="B1191">
        <v>1002521644</v>
      </c>
      <c r="C1191">
        <v>3</v>
      </c>
      <c r="D1191" t="s">
        <v>42</v>
      </c>
      <c r="E1191">
        <v>5</v>
      </c>
      <c r="F1191" t="s">
        <v>106</v>
      </c>
      <c r="G1191" t="s">
        <v>104</v>
      </c>
      <c r="H1191" t="s">
        <v>510</v>
      </c>
      <c r="I1191" t="s">
        <v>213</v>
      </c>
      <c r="J1191" t="s">
        <v>214</v>
      </c>
      <c r="K1191" t="s">
        <v>149</v>
      </c>
      <c r="L1191" t="s">
        <v>215</v>
      </c>
      <c r="M1191" t="s">
        <v>76</v>
      </c>
      <c r="N1191" t="s">
        <v>216</v>
      </c>
      <c r="O1191" s="57">
        <v>46246.451342592591</v>
      </c>
      <c r="P1191" s="57">
        <v>46246.783495370371</v>
      </c>
      <c r="Q1191">
        <v>69363992</v>
      </c>
      <c r="S1191">
        <v>152543206019</v>
      </c>
      <c r="T1191" t="s">
        <v>8525</v>
      </c>
      <c r="U1191" t="s">
        <v>8526</v>
      </c>
      <c r="V1191" t="s">
        <v>8527</v>
      </c>
      <c r="Z1191">
        <v>113.11456684023101</v>
      </c>
      <c r="AA1191">
        <v>-8.1542297518533307</v>
      </c>
      <c r="AB1191" t="s">
        <v>8528</v>
      </c>
      <c r="AC1191" t="s">
        <v>217</v>
      </c>
      <c r="AL1191" t="s">
        <v>218</v>
      </c>
      <c r="AM1191" t="s">
        <v>8281</v>
      </c>
      <c r="AN1191" t="s">
        <v>6</v>
      </c>
      <c r="AO1191" s="57">
        <v>46364.455046296294</v>
      </c>
      <c r="AP1191" s="57">
        <v>46247.333333333336</v>
      </c>
      <c r="AR1191" t="s">
        <v>219</v>
      </c>
      <c r="AS1191" t="s">
        <v>220</v>
      </c>
      <c r="AT1191" t="s">
        <v>231</v>
      </c>
      <c r="AU1191">
        <v>20260812</v>
      </c>
      <c r="AV1191" t="s">
        <v>222</v>
      </c>
      <c r="AW1191" t="s">
        <v>1072</v>
      </c>
      <c r="AX1191" t="s">
        <v>223</v>
      </c>
      <c r="BA1191" s="57">
        <v>46247.333333333336</v>
      </c>
      <c r="BB1191" t="s">
        <v>8281</v>
      </c>
      <c r="BC1191">
        <v>2026</v>
      </c>
      <c r="BD1191">
        <v>8</v>
      </c>
      <c r="BE1191">
        <v>12</v>
      </c>
      <c r="BF1191" s="6">
        <f t="shared" si="54"/>
        <v>46246</v>
      </c>
      <c r="BG1191">
        <f t="shared" si="55"/>
        <v>-1.3333333333357587</v>
      </c>
      <c r="BH1191" t="str">
        <f t="shared" si="56"/>
        <v>COMPLY</v>
      </c>
      <c r="BI1191" t="str">
        <f>VLOOKUP(H1191,Sheet2!$A$1:$B$270,2,FALSE)</f>
        <v>PROBOLINGGO</v>
      </c>
    </row>
    <row r="1192" spans="1:61">
      <c r="A1192">
        <v>1191</v>
      </c>
      <c r="B1192">
        <v>1002520199</v>
      </c>
      <c r="C1192">
        <v>3</v>
      </c>
      <c r="D1192" t="s">
        <v>49</v>
      </c>
      <c r="E1192">
        <v>4</v>
      </c>
      <c r="F1192" t="s">
        <v>253</v>
      </c>
      <c r="G1192" t="s">
        <v>556</v>
      </c>
      <c r="H1192" t="s">
        <v>563</v>
      </c>
      <c r="I1192" t="s">
        <v>213</v>
      </c>
      <c r="J1192" t="s">
        <v>214</v>
      </c>
      <c r="K1192" t="s">
        <v>149</v>
      </c>
      <c r="M1192" t="s">
        <v>240</v>
      </c>
      <c r="N1192" t="s">
        <v>216</v>
      </c>
      <c r="O1192" s="57">
        <v>46245.605057870373</v>
      </c>
      <c r="P1192" s="57">
        <v>46247.333344907405</v>
      </c>
      <c r="Q1192">
        <v>69363445</v>
      </c>
      <c r="S1192">
        <v>146281108021</v>
      </c>
      <c r="T1192" t="s">
        <v>7611</v>
      </c>
      <c r="U1192" t="s">
        <v>7612</v>
      </c>
      <c r="V1192" t="s">
        <v>8529</v>
      </c>
      <c r="Z1192">
        <v>109.0154947</v>
      </c>
      <c r="AA1192">
        <v>-7.2368182000000001</v>
      </c>
      <c r="AB1192" t="s">
        <v>7613</v>
      </c>
      <c r="AC1192" t="s">
        <v>226</v>
      </c>
      <c r="AL1192" t="s">
        <v>218</v>
      </c>
      <c r="AM1192" t="s">
        <v>8530</v>
      </c>
      <c r="AN1192" t="s">
        <v>6</v>
      </c>
      <c r="AO1192" s="57">
        <v>46334.610983796294</v>
      </c>
      <c r="AP1192" s="57">
        <v>46248.541666666664</v>
      </c>
      <c r="AR1192" t="s">
        <v>241</v>
      </c>
      <c r="AS1192" t="s">
        <v>564</v>
      </c>
      <c r="AT1192" t="s">
        <v>231</v>
      </c>
      <c r="AV1192" t="s">
        <v>240</v>
      </c>
      <c r="AW1192" t="s">
        <v>566</v>
      </c>
      <c r="AX1192" t="s">
        <v>223</v>
      </c>
      <c r="BA1192" s="57">
        <v>46248.541666666664</v>
      </c>
      <c r="BB1192" t="s">
        <v>8530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:61">
      <c r="A1193">
        <v>1192</v>
      </c>
      <c r="B1193">
        <v>1002522359</v>
      </c>
      <c r="C1193">
        <v>3</v>
      </c>
      <c r="D1193" t="s">
        <v>34</v>
      </c>
      <c r="E1193">
        <v>5</v>
      </c>
      <c r="F1193" t="s">
        <v>580</v>
      </c>
      <c r="G1193" t="s">
        <v>79</v>
      </c>
      <c r="H1193" t="s">
        <v>290</v>
      </c>
      <c r="I1193" t="s">
        <v>213</v>
      </c>
      <c r="J1193" t="s">
        <v>214</v>
      </c>
      <c r="K1193" t="s">
        <v>149</v>
      </c>
      <c r="M1193" t="s">
        <v>76</v>
      </c>
      <c r="N1193" t="s">
        <v>216</v>
      </c>
      <c r="O1193" s="57">
        <v>46246.596087962964</v>
      </c>
      <c r="P1193" s="57">
        <v>46247.561793981484</v>
      </c>
      <c r="Q1193">
        <v>69364331</v>
      </c>
      <c r="S1193">
        <v>172408247751</v>
      </c>
      <c r="T1193" t="s">
        <v>8531</v>
      </c>
      <c r="U1193" t="s">
        <v>8532</v>
      </c>
      <c r="V1193" t="s">
        <v>8533</v>
      </c>
      <c r="Z1193">
        <v>115.2902917</v>
      </c>
      <c r="AA1193">
        <v>-8.5277806999999992</v>
      </c>
      <c r="AB1193" t="s">
        <v>8534</v>
      </c>
      <c r="AC1193" t="s">
        <v>230</v>
      </c>
      <c r="AL1193" t="s">
        <v>218</v>
      </c>
      <c r="AM1193" t="s">
        <v>8486</v>
      </c>
      <c r="AN1193" t="s">
        <v>6</v>
      </c>
      <c r="AO1193" s="57">
        <v>46364.61109953704</v>
      </c>
      <c r="AP1193" s="57">
        <v>46247.541666666664</v>
      </c>
      <c r="AR1193" t="s">
        <v>219</v>
      </c>
      <c r="AS1193" t="s">
        <v>698</v>
      </c>
      <c r="AT1193" t="s">
        <v>231</v>
      </c>
      <c r="AU1193">
        <v>20260813</v>
      </c>
      <c r="AV1193" t="s">
        <v>222</v>
      </c>
      <c r="AW1193" t="s">
        <v>592</v>
      </c>
      <c r="AX1193" t="s">
        <v>223</v>
      </c>
      <c r="BA1193" s="57">
        <v>46247.541666666664</v>
      </c>
      <c r="BB1193" t="s">
        <v>8486</v>
      </c>
      <c r="BC1193">
        <v>2026</v>
      </c>
      <c r="BD1193">
        <v>8</v>
      </c>
      <c r="BE1193">
        <v>13</v>
      </c>
      <c r="BF1193" s="6">
        <f t="shared" si="54"/>
        <v>46247</v>
      </c>
      <c r="BG1193">
        <f t="shared" si="55"/>
        <v>-0.54166666666424135</v>
      </c>
      <c r="BH1193" t="str">
        <f t="shared" si="56"/>
        <v>COMPLY</v>
      </c>
      <c r="BI1193" t="str">
        <f>VLOOKUP(H1193,Sheet2!$A$1:$B$270,2,FALSE)</f>
        <v>GIANYAR</v>
      </c>
    </row>
    <row r="1194" spans="1:61">
      <c r="A1194">
        <v>1193</v>
      </c>
      <c r="B1194">
        <v>1002519919</v>
      </c>
      <c r="C1194">
        <v>3</v>
      </c>
      <c r="D1194" t="s">
        <v>42</v>
      </c>
      <c r="E1194">
        <v>5</v>
      </c>
      <c r="F1194" t="s">
        <v>106</v>
      </c>
      <c r="G1194" t="s">
        <v>107</v>
      </c>
      <c r="H1194" t="s">
        <v>265</v>
      </c>
      <c r="I1194" t="s">
        <v>213</v>
      </c>
      <c r="J1194" t="s">
        <v>214</v>
      </c>
      <c r="K1194" t="s">
        <v>149</v>
      </c>
      <c r="M1194" t="s">
        <v>76</v>
      </c>
      <c r="N1194" t="s">
        <v>216</v>
      </c>
      <c r="O1194" s="57">
        <v>46245.567916666667</v>
      </c>
      <c r="P1194" s="57">
        <v>46246.616608796299</v>
      </c>
      <c r="Q1194">
        <v>69363339</v>
      </c>
      <c r="S1194">
        <v>152505340821</v>
      </c>
      <c r="T1194" t="s">
        <v>7614</v>
      </c>
      <c r="U1194" t="s">
        <v>7615</v>
      </c>
      <c r="V1194" t="s">
        <v>7616</v>
      </c>
      <c r="Z1194">
        <v>113.176455</v>
      </c>
      <c r="AA1194">
        <v>-7.7715585999999997</v>
      </c>
      <c r="AB1194" t="s">
        <v>7617</v>
      </c>
      <c r="AC1194" t="s">
        <v>230</v>
      </c>
      <c r="AL1194" t="s">
        <v>218</v>
      </c>
      <c r="AM1194" t="s">
        <v>7510</v>
      </c>
      <c r="AN1194" t="s">
        <v>6</v>
      </c>
      <c r="AO1194" s="57">
        <v>46334.569282407407</v>
      </c>
      <c r="AP1194" s="57">
        <v>46246.541666666664</v>
      </c>
      <c r="AR1194" t="s">
        <v>219</v>
      </c>
      <c r="AS1194" t="s">
        <v>107</v>
      </c>
      <c r="AT1194" t="s">
        <v>231</v>
      </c>
      <c r="AU1194">
        <v>20260812</v>
      </c>
      <c r="AV1194" t="s">
        <v>222</v>
      </c>
      <c r="AW1194" t="s">
        <v>567</v>
      </c>
      <c r="AX1194" t="s">
        <v>223</v>
      </c>
      <c r="BA1194" s="57">
        <v>46246.541666666664</v>
      </c>
      <c r="BB1194" t="s">
        <v>7510</v>
      </c>
      <c r="BC1194">
        <v>2026</v>
      </c>
      <c r="BD1194">
        <v>8</v>
      </c>
      <c r="BE1194">
        <v>12</v>
      </c>
      <c r="BF1194" s="6">
        <f t="shared" si="54"/>
        <v>46246</v>
      </c>
      <c r="BG1194">
        <f t="shared" si="55"/>
        <v>-0.54166666666424135</v>
      </c>
      <c r="BH1194" t="str">
        <f t="shared" si="56"/>
        <v>COMPLY</v>
      </c>
      <c r="BI1194" t="str">
        <f>VLOOKUP(H1194,Sheet2!$A$1:$B$270,2,FALSE)</f>
        <v>PROBOLINGGO</v>
      </c>
    </row>
    <row r="1195" spans="1:61">
      <c r="A1195">
        <v>1194</v>
      </c>
      <c r="B1195">
        <v>1002514985</v>
      </c>
      <c r="C1195">
        <v>3</v>
      </c>
      <c r="D1195" t="s">
        <v>59</v>
      </c>
      <c r="E1195">
        <v>4</v>
      </c>
      <c r="F1195" t="s">
        <v>573</v>
      </c>
      <c r="G1195" t="s">
        <v>1045</v>
      </c>
      <c r="H1195" t="s">
        <v>1046</v>
      </c>
      <c r="I1195" t="s">
        <v>213</v>
      </c>
      <c r="J1195" t="s">
        <v>214</v>
      </c>
      <c r="K1195" t="s">
        <v>149</v>
      </c>
      <c r="L1195" t="s">
        <v>215</v>
      </c>
      <c r="M1195" t="s">
        <v>582</v>
      </c>
      <c r="N1195" t="s">
        <v>216</v>
      </c>
      <c r="O1195" s="57">
        <v>46241.630520833336</v>
      </c>
      <c r="P1195" s="57">
        <v>46244.612222222226</v>
      </c>
      <c r="Q1195">
        <v>69360950</v>
      </c>
      <c r="S1195">
        <v>143135115048</v>
      </c>
      <c r="T1195" t="s">
        <v>4917</v>
      </c>
      <c r="U1195" t="s">
        <v>4918</v>
      </c>
      <c r="V1195" t="s">
        <v>4919</v>
      </c>
      <c r="Z1195">
        <v>110.51406950000001</v>
      </c>
      <c r="AA1195">
        <v>-7.9993638999999996</v>
      </c>
      <c r="AB1195" t="s">
        <v>4920</v>
      </c>
      <c r="AC1195" t="s">
        <v>237</v>
      </c>
      <c r="AL1195" t="s">
        <v>218</v>
      </c>
      <c r="AM1195" t="s">
        <v>4921</v>
      </c>
      <c r="AN1195" t="s">
        <v>6</v>
      </c>
      <c r="AO1195" s="57">
        <v>46211.642800925925</v>
      </c>
      <c r="AP1195" s="57">
        <v>46242.541666666664</v>
      </c>
      <c r="AQ1195" t="s">
        <v>249</v>
      </c>
      <c r="AR1195" t="s">
        <v>14</v>
      </c>
      <c r="AS1195" t="s">
        <v>1047</v>
      </c>
      <c r="AT1195" t="s">
        <v>231</v>
      </c>
      <c r="AV1195" t="s">
        <v>6408</v>
      </c>
      <c r="AW1195" t="s">
        <v>1057</v>
      </c>
      <c r="AX1195" t="s">
        <v>223</v>
      </c>
      <c r="BA1195" s="57">
        <v>46242.541666666664</v>
      </c>
      <c r="BB1195" t="s">
        <v>4921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:61">
      <c r="A1196">
        <v>1195</v>
      </c>
      <c r="B1196">
        <v>1002522431</v>
      </c>
      <c r="C1196">
        <v>3</v>
      </c>
      <c r="D1196" t="s">
        <v>55</v>
      </c>
      <c r="E1196">
        <v>5</v>
      </c>
      <c r="F1196" t="s">
        <v>228</v>
      </c>
      <c r="G1196" t="s">
        <v>121</v>
      </c>
      <c r="H1196" t="s">
        <v>389</v>
      </c>
      <c r="I1196" t="s">
        <v>213</v>
      </c>
      <c r="J1196" t="s">
        <v>214</v>
      </c>
      <c r="K1196" t="s">
        <v>149</v>
      </c>
      <c r="L1196" t="s">
        <v>215</v>
      </c>
      <c r="M1196" t="s">
        <v>288</v>
      </c>
      <c r="N1196" t="s">
        <v>216</v>
      </c>
      <c r="O1196" s="57">
        <v>46246.607604166667</v>
      </c>
      <c r="P1196" s="57">
        <v>46247.525011574071</v>
      </c>
      <c r="Q1196">
        <v>69364373</v>
      </c>
      <c r="S1196">
        <v>152435910056</v>
      </c>
      <c r="T1196" t="s">
        <v>8535</v>
      </c>
      <c r="U1196" t="s">
        <v>8536</v>
      </c>
      <c r="V1196" t="s">
        <v>8537</v>
      </c>
      <c r="Z1196">
        <v>112.799487673461</v>
      </c>
      <c r="AA1196">
        <v>-7.0604442288248901</v>
      </c>
      <c r="AB1196" t="s">
        <v>8538</v>
      </c>
      <c r="AC1196" t="s">
        <v>237</v>
      </c>
      <c r="AL1196" t="s">
        <v>218</v>
      </c>
      <c r="AM1196" t="s">
        <v>8327</v>
      </c>
      <c r="AN1196" t="s">
        <v>6</v>
      </c>
      <c r="AO1196" s="57">
        <v>46364.61109953704</v>
      </c>
      <c r="AP1196" s="57">
        <v>46247.541666666664</v>
      </c>
      <c r="AR1196" t="s">
        <v>241</v>
      </c>
      <c r="AS1196" t="s">
        <v>220</v>
      </c>
      <c r="AT1196" t="s">
        <v>231</v>
      </c>
      <c r="AV1196" t="s">
        <v>931</v>
      </c>
      <c r="AW1196" t="s">
        <v>1059</v>
      </c>
      <c r="AX1196" t="s">
        <v>223</v>
      </c>
      <c r="BA1196" s="57">
        <v>46247.541666666664</v>
      </c>
      <c r="BB1196" t="s">
        <v>8327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str">
        <f>VLOOKUP(H1196,Sheet2!$A$1:$B$270,2,FALSE)</f>
        <v>MADURA</v>
      </c>
    </row>
    <row r="1197" spans="1:61">
      <c r="A1197">
        <v>1196</v>
      </c>
      <c r="B1197">
        <v>1002514746</v>
      </c>
      <c r="C1197">
        <v>3</v>
      </c>
      <c r="D1197" t="s">
        <v>42</v>
      </c>
      <c r="E1197">
        <v>5</v>
      </c>
      <c r="F1197" t="s">
        <v>106</v>
      </c>
      <c r="G1197" t="s">
        <v>106</v>
      </c>
      <c r="H1197" t="s">
        <v>347</v>
      </c>
      <c r="I1197" t="s">
        <v>213</v>
      </c>
      <c r="J1197" t="s">
        <v>214</v>
      </c>
      <c r="K1197" t="s">
        <v>149</v>
      </c>
      <c r="M1197" t="s">
        <v>76</v>
      </c>
      <c r="N1197" t="s">
        <v>216</v>
      </c>
      <c r="O1197" s="57">
        <v>46241.586574074077</v>
      </c>
      <c r="P1197" s="57">
        <v>46242.591666666667</v>
      </c>
      <c r="Q1197">
        <v>69360842</v>
      </c>
      <c r="S1197">
        <v>152729256395</v>
      </c>
      <c r="T1197" t="s">
        <v>4927</v>
      </c>
      <c r="U1197" t="s">
        <v>4928</v>
      </c>
      <c r="V1197" t="s">
        <v>4929</v>
      </c>
      <c r="Z1197">
        <v>112.8972947</v>
      </c>
      <c r="AA1197">
        <v>-7.6365635000000003</v>
      </c>
      <c r="AB1197" t="s">
        <v>4930</v>
      </c>
      <c r="AC1197" t="s">
        <v>230</v>
      </c>
      <c r="AL1197" t="s">
        <v>218</v>
      </c>
      <c r="AM1197" t="s">
        <v>4931</v>
      </c>
      <c r="AN1197" t="s">
        <v>6</v>
      </c>
      <c r="AO1197" s="57">
        <v>46211.590300925927</v>
      </c>
      <c r="AP1197" s="57">
        <v>46245.333333333336</v>
      </c>
      <c r="AR1197" t="s">
        <v>219</v>
      </c>
      <c r="AS1197" t="s">
        <v>106</v>
      </c>
      <c r="AT1197" t="s">
        <v>231</v>
      </c>
      <c r="AU1197">
        <v>20260808</v>
      </c>
      <c r="AV1197" t="s">
        <v>222</v>
      </c>
      <c r="AW1197" t="s">
        <v>567</v>
      </c>
      <c r="AX1197" t="s">
        <v>223</v>
      </c>
      <c r="BA1197" s="57">
        <v>46245.333333333336</v>
      </c>
      <c r="BB1197" t="s">
        <v>4931</v>
      </c>
      <c r="BC1197">
        <v>2026</v>
      </c>
      <c r="BD1197">
        <v>8</v>
      </c>
      <c r="BE1197">
        <v>8</v>
      </c>
      <c r="BF1197" s="6">
        <f t="shared" si="54"/>
        <v>46242</v>
      </c>
      <c r="BG1197">
        <f t="shared" si="55"/>
        <v>-3.3333333333357587</v>
      </c>
      <c r="BH1197" t="str">
        <f t="shared" si="56"/>
        <v>COMPLY</v>
      </c>
      <c r="BI1197" t="str">
        <f>VLOOKUP(H1197,Sheet2!$A$1:$B$270,2,FALSE)</f>
        <v>PASURUAN</v>
      </c>
    </row>
    <row r="1198" spans="1:61">
      <c r="A1198">
        <v>1197</v>
      </c>
      <c r="B1198">
        <v>1002510050</v>
      </c>
      <c r="C1198">
        <v>3</v>
      </c>
      <c r="D1198" t="s">
        <v>59</v>
      </c>
      <c r="E1198">
        <v>4</v>
      </c>
      <c r="F1198" t="s">
        <v>243</v>
      </c>
      <c r="G1198" t="s">
        <v>262</v>
      </c>
      <c r="H1198" t="s">
        <v>263</v>
      </c>
      <c r="I1198" t="s">
        <v>213</v>
      </c>
      <c r="J1198" t="s">
        <v>214</v>
      </c>
      <c r="K1198" t="s">
        <v>149</v>
      </c>
      <c r="L1198" t="s">
        <v>215</v>
      </c>
      <c r="M1198" t="s">
        <v>76</v>
      </c>
      <c r="N1198" t="s">
        <v>216</v>
      </c>
      <c r="O1198" s="57">
        <v>46239.447175925925</v>
      </c>
      <c r="P1198" s="57">
        <v>46240.426469907405</v>
      </c>
      <c r="Q1198">
        <v>69358937</v>
      </c>
      <c r="S1198">
        <v>141373127397</v>
      </c>
      <c r="T1198" t="s">
        <v>2092</v>
      </c>
      <c r="U1198" t="s">
        <v>2093</v>
      </c>
      <c r="V1198" t="s">
        <v>2094</v>
      </c>
      <c r="Z1198">
        <v>109.96163</v>
      </c>
      <c r="AA1198">
        <v>-7.3874529999999998</v>
      </c>
      <c r="AB1198" t="s">
        <v>2095</v>
      </c>
      <c r="AC1198" t="s">
        <v>237</v>
      </c>
      <c r="AL1198" t="s">
        <v>218</v>
      </c>
      <c r="AM1198" t="s">
        <v>2096</v>
      </c>
      <c r="AN1198" t="s">
        <v>6</v>
      </c>
      <c r="AO1198" s="57">
        <v>46150.454826388886</v>
      </c>
      <c r="AP1198" s="57">
        <v>46240.541666666664</v>
      </c>
      <c r="AR1198" t="s">
        <v>219</v>
      </c>
      <c r="AS1198" t="s">
        <v>220</v>
      </c>
      <c r="AT1198" t="s">
        <v>231</v>
      </c>
      <c r="AU1198">
        <v>20260806</v>
      </c>
      <c r="AV1198" t="s">
        <v>222</v>
      </c>
      <c r="AW1198" t="s">
        <v>1063</v>
      </c>
      <c r="AX1198" t="s">
        <v>223</v>
      </c>
      <c r="BA1198" s="57">
        <v>46240.541666666664</v>
      </c>
      <c r="BB1198" t="s">
        <v>2096</v>
      </c>
      <c r="BC1198">
        <v>2026</v>
      </c>
      <c r="BD1198">
        <v>8</v>
      </c>
      <c r="BE1198">
        <v>6</v>
      </c>
      <c r="BF1198" s="6">
        <f t="shared" si="54"/>
        <v>46240</v>
      </c>
      <c r="BG1198">
        <f t="shared" si="55"/>
        <v>-0.54166666666424135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1002515429</v>
      </c>
      <c r="C1199">
        <v>3</v>
      </c>
      <c r="D1199" t="s">
        <v>51</v>
      </c>
      <c r="E1199">
        <v>4</v>
      </c>
      <c r="F1199" t="s">
        <v>235</v>
      </c>
      <c r="G1199" t="s">
        <v>4932</v>
      </c>
      <c r="H1199" t="s">
        <v>4933</v>
      </c>
      <c r="I1199" t="s">
        <v>213</v>
      </c>
      <c r="J1199" t="s">
        <v>214</v>
      </c>
      <c r="K1199" t="s">
        <v>149</v>
      </c>
      <c r="L1199" t="s">
        <v>215</v>
      </c>
      <c r="M1199" t="s">
        <v>76</v>
      </c>
      <c r="N1199" t="s">
        <v>216</v>
      </c>
      <c r="O1199" s="57">
        <v>46241.745104166665</v>
      </c>
      <c r="P1199" s="57">
        <v>46242.540856481479</v>
      </c>
      <c r="Q1199">
        <v>69361124</v>
      </c>
      <c r="S1199">
        <v>142510106179</v>
      </c>
      <c r="T1199" t="s">
        <v>4934</v>
      </c>
      <c r="U1199" t="s">
        <v>4935</v>
      </c>
      <c r="V1199" t="s">
        <v>4936</v>
      </c>
      <c r="Z1199">
        <v>110.7351073</v>
      </c>
      <c r="AA1199">
        <v>-7.7089489999999996</v>
      </c>
      <c r="AB1199" t="s">
        <v>4937</v>
      </c>
      <c r="AC1199" t="s">
        <v>237</v>
      </c>
      <c r="AL1199" t="s">
        <v>218</v>
      </c>
      <c r="AM1199" t="s">
        <v>4926</v>
      </c>
      <c r="AN1199" t="s">
        <v>6</v>
      </c>
      <c r="AO1199" s="57">
        <v>46211.746342592596</v>
      </c>
      <c r="AP1199" s="57">
        <v>46242.625</v>
      </c>
      <c r="AR1199" t="s">
        <v>219</v>
      </c>
      <c r="AS1199" t="s">
        <v>220</v>
      </c>
      <c r="AT1199" t="s">
        <v>231</v>
      </c>
      <c r="AU1199">
        <v>20260808</v>
      </c>
      <c r="AV1199" t="s">
        <v>222</v>
      </c>
      <c r="AW1199" t="s">
        <v>1063</v>
      </c>
      <c r="AX1199" t="s">
        <v>223</v>
      </c>
      <c r="BA1199" s="57">
        <v>46242.625</v>
      </c>
      <c r="BB1199" t="s">
        <v>4926</v>
      </c>
      <c r="BC1199">
        <v>2026</v>
      </c>
      <c r="BD1199">
        <v>8</v>
      </c>
      <c r="BE1199">
        <v>8</v>
      </c>
      <c r="BF1199" s="6">
        <f t="shared" si="54"/>
        <v>46242</v>
      </c>
      <c r="BG1199">
        <f t="shared" si="55"/>
        <v>-0.625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1002523499</v>
      </c>
      <c r="C1200">
        <v>3</v>
      </c>
      <c r="D1200" t="s">
        <v>38</v>
      </c>
      <c r="E1200">
        <v>5</v>
      </c>
      <c r="F1200" t="s">
        <v>90</v>
      </c>
      <c r="G1200" t="s">
        <v>93</v>
      </c>
      <c r="H1200" t="s">
        <v>304</v>
      </c>
      <c r="I1200" t="s">
        <v>213</v>
      </c>
      <c r="J1200" t="s">
        <v>214</v>
      </c>
      <c r="K1200" t="s">
        <v>149</v>
      </c>
      <c r="L1200" t="s">
        <v>215</v>
      </c>
      <c r="M1200" t="s">
        <v>225</v>
      </c>
      <c r="N1200" t="s">
        <v>216</v>
      </c>
      <c r="O1200" s="57">
        <v>46247.399953703702</v>
      </c>
      <c r="P1200" s="57">
        <v>46248.337361111109</v>
      </c>
      <c r="Q1200">
        <v>69364784</v>
      </c>
      <c r="S1200">
        <v>152611229884</v>
      </c>
      <c r="T1200" t="s">
        <v>9466</v>
      </c>
      <c r="U1200" t="s">
        <v>9467</v>
      </c>
      <c r="V1200" t="s">
        <v>9468</v>
      </c>
      <c r="Z1200">
        <v>111.87481150000001</v>
      </c>
      <c r="AA1200">
        <v>-7.6612100999999901</v>
      </c>
      <c r="AB1200" t="s">
        <v>9469</v>
      </c>
      <c r="AC1200" t="s">
        <v>217</v>
      </c>
      <c r="AL1200" t="s">
        <v>218</v>
      </c>
      <c r="AM1200" t="s">
        <v>9470</v>
      </c>
      <c r="AN1200" t="s">
        <v>6</v>
      </c>
      <c r="AO1200" t="s">
        <v>8934</v>
      </c>
      <c r="AP1200" s="57">
        <v>46248.333333333336</v>
      </c>
      <c r="AR1200" t="s">
        <v>18</v>
      </c>
      <c r="AS1200" t="s">
        <v>220</v>
      </c>
      <c r="AT1200" t="s">
        <v>231</v>
      </c>
      <c r="AV1200" t="s">
        <v>227</v>
      </c>
      <c r="AW1200" t="s">
        <v>1065</v>
      </c>
      <c r="AX1200" t="s">
        <v>223</v>
      </c>
      <c r="BA1200" s="57">
        <v>46248.333333333336</v>
      </c>
      <c r="BB1200" t="s">
        <v>9470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str">
        <f>VLOOKUP(H1200,Sheet2!$A$1:$B$270,2,FALSE)</f>
        <v>NGANJUK</v>
      </c>
    </row>
    <row r="1201" spans="1:61">
      <c r="A1201">
        <v>1200</v>
      </c>
      <c r="B1201">
        <v>1002524505</v>
      </c>
      <c r="C1201">
        <v>3</v>
      </c>
      <c r="D1201" t="s">
        <v>38</v>
      </c>
      <c r="E1201">
        <v>5</v>
      </c>
      <c r="F1201" t="s">
        <v>251</v>
      </c>
      <c r="G1201" t="s">
        <v>91</v>
      </c>
      <c r="H1201" t="s">
        <v>424</v>
      </c>
      <c r="I1201" t="s">
        <v>213</v>
      </c>
      <c r="J1201" t="s">
        <v>214</v>
      </c>
      <c r="K1201" t="s">
        <v>149</v>
      </c>
      <c r="L1201" t="s">
        <v>215</v>
      </c>
      <c r="M1201" t="s">
        <v>240</v>
      </c>
      <c r="N1201" t="s">
        <v>216</v>
      </c>
      <c r="O1201" s="57">
        <v>46247.606203703705</v>
      </c>
      <c r="P1201" s="57">
        <v>46247.606979166667</v>
      </c>
      <c r="Q1201">
        <v>69365252</v>
      </c>
      <c r="S1201">
        <v>152715213991</v>
      </c>
      <c r="T1201" t="s">
        <v>9471</v>
      </c>
      <c r="U1201" t="s">
        <v>9472</v>
      </c>
      <c r="V1201" t="s">
        <v>9473</v>
      </c>
      <c r="Z1201">
        <v>112.641994</v>
      </c>
      <c r="AA1201">
        <v>-8.1377950000000006</v>
      </c>
      <c r="AB1201" t="s">
        <v>9474</v>
      </c>
      <c r="AC1201" t="s">
        <v>237</v>
      </c>
      <c r="AL1201" t="s">
        <v>218</v>
      </c>
      <c r="AM1201" t="s">
        <v>9475</v>
      </c>
      <c r="AN1201" t="s">
        <v>6</v>
      </c>
      <c r="AO1201" t="s">
        <v>8961</v>
      </c>
      <c r="AP1201" s="57">
        <v>46248.541666666664</v>
      </c>
      <c r="AR1201" t="s">
        <v>241</v>
      </c>
      <c r="AS1201" t="s">
        <v>629</v>
      </c>
      <c r="AT1201" t="s">
        <v>231</v>
      </c>
      <c r="AV1201" t="s">
        <v>240</v>
      </c>
      <c r="AW1201" t="s">
        <v>1067</v>
      </c>
      <c r="AX1201" t="s">
        <v>223</v>
      </c>
      <c r="BA1201" s="57">
        <v>46248.541666666664</v>
      </c>
      <c r="BB1201" t="s">
        <v>9475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MALANG</v>
      </c>
    </row>
    <row r="1202" spans="1:61">
      <c r="A1202">
        <v>1201</v>
      </c>
      <c r="B1202">
        <v>1002521165</v>
      </c>
      <c r="C1202">
        <v>3</v>
      </c>
      <c r="D1202" t="s">
        <v>55</v>
      </c>
      <c r="E1202">
        <v>5</v>
      </c>
      <c r="F1202" t="s">
        <v>267</v>
      </c>
      <c r="G1202" t="s">
        <v>128</v>
      </c>
      <c r="H1202" t="s">
        <v>414</v>
      </c>
      <c r="I1202" t="s">
        <v>213</v>
      </c>
      <c r="J1202" t="s">
        <v>214</v>
      </c>
      <c r="K1202" t="s">
        <v>149</v>
      </c>
      <c r="L1202" t="s">
        <v>215</v>
      </c>
      <c r="M1202" t="s">
        <v>76</v>
      </c>
      <c r="N1202" t="s">
        <v>216</v>
      </c>
      <c r="O1202" s="57">
        <v>46246.332592592589</v>
      </c>
      <c r="P1202" s="57">
        <v>46246.48233796296</v>
      </c>
      <c r="Q1202">
        <v>69363787</v>
      </c>
      <c r="S1202">
        <v>152424213142</v>
      </c>
      <c r="T1202" t="s">
        <v>8539</v>
      </c>
      <c r="U1202" t="s">
        <v>8540</v>
      </c>
      <c r="V1202" t="s">
        <v>8541</v>
      </c>
      <c r="Z1202">
        <v>112.6767588</v>
      </c>
      <c r="AA1202">
        <v>-7.3092370000000004</v>
      </c>
      <c r="AB1202" t="s">
        <v>8542</v>
      </c>
      <c r="AC1202" t="s">
        <v>947</v>
      </c>
      <c r="AL1202" t="s">
        <v>218</v>
      </c>
      <c r="AM1202" t="s">
        <v>8543</v>
      </c>
      <c r="AN1202" t="s">
        <v>6</v>
      </c>
      <c r="AO1202" s="57">
        <v>46364.340682870374</v>
      </c>
      <c r="AP1202" s="57">
        <v>46249.416666666664</v>
      </c>
      <c r="AR1202" t="s">
        <v>219</v>
      </c>
      <c r="AS1202" t="s">
        <v>128</v>
      </c>
      <c r="AT1202" t="s">
        <v>231</v>
      </c>
      <c r="AU1202">
        <v>20260812</v>
      </c>
      <c r="AV1202" t="s">
        <v>222</v>
      </c>
      <c r="AW1202" t="s">
        <v>1055</v>
      </c>
      <c r="AX1202" t="s">
        <v>223</v>
      </c>
      <c r="BA1202" s="57">
        <v>46249.416666666664</v>
      </c>
      <c r="BB1202" t="s">
        <v>8543</v>
      </c>
      <c r="BC1202">
        <v>2026</v>
      </c>
      <c r="BD1202">
        <v>8</v>
      </c>
      <c r="BE1202">
        <v>12</v>
      </c>
      <c r="BF1202" s="6">
        <f t="shared" si="54"/>
        <v>46246</v>
      </c>
      <c r="BG1202">
        <f t="shared" si="55"/>
        <v>-3.4166666666642413</v>
      </c>
      <c r="BH1202" t="str">
        <f t="shared" si="56"/>
        <v>COMPLY</v>
      </c>
      <c r="BI1202" t="str">
        <f>VLOOKUP(H1202,Sheet2!$A$1:$B$270,2,FALSE)</f>
        <v>SURABAYA UTARA</v>
      </c>
    </row>
    <row r="1203" spans="1:61">
      <c r="A1203">
        <v>1202</v>
      </c>
      <c r="B1203">
        <v>1002523572</v>
      </c>
      <c r="C1203">
        <v>3</v>
      </c>
      <c r="D1203" t="s">
        <v>38</v>
      </c>
      <c r="E1203">
        <v>5</v>
      </c>
      <c r="F1203" t="s">
        <v>251</v>
      </c>
      <c r="G1203" t="s">
        <v>91</v>
      </c>
      <c r="H1203" t="s">
        <v>333</v>
      </c>
      <c r="I1203" t="s">
        <v>213</v>
      </c>
      <c r="J1203" t="s">
        <v>214</v>
      </c>
      <c r="K1203" t="s">
        <v>149</v>
      </c>
      <c r="L1203" t="s">
        <v>215</v>
      </c>
      <c r="M1203" t="s">
        <v>288</v>
      </c>
      <c r="N1203" t="s">
        <v>216</v>
      </c>
      <c r="O1203" s="57">
        <v>46247.414537037039</v>
      </c>
      <c r="P1203" s="57">
        <v>46248.301874999997</v>
      </c>
      <c r="Q1203">
        <v>69364833</v>
      </c>
      <c r="S1203">
        <v>152704231441</v>
      </c>
      <c r="T1203" t="s">
        <v>9476</v>
      </c>
      <c r="U1203" t="s">
        <v>9477</v>
      </c>
      <c r="V1203" t="s">
        <v>9478</v>
      </c>
      <c r="Z1203">
        <v>112.622069343924</v>
      </c>
      <c r="AA1203">
        <v>-8.0255610194934093</v>
      </c>
      <c r="AB1203" t="s">
        <v>9479</v>
      </c>
      <c r="AC1203" t="s">
        <v>217</v>
      </c>
      <c r="AL1203" t="s">
        <v>218</v>
      </c>
      <c r="AM1203" t="s">
        <v>9480</v>
      </c>
      <c r="AN1203" t="s">
        <v>6</v>
      </c>
      <c r="AO1203" t="s">
        <v>8974</v>
      </c>
      <c r="AP1203" s="57">
        <v>46250.333333333336</v>
      </c>
      <c r="AR1203" t="s">
        <v>241</v>
      </c>
      <c r="AS1203" t="s">
        <v>586</v>
      </c>
      <c r="AT1203" t="s">
        <v>231</v>
      </c>
      <c r="AV1203" t="s">
        <v>4533</v>
      </c>
      <c r="AW1203" t="s">
        <v>1068</v>
      </c>
      <c r="AX1203" t="s">
        <v>223</v>
      </c>
      <c r="BA1203" s="57">
        <v>46250.333333333336</v>
      </c>
      <c r="BB1203" t="s">
        <v>9480</v>
      </c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str">
        <f>VLOOKUP(H1203,Sheet2!$A$1:$B$270,2,FALSE)</f>
        <v>MALANG</v>
      </c>
    </row>
    <row r="1204" spans="1:61">
      <c r="A1204">
        <v>1203</v>
      </c>
      <c r="B1204">
        <v>1002511984</v>
      </c>
      <c r="C1204">
        <v>3</v>
      </c>
      <c r="D1204" t="s">
        <v>38</v>
      </c>
      <c r="E1204">
        <v>5</v>
      </c>
      <c r="F1204" t="s">
        <v>251</v>
      </c>
      <c r="G1204" t="s">
        <v>87</v>
      </c>
      <c r="H1204" t="s">
        <v>451</v>
      </c>
      <c r="I1204" t="s">
        <v>213</v>
      </c>
      <c r="J1204" t="s">
        <v>214</v>
      </c>
      <c r="K1204" t="s">
        <v>149</v>
      </c>
      <c r="L1204" t="s">
        <v>215</v>
      </c>
      <c r="M1204" t="s">
        <v>76</v>
      </c>
      <c r="N1204" t="s">
        <v>216</v>
      </c>
      <c r="O1204" s="57">
        <v>46240.468009259261</v>
      </c>
      <c r="P1204" s="57">
        <v>46240.619884259257</v>
      </c>
      <c r="Q1204">
        <v>69359826</v>
      </c>
      <c r="S1204">
        <v>152710214207</v>
      </c>
      <c r="T1204" t="s">
        <v>2119</v>
      </c>
      <c r="U1204" t="s">
        <v>2120</v>
      </c>
      <c r="V1204" t="s">
        <v>2121</v>
      </c>
      <c r="Z1204">
        <v>112.684485</v>
      </c>
      <c r="AA1204">
        <v>-7.9529158999999998</v>
      </c>
      <c r="AB1204" t="s">
        <v>2122</v>
      </c>
      <c r="AC1204" t="s">
        <v>237</v>
      </c>
      <c r="AL1204" t="s">
        <v>218</v>
      </c>
      <c r="AM1204" t="s">
        <v>2013</v>
      </c>
      <c r="AN1204" t="s">
        <v>6</v>
      </c>
      <c r="AO1204" s="57">
        <v>46181.476226851853</v>
      </c>
      <c r="AP1204" s="57">
        <v>46241.333333333336</v>
      </c>
      <c r="AR1204" t="s">
        <v>219</v>
      </c>
      <c r="AS1204" t="s">
        <v>632</v>
      </c>
      <c r="AT1204" t="s">
        <v>231</v>
      </c>
      <c r="AU1204">
        <v>20260806</v>
      </c>
      <c r="AV1204" t="s">
        <v>222</v>
      </c>
      <c r="AW1204" t="s">
        <v>1055</v>
      </c>
      <c r="AX1204" t="s">
        <v>223</v>
      </c>
      <c r="BA1204" s="57">
        <v>46241.333333333336</v>
      </c>
      <c r="BB1204" t="s">
        <v>2013</v>
      </c>
      <c r="BC1204">
        <v>2026</v>
      </c>
      <c r="BD1204">
        <v>8</v>
      </c>
      <c r="BE1204">
        <v>6</v>
      </c>
      <c r="BF1204" s="6">
        <f t="shared" si="54"/>
        <v>46240</v>
      </c>
      <c r="BG1204">
        <f t="shared" si="55"/>
        <v>-1.3333333333357587</v>
      </c>
      <c r="BH1204" t="str">
        <f t="shared" si="56"/>
        <v>COMPLY</v>
      </c>
      <c r="BI1204" t="str">
        <f>VLOOKUP(H1204,Sheet2!$A$1:$B$270,2,FALSE)</f>
        <v>BATU</v>
      </c>
    </row>
    <row r="1205" spans="1:61">
      <c r="A1205">
        <v>1204</v>
      </c>
      <c r="B1205">
        <v>1002512800</v>
      </c>
      <c r="C1205">
        <v>3</v>
      </c>
      <c r="D1205" t="s">
        <v>55</v>
      </c>
      <c r="E1205">
        <v>5</v>
      </c>
      <c r="F1205" t="s">
        <v>267</v>
      </c>
      <c r="G1205" t="s">
        <v>125</v>
      </c>
      <c r="H1205" t="s">
        <v>419</v>
      </c>
      <c r="I1205" t="s">
        <v>213</v>
      </c>
      <c r="J1205" t="s">
        <v>214</v>
      </c>
      <c r="K1205" t="s">
        <v>149</v>
      </c>
      <c r="L1205" t="s">
        <v>215</v>
      </c>
      <c r="M1205" t="s">
        <v>582</v>
      </c>
      <c r="N1205" t="s">
        <v>216</v>
      </c>
      <c r="O1205" s="57">
        <v>46240.626342592594</v>
      </c>
      <c r="P1205" s="57">
        <v>46242.572581018518</v>
      </c>
      <c r="Q1205">
        <v>69360083</v>
      </c>
      <c r="S1205">
        <v>152448204407</v>
      </c>
      <c r="T1205" t="s">
        <v>2114</v>
      </c>
      <c r="U1205" t="s">
        <v>2115</v>
      </c>
      <c r="V1205" t="s">
        <v>2116</v>
      </c>
      <c r="Z1205">
        <v>112.248246392149</v>
      </c>
      <c r="AA1205">
        <v>-6.8891544881861497</v>
      </c>
      <c r="AB1205" t="s">
        <v>2117</v>
      </c>
      <c r="AC1205" t="s">
        <v>947</v>
      </c>
      <c r="AL1205" t="s">
        <v>218</v>
      </c>
      <c r="AM1205" t="s">
        <v>2118</v>
      </c>
      <c r="AN1205" t="s">
        <v>6</v>
      </c>
      <c r="AO1205" s="57">
        <v>46181.642870370371</v>
      </c>
      <c r="AP1205" s="57">
        <v>46241.541666666664</v>
      </c>
      <c r="AQ1205" t="s">
        <v>570</v>
      </c>
      <c r="AR1205" t="s">
        <v>14</v>
      </c>
      <c r="AS1205" t="s">
        <v>220</v>
      </c>
      <c r="AT1205" t="s">
        <v>231</v>
      </c>
      <c r="AV1205" t="s">
        <v>4954</v>
      </c>
      <c r="AW1205" t="s">
        <v>1125</v>
      </c>
      <c r="AX1205" t="s">
        <v>223</v>
      </c>
      <c r="BA1205" s="57">
        <v>46241.541666666664</v>
      </c>
      <c r="BB1205" t="s">
        <v>2118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str">
        <f>VLOOKUP(H1205,Sheet2!$A$1:$B$270,2,FALSE)</f>
        <v>GRESIK</v>
      </c>
    </row>
    <row r="1206" spans="1:61">
      <c r="A1206">
        <v>1205</v>
      </c>
      <c r="B1206">
        <v>1002516937</v>
      </c>
      <c r="C1206">
        <v>3</v>
      </c>
      <c r="D1206" t="s">
        <v>42</v>
      </c>
      <c r="E1206">
        <v>5</v>
      </c>
      <c r="F1206" t="s">
        <v>233</v>
      </c>
      <c r="G1206" t="s">
        <v>101</v>
      </c>
      <c r="H1206" t="s">
        <v>392</v>
      </c>
      <c r="I1206" t="s">
        <v>213</v>
      </c>
      <c r="J1206" t="s">
        <v>214</v>
      </c>
      <c r="K1206" t="s">
        <v>149</v>
      </c>
      <c r="M1206" t="s">
        <v>76</v>
      </c>
      <c r="N1206" t="s">
        <v>216</v>
      </c>
      <c r="O1206" s="57">
        <v>46244.378692129627</v>
      </c>
      <c r="P1206" s="57">
        <v>46244.557349537034</v>
      </c>
      <c r="Q1206">
        <v>69362111</v>
      </c>
      <c r="S1206">
        <v>152317261857</v>
      </c>
      <c r="T1206" t="s">
        <v>6420</v>
      </c>
      <c r="U1206" t="s">
        <v>6421</v>
      </c>
      <c r="V1206" t="s">
        <v>6422</v>
      </c>
      <c r="Z1206">
        <v>112.7488762</v>
      </c>
      <c r="AA1206">
        <v>-7.3882997000000001</v>
      </c>
      <c r="AB1206" t="s">
        <v>6423</v>
      </c>
      <c r="AC1206" t="s">
        <v>230</v>
      </c>
      <c r="AL1206" t="s">
        <v>218</v>
      </c>
      <c r="AM1206" t="s">
        <v>6424</v>
      </c>
      <c r="AN1206" t="s">
        <v>6</v>
      </c>
      <c r="AO1206" s="57">
        <v>46303.392835648148</v>
      </c>
      <c r="AP1206" s="57">
        <v>46245.333333333336</v>
      </c>
      <c r="AR1206" t="s">
        <v>219</v>
      </c>
      <c r="AS1206" t="s">
        <v>668</v>
      </c>
      <c r="AT1206" t="s">
        <v>231</v>
      </c>
      <c r="AU1206">
        <v>20260810</v>
      </c>
      <c r="AV1206" t="s">
        <v>222</v>
      </c>
      <c r="AW1206" t="s">
        <v>566</v>
      </c>
      <c r="AX1206" t="s">
        <v>223</v>
      </c>
      <c r="BA1206" s="57">
        <v>46245.333333333336</v>
      </c>
      <c r="BB1206" t="s">
        <v>6424</v>
      </c>
      <c r="BC1206">
        <v>2026</v>
      </c>
      <c r="BD1206">
        <v>8</v>
      </c>
      <c r="BE1206">
        <v>10</v>
      </c>
      <c r="BF1206" s="6">
        <f t="shared" si="54"/>
        <v>46244</v>
      </c>
      <c r="BG1206">
        <f t="shared" si="55"/>
        <v>-1.3333333333357587</v>
      </c>
      <c r="BH1206" t="str">
        <f t="shared" si="56"/>
        <v>COMPLY</v>
      </c>
      <c r="BI1206" t="str">
        <f>VLOOKUP(H1206,Sheet2!$A$1:$B$270,2,FALSE)</f>
        <v>SIDOARJO</v>
      </c>
    </row>
    <row r="1207" spans="1:61">
      <c r="A1207">
        <v>1206</v>
      </c>
      <c r="B1207">
        <v>1002521456</v>
      </c>
      <c r="C1207">
        <v>3</v>
      </c>
      <c r="D1207" t="s">
        <v>59</v>
      </c>
      <c r="E1207">
        <v>4</v>
      </c>
      <c r="F1207" t="s">
        <v>224</v>
      </c>
      <c r="G1207" t="s">
        <v>621</v>
      </c>
      <c r="H1207" t="s">
        <v>944</v>
      </c>
      <c r="I1207" t="s">
        <v>213</v>
      </c>
      <c r="J1207" t="s">
        <v>214</v>
      </c>
      <c r="K1207" t="s">
        <v>149</v>
      </c>
      <c r="L1207" t="s">
        <v>215</v>
      </c>
      <c r="M1207" t="s">
        <v>76</v>
      </c>
      <c r="N1207" t="s">
        <v>216</v>
      </c>
      <c r="O1207" s="57">
        <v>46246.409675925926</v>
      </c>
      <c r="P1207" s="57">
        <v>46246.598958333336</v>
      </c>
      <c r="Q1207">
        <v>69363904</v>
      </c>
      <c r="S1207">
        <v>143385101946</v>
      </c>
      <c r="T1207" t="s">
        <v>8544</v>
      </c>
      <c r="U1207" t="s">
        <v>8545</v>
      </c>
      <c r="V1207" t="s">
        <v>8546</v>
      </c>
      <c r="Z1207">
        <v>109.23486699999999</v>
      </c>
      <c r="AA1207">
        <v>-7.5784529999999997</v>
      </c>
      <c r="AB1207" t="s">
        <v>8547</v>
      </c>
      <c r="AC1207" t="s">
        <v>237</v>
      </c>
      <c r="AL1207" t="s">
        <v>218</v>
      </c>
      <c r="AM1207" t="s">
        <v>8548</v>
      </c>
      <c r="AN1207" t="s">
        <v>6</v>
      </c>
      <c r="AO1207" s="57">
        <v>46364.413321759261</v>
      </c>
      <c r="AP1207" s="57">
        <v>46248.541666666664</v>
      </c>
      <c r="AR1207" t="s">
        <v>219</v>
      </c>
      <c r="AS1207" t="s">
        <v>641</v>
      </c>
      <c r="AT1207" t="s">
        <v>231</v>
      </c>
      <c r="AU1207">
        <v>20260812</v>
      </c>
      <c r="AV1207" t="s">
        <v>222</v>
      </c>
      <c r="AW1207" t="s">
        <v>1057</v>
      </c>
      <c r="AX1207" t="s">
        <v>223</v>
      </c>
      <c r="BA1207" s="57">
        <v>46248.541666666664</v>
      </c>
      <c r="BB1207" t="s">
        <v>8548</v>
      </c>
      <c r="BC1207">
        <v>2026</v>
      </c>
      <c r="BD1207">
        <v>8</v>
      </c>
      <c r="BE1207">
        <v>12</v>
      </c>
      <c r="BF1207" s="6">
        <f t="shared" si="54"/>
        <v>46246</v>
      </c>
      <c r="BG1207">
        <f t="shared" si="55"/>
        <v>-2.5416666666642413</v>
      </c>
      <c r="BH1207" t="str">
        <f t="shared" si="56"/>
        <v>COMPLY</v>
      </c>
      <c r="BI1207" t="e">
        <f>VLOOKUP(H1207,Sheet2!$A$1:$B$270,2,FALSE)</f>
        <v>#N/A</v>
      </c>
    </row>
    <row r="1208" spans="1:61">
      <c r="A1208">
        <v>1207</v>
      </c>
      <c r="B1208">
        <v>1002505590</v>
      </c>
      <c r="C1208">
        <v>3</v>
      </c>
      <c r="D1208" t="s">
        <v>45</v>
      </c>
      <c r="E1208">
        <v>5</v>
      </c>
      <c r="F1208" t="s">
        <v>211</v>
      </c>
      <c r="G1208" t="s">
        <v>116</v>
      </c>
      <c r="H1208" t="s">
        <v>274</v>
      </c>
      <c r="I1208" t="s">
        <v>213</v>
      </c>
      <c r="J1208" t="s">
        <v>214</v>
      </c>
      <c r="K1208" t="s">
        <v>149</v>
      </c>
      <c r="M1208" t="s">
        <v>240</v>
      </c>
      <c r="N1208" t="s">
        <v>216</v>
      </c>
      <c r="O1208" s="57">
        <v>46237.388761574075</v>
      </c>
      <c r="P1208" s="57">
        <v>46246.663900462961</v>
      </c>
      <c r="Q1208">
        <v>69357200</v>
      </c>
      <c r="S1208">
        <v>172604214068</v>
      </c>
      <c r="T1208" t="s">
        <v>2123</v>
      </c>
      <c r="U1208" t="s">
        <v>1103</v>
      </c>
      <c r="V1208" t="s">
        <v>8549</v>
      </c>
      <c r="Z1208">
        <v>116.044062700995</v>
      </c>
      <c r="AA1208">
        <v>-8.3513605029258002</v>
      </c>
      <c r="AB1208" t="s">
        <v>2124</v>
      </c>
      <c r="AC1208" t="s">
        <v>293</v>
      </c>
      <c r="AL1208" t="s">
        <v>218</v>
      </c>
      <c r="AM1208" t="s">
        <v>8550</v>
      </c>
      <c r="AN1208" t="s">
        <v>6</v>
      </c>
      <c r="AO1208" s="57">
        <v>46089.392812500002</v>
      </c>
      <c r="AP1208" s="57">
        <v>46248.541666666664</v>
      </c>
      <c r="AR1208" t="s">
        <v>241</v>
      </c>
      <c r="AS1208" t="s">
        <v>956</v>
      </c>
      <c r="AT1208" t="s">
        <v>231</v>
      </c>
      <c r="AV1208" t="s">
        <v>240</v>
      </c>
      <c r="AW1208" t="s">
        <v>607</v>
      </c>
      <c r="AX1208" t="s">
        <v>223</v>
      </c>
      <c r="BA1208" s="57">
        <v>46248.541666666664</v>
      </c>
      <c r="BB1208" t="s">
        <v>8550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SELONG</v>
      </c>
    </row>
    <row r="1209" spans="1:61">
      <c r="A1209">
        <v>1208</v>
      </c>
      <c r="B1209">
        <v>1002515494</v>
      </c>
      <c r="C1209">
        <v>3</v>
      </c>
      <c r="D1209" t="s">
        <v>42</v>
      </c>
      <c r="E1209">
        <v>5</v>
      </c>
      <c r="F1209" t="s">
        <v>233</v>
      </c>
      <c r="G1209" t="s">
        <v>101</v>
      </c>
      <c r="H1209" t="s">
        <v>513</v>
      </c>
      <c r="I1209" t="s">
        <v>213</v>
      </c>
      <c r="J1209" t="s">
        <v>214</v>
      </c>
      <c r="K1209" t="s">
        <v>149</v>
      </c>
      <c r="L1209" t="s">
        <v>215</v>
      </c>
      <c r="M1209" t="s">
        <v>76</v>
      </c>
      <c r="N1209" t="s">
        <v>216</v>
      </c>
      <c r="O1209" s="57">
        <v>46241.797175925924</v>
      </c>
      <c r="P1209" s="57">
        <v>46242.330578703702</v>
      </c>
      <c r="Q1209">
        <v>69361156</v>
      </c>
      <c r="S1209">
        <v>152328218222</v>
      </c>
      <c r="T1209" t="s">
        <v>4964</v>
      </c>
      <c r="U1209" t="s">
        <v>4965</v>
      </c>
      <c r="V1209" t="s">
        <v>4966</v>
      </c>
      <c r="Z1209">
        <v>112.65189669999999</v>
      </c>
      <c r="AA1209">
        <v>-7.4235829999999998</v>
      </c>
      <c r="AB1209" t="s">
        <v>4967</v>
      </c>
      <c r="AC1209" t="s">
        <v>217</v>
      </c>
      <c r="AL1209" t="s">
        <v>218</v>
      </c>
      <c r="AM1209" t="s">
        <v>4769</v>
      </c>
      <c r="AN1209" t="s">
        <v>6</v>
      </c>
      <c r="AO1209" s="57">
        <v>46211.798657407409</v>
      </c>
      <c r="AP1209" s="57">
        <v>46243.333333333336</v>
      </c>
      <c r="AR1209" t="s">
        <v>219</v>
      </c>
      <c r="AS1209" t="s">
        <v>233</v>
      </c>
      <c r="AT1209" t="s">
        <v>231</v>
      </c>
      <c r="AU1209">
        <v>20260808</v>
      </c>
      <c r="AV1209" t="s">
        <v>222</v>
      </c>
      <c r="AW1209" t="s">
        <v>1063</v>
      </c>
      <c r="AX1209" t="s">
        <v>223</v>
      </c>
      <c r="BA1209" s="57">
        <v>46243.333333333336</v>
      </c>
      <c r="BB1209" t="s">
        <v>4769</v>
      </c>
      <c r="BC1209">
        <v>2026</v>
      </c>
      <c r="BD1209">
        <v>8</v>
      </c>
      <c r="BE1209">
        <v>8</v>
      </c>
      <c r="BF1209" s="6">
        <f t="shared" si="54"/>
        <v>46242</v>
      </c>
      <c r="BG1209">
        <f t="shared" si="55"/>
        <v>-1.3333333333357587</v>
      </c>
      <c r="BH1209" t="str">
        <f t="shared" si="56"/>
        <v>COMPLY</v>
      </c>
      <c r="BI1209" t="str">
        <f>VLOOKUP(H1209,Sheet2!$A$1:$B$270,2,FALSE)</f>
        <v>SIDOARJO</v>
      </c>
    </row>
    <row r="1210" spans="1:61">
      <c r="A1210">
        <v>1209</v>
      </c>
      <c r="B1210">
        <v>1002522006</v>
      </c>
      <c r="C1210">
        <v>3</v>
      </c>
      <c r="D1210" t="s">
        <v>59</v>
      </c>
      <c r="E1210">
        <v>4</v>
      </c>
      <c r="F1210" t="s">
        <v>243</v>
      </c>
      <c r="G1210" t="s">
        <v>923</v>
      </c>
      <c r="H1210" t="s">
        <v>989</v>
      </c>
      <c r="I1210" t="s">
        <v>213</v>
      </c>
      <c r="J1210" t="s">
        <v>214</v>
      </c>
      <c r="K1210" t="s">
        <v>149</v>
      </c>
      <c r="L1210" t="s">
        <v>215</v>
      </c>
      <c r="M1210" t="s">
        <v>76</v>
      </c>
      <c r="N1210" t="s">
        <v>216</v>
      </c>
      <c r="O1210" s="57">
        <v>46246.524270833332</v>
      </c>
      <c r="P1210" s="57">
        <v>46247.633645833332</v>
      </c>
      <c r="Q1210">
        <v>69364164</v>
      </c>
      <c r="S1210">
        <v>142138510556</v>
      </c>
      <c r="T1210" t="s">
        <v>8551</v>
      </c>
      <c r="U1210" t="s">
        <v>8552</v>
      </c>
      <c r="V1210" t="s">
        <v>8553</v>
      </c>
      <c r="Z1210">
        <v>110.02460240000001</v>
      </c>
      <c r="AA1210">
        <v>-7.7246769000000004</v>
      </c>
      <c r="AB1210" t="s">
        <v>8554</v>
      </c>
      <c r="AC1210" t="s">
        <v>237</v>
      </c>
      <c r="AL1210" t="s">
        <v>218</v>
      </c>
      <c r="AM1210" t="s">
        <v>8555</v>
      </c>
      <c r="AN1210" t="s">
        <v>6</v>
      </c>
      <c r="AO1210" s="57">
        <v>46364.527696759258</v>
      </c>
      <c r="AP1210" s="57">
        <v>46249.625</v>
      </c>
      <c r="AR1210" t="s">
        <v>219</v>
      </c>
      <c r="AS1210" t="s">
        <v>220</v>
      </c>
      <c r="AT1210" t="s">
        <v>231</v>
      </c>
      <c r="AU1210">
        <v>20260813</v>
      </c>
      <c r="AV1210" t="s">
        <v>222</v>
      </c>
      <c r="AW1210" t="s">
        <v>1059</v>
      </c>
      <c r="AX1210" t="s">
        <v>223</v>
      </c>
      <c r="BA1210" s="57">
        <v>46249.625</v>
      </c>
      <c r="BB1210" t="s">
        <v>8555</v>
      </c>
      <c r="BC1210">
        <v>2026</v>
      </c>
      <c r="BD1210">
        <v>8</v>
      </c>
      <c r="BE1210">
        <v>13</v>
      </c>
      <c r="BF1210" s="6">
        <f t="shared" si="54"/>
        <v>46247</v>
      </c>
      <c r="BG1210">
        <f t="shared" si="55"/>
        <v>-2.625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1002516310</v>
      </c>
      <c r="C1211">
        <v>3</v>
      </c>
      <c r="D1211" t="s">
        <v>42</v>
      </c>
      <c r="E1211">
        <v>5</v>
      </c>
      <c r="F1211" t="s">
        <v>106</v>
      </c>
      <c r="G1211" t="s">
        <v>107</v>
      </c>
      <c r="H1211" t="s">
        <v>300</v>
      </c>
      <c r="I1211" t="s">
        <v>213</v>
      </c>
      <c r="J1211" t="s">
        <v>214</v>
      </c>
      <c r="K1211" t="s">
        <v>149</v>
      </c>
      <c r="M1211" t="s">
        <v>76</v>
      </c>
      <c r="N1211" t="s">
        <v>216</v>
      </c>
      <c r="O1211" s="57">
        <v>46243.384247685186</v>
      </c>
      <c r="P1211" s="57">
        <v>46244.899236111109</v>
      </c>
      <c r="Q1211">
        <v>69361702</v>
      </c>
      <c r="S1211">
        <v>152510205862</v>
      </c>
      <c r="T1211" t="s">
        <v>4972</v>
      </c>
      <c r="U1211" t="s">
        <v>4973</v>
      </c>
      <c r="V1211" t="s">
        <v>4974</v>
      </c>
      <c r="Z1211">
        <v>113.4892717</v>
      </c>
      <c r="AA1211">
        <v>-7.9548569999999996</v>
      </c>
      <c r="AB1211" t="s">
        <v>4975</v>
      </c>
      <c r="AC1211" t="s">
        <v>230</v>
      </c>
      <c r="AL1211" t="s">
        <v>218</v>
      </c>
      <c r="AM1211" t="s">
        <v>4976</v>
      </c>
      <c r="AN1211" t="s">
        <v>6</v>
      </c>
      <c r="AO1211" s="57">
        <v>46273.392638888887</v>
      </c>
      <c r="AP1211" s="57">
        <v>46244.333333333336</v>
      </c>
      <c r="AQ1211" t="s">
        <v>249</v>
      </c>
      <c r="AR1211" t="s">
        <v>219</v>
      </c>
      <c r="AS1211" t="s">
        <v>220</v>
      </c>
      <c r="AT1211" t="s">
        <v>231</v>
      </c>
      <c r="AU1211">
        <v>20260810</v>
      </c>
      <c r="AV1211" t="s">
        <v>222</v>
      </c>
      <c r="AW1211" t="s">
        <v>565</v>
      </c>
      <c r="AX1211" t="s">
        <v>223</v>
      </c>
      <c r="BA1211" s="57">
        <v>46244.333333333336</v>
      </c>
      <c r="BB1211" t="s">
        <v>4976</v>
      </c>
      <c r="BC1211">
        <v>2026</v>
      </c>
      <c r="BD1211">
        <v>8</v>
      </c>
      <c r="BE1211">
        <v>10</v>
      </c>
      <c r="BF1211" s="6">
        <f t="shared" si="54"/>
        <v>46244</v>
      </c>
      <c r="BG1211">
        <f t="shared" si="55"/>
        <v>-0.33333333333575865</v>
      </c>
      <c r="BH1211" t="str">
        <f t="shared" si="56"/>
        <v>COMPLY</v>
      </c>
      <c r="BI1211" t="str">
        <f>VLOOKUP(H1211,Sheet2!$A$1:$B$270,2,FALSE)</f>
        <v>PROBOLINGGO</v>
      </c>
    </row>
    <row r="1212" spans="1:61">
      <c r="A1212">
        <v>1211</v>
      </c>
      <c r="B1212">
        <v>1002515957</v>
      </c>
      <c r="C1212">
        <v>3</v>
      </c>
      <c r="D1212" t="s">
        <v>49</v>
      </c>
      <c r="E1212">
        <v>4</v>
      </c>
      <c r="F1212" t="s">
        <v>253</v>
      </c>
      <c r="G1212" t="s">
        <v>968</v>
      </c>
      <c r="H1212" t="s">
        <v>4977</v>
      </c>
      <c r="I1212" t="s">
        <v>213</v>
      </c>
      <c r="J1212" t="s">
        <v>214</v>
      </c>
      <c r="K1212" t="s">
        <v>149</v>
      </c>
      <c r="L1212" t="s">
        <v>215</v>
      </c>
      <c r="M1212" t="s">
        <v>582</v>
      </c>
      <c r="N1212" t="s">
        <v>216</v>
      </c>
      <c r="O1212" s="57">
        <v>46242.563842592594</v>
      </c>
      <c r="P1212" s="57">
        <v>46245.501840277779</v>
      </c>
      <c r="Q1212">
        <v>69361473</v>
      </c>
      <c r="S1212">
        <v>142203104979</v>
      </c>
      <c r="T1212" t="s">
        <v>4978</v>
      </c>
      <c r="U1212" t="s">
        <v>4979</v>
      </c>
      <c r="V1212" t="s">
        <v>4980</v>
      </c>
      <c r="Z1212">
        <v>109.08526025712401</v>
      </c>
      <c r="AA1212">
        <v>-6.8790345826377202</v>
      </c>
      <c r="AB1212" t="s">
        <v>4981</v>
      </c>
      <c r="AC1212" t="s">
        <v>217</v>
      </c>
      <c r="AL1212" t="s">
        <v>218</v>
      </c>
      <c r="AM1212" t="s">
        <v>4982</v>
      </c>
      <c r="AN1212" t="s">
        <v>6</v>
      </c>
      <c r="AO1212" s="57">
        <v>46242.569351851853</v>
      </c>
      <c r="AP1212" s="57">
        <v>46243.541666666664</v>
      </c>
      <c r="AQ1212" t="s">
        <v>249</v>
      </c>
      <c r="AR1212" t="s">
        <v>14</v>
      </c>
      <c r="AS1212" t="s">
        <v>220</v>
      </c>
      <c r="AT1212" t="s">
        <v>231</v>
      </c>
      <c r="AV1212" t="s">
        <v>7618</v>
      </c>
      <c r="AW1212" t="s">
        <v>974</v>
      </c>
      <c r="AX1212" t="s">
        <v>223</v>
      </c>
      <c r="BA1212" s="57">
        <v>46243.541666666664</v>
      </c>
      <c r="BB1212" t="s">
        <v>4982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:61">
      <c r="A1213">
        <v>1212</v>
      </c>
      <c r="B1213">
        <v>1002510711</v>
      </c>
      <c r="C1213">
        <v>3</v>
      </c>
      <c r="D1213" t="s">
        <v>59</v>
      </c>
      <c r="E1213">
        <v>4</v>
      </c>
      <c r="F1213" t="s">
        <v>243</v>
      </c>
      <c r="G1213" t="s">
        <v>561</v>
      </c>
      <c r="H1213" t="s">
        <v>954</v>
      </c>
      <c r="I1213" t="s">
        <v>213</v>
      </c>
      <c r="J1213" t="s">
        <v>214</v>
      </c>
      <c r="K1213" t="s">
        <v>149</v>
      </c>
      <c r="L1213" t="s">
        <v>215</v>
      </c>
      <c r="M1213" t="s">
        <v>76</v>
      </c>
      <c r="N1213" t="s">
        <v>216</v>
      </c>
      <c r="O1213" s="57">
        <v>46239.589548611111</v>
      </c>
      <c r="P1213" s="57">
        <v>46240.63753472222</v>
      </c>
      <c r="Q1213">
        <v>69359244</v>
      </c>
      <c r="S1213">
        <v>141176104621</v>
      </c>
      <c r="T1213" t="s">
        <v>2148</v>
      </c>
      <c r="U1213" t="s">
        <v>2149</v>
      </c>
      <c r="V1213" t="s">
        <v>2150</v>
      </c>
      <c r="Z1213">
        <v>109.72766912057099</v>
      </c>
      <c r="AA1213">
        <v>-7.7876271455769004</v>
      </c>
      <c r="AB1213" t="s">
        <v>2151</v>
      </c>
      <c r="AC1213" t="s">
        <v>237</v>
      </c>
      <c r="AL1213" t="s">
        <v>218</v>
      </c>
      <c r="AM1213" t="s">
        <v>2152</v>
      </c>
      <c r="AN1213" t="s">
        <v>6</v>
      </c>
      <c r="AO1213" s="57">
        <v>46150.59070601852</v>
      </c>
      <c r="AP1213" s="57">
        <v>46241.541666666664</v>
      </c>
      <c r="AR1213" t="s">
        <v>219</v>
      </c>
      <c r="AS1213" t="s">
        <v>220</v>
      </c>
      <c r="AT1213" t="s">
        <v>231</v>
      </c>
      <c r="AU1213">
        <v>20260806</v>
      </c>
      <c r="AV1213" t="s">
        <v>222</v>
      </c>
      <c r="AW1213" t="s">
        <v>1059</v>
      </c>
      <c r="AX1213" t="s">
        <v>223</v>
      </c>
      <c r="BA1213" s="57">
        <v>46241.541666666664</v>
      </c>
      <c r="BB1213" t="s">
        <v>2152</v>
      </c>
      <c r="BC1213">
        <v>2026</v>
      </c>
      <c r="BD1213">
        <v>8</v>
      </c>
      <c r="BE1213">
        <v>6</v>
      </c>
      <c r="BF1213" s="6">
        <f t="shared" si="54"/>
        <v>46240</v>
      </c>
      <c r="BG1213">
        <f t="shared" si="55"/>
        <v>-1.5416666666642413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1002524631</v>
      </c>
      <c r="C1214">
        <v>3</v>
      </c>
      <c r="D1214" t="s">
        <v>45</v>
      </c>
      <c r="E1214">
        <v>5</v>
      </c>
      <c r="F1214" t="s">
        <v>113</v>
      </c>
      <c r="G1214" t="s">
        <v>113</v>
      </c>
      <c r="H1214" t="s">
        <v>420</v>
      </c>
      <c r="I1214" t="s">
        <v>213</v>
      </c>
      <c r="J1214" t="s">
        <v>214</v>
      </c>
      <c r="K1214" t="s">
        <v>149</v>
      </c>
      <c r="L1214" t="s">
        <v>215</v>
      </c>
      <c r="M1214" t="s">
        <v>240</v>
      </c>
      <c r="N1214" t="s">
        <v>216</v>
      </c>
      <c r="O1214" s="57">
        <v>46247.628437500003</v>
      </c>
      <c r="P1214" s="57">
        <v>46247.629178240742</v>
      </c>
      <c r="Q1214">
        <v>69365308</v>
      </c>
      <c r="S1214">
        <v>172502311149</v>
      </c>
      <c r="T1214" t="s">
        <v>9481</v>
      </c>
      <c r="U1214" t="s">
        <v>9482</v>
      </c>
      <c r="V1214" t="s">
        <v>9483</v>
      </c>
      <c r="Z1214">
        <v>123.57585</v>
      </c>
      <c r="AA1214">
        <v>-10.169729500000001</v>
      </c>
      <c r="AB1214" t="s">
        <v>9484</v>
      </c>
      <c r="AC1214" t="s">
        <v>237</v>
      </c>
      <c r="AL1214" t="s">
        <v>218</v>
      </c>
      <c r="AM1214" t="s">
        <v>9485</v>
      </c>
      <c r="AN1214" t="s">
        <v>6</v>
      </c>
      <c r="AO1214" t="s">
        <v>9318</v>
      </c>
      <c r="AP1214" s="57">
        <v>46248.541666666664</v>
      </c>
      <c r="AR1214" t="s">
        <v>241</v>
      </c>
      <c r="AS1214" t="s">
        <v>113</v>
      </c>
      <c r="AT1214" t="s">
        <v>231</v>
      </c>
      <c r="AV1214" t="s">
        <v>240</v>
      </c>
      <c r="AW1214" t="s">
        <v>1063</v>
      </c>
      <c r="AX1214" t="s">
        <v>223</v>
      </c>
      <c r="BA1214" s="57">
        <v>46248.541666666664</v>
      </c>
      <c r="BB1214" t="s">
        <v>9485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KUPANG</v>
      </c>
    </row>
    <row r="1215" spans="1:61">
      <c r="A1215">
        <v>1214</v>
      </c>
      <c r="B1215">
        <v>1002517340</v>
      </c>
      <c r="C1215">
        <v>3</v>
      </c>
      <c r="D1215" t="s">
        <v>51</v>
      </c>
      <c r="E1215">
        <v>4</v>
      </c>
      <c r="F1215" t="s">
        <v>235</v>
      </c>
      <c r="G1215" t="s">
        <v>6428</v>
      </c>
      <c r="H1215" t="s">
        <v>6429</v>
      </c>
      <c r="I1215" t="s">
        <v>213</v>
      </c>
      <c r="J1215" t="s">
        <v>214</v>
      </c>
      <c r="K1215" t="s">
        <v>149</v>
      </c>
      <c r="L1215" t="s">
        <v>215</v>
      </c>
      <c r="M1215" t="s">
        <v>76</v>
      </c>
      <c r="N1215" t="s">
        <v>216</v>
      </c>
      <c r="O1215" s="57">
        <v>46244.459699074076</v>
      </c>
      <c r="P1215" s="57">
        <v>46247.702418981484</v>
      </c>
      <c r="Q1215">
        <v>69362269</v>
      </c>
      <c r="S1215">
        <v>146565009930</v>
      </c>
      <c r="T1215" t="s">
        <v>6430</v>
      </c>
      <c r="U1215" t="s">
        <v>6431</v>
      </c>
      <c r="V1215" t="s">
        <v>6432</v>
      </c>
      <c r="Z1215">
        <v>110.8796437</v>
      </c>
      <c r="AA1215">
        <v>-7.4663994000000002</v>
      </c>
      <c r="AB1215" t="s">
        <v>6433</v>
      </c>
      <c r="AC1215" t="s">
        <v>237</v>
      </c>
      <c r="AL1215" t="s">
        <v>218</v>
      </c>
      <c r="AM1215" t="s">
        <v>6434</v>
      </c>
      <c r="AN1215" t="s">
        <v>6</v>
      </c>
      <c r="AO1215" s="57">
        <v>46303.465555555558</v>
      </c>
      <c r="AP1215" s="57">
        <v>46247.333333333336</v>
      </c>
      <c r="AR1215" t="s">
        <v>219</v>
      </c>
      <c r="AS1215" t="s">
        <v>220</v>
      </c>
      <c r="AT1215" t="s">
        <v>231</v>
      </c>
      <c r="AU1215">
        <v>20260813</v>
      </c>
      <c r="AV1215" t="s">
        <v>222</v>
      </c>
      <c r="AW1215" t="s">
        <v>1055</v>
      </c>
      <c r="AX1215" t="s">
        <v>223</v>
      </c>
      <c r="BA1215" s="57">
        <v>46247.333333333336</v>
      </c>
      <c r="BB1215" t="s">
        <v>6434</v>
      </c>
      <c r="BC1215">
        <v>2026</v>
      </c>
      <c r="BD1215">
        <v>8</v>
      </c>
      <c r="BE1215">
        <v>13</v>
      </c>
      <c r="BF1215" s="6">
        <f t="shared" si="54"/>
        <v>46247</v>
      </c>
      <c r="BG1215">
        <f t="shared" si="55"/>
        <v>-0.33333333333575865</v>
      </c>
      <c r="BH1215" t="str">
        <f t="shared" si="56"/>
        <v>COMPLY</v>
      </c>
      <c r="BI1215" t="e">
        <f>VLOOKUP(H1215,Sheet2!$A$1:$B$270,2,FALSE)</f>
        <v>#N/A</v>
      </c>
    </row>
    <row r="1216" spans="1:61">
      <c r="A1216">
        <v>1215</v>
      </c>
      <c r="B1216">
        <v>1002507542</v>
      </c>
      <c r="C1216">
        <v>3</v>
      </c>
      <c r="D1216" t="s">
        <v>49</v>
      </c>
      <c r="E1216">
        <v>4</v>
      </c>
      <c r="F1216" t="s">
        <v>247</v>
      </c>
      <c r="G1216" t="s">
        <v>248</v>
      </c>
      <c r="H1216" t="s">
        <v>1012</v>
      </c>
      <c r="I1216" t="s">
        <v>213</v>
      </c>
      <c r="J1216" t="s">
        <v>214</v>
      </c>
      <c r="K1216" t="s">
        <v>149</v>
      </c>
      <c r="M1216" t="s">
        <v>76</v>
      </c>
      <c r="N1216" t="s">
        <v>216</v>
      </c>
      <c r="O1216" s="57">
        <v>46238.453090277777</v>
      </c>
      <c r="P1216" s="57">
        <v>46238.554456018515</v>
      </c>
      <c r="Q1216">
        <v>69356840</v>
      </c>
      <c r="S1216">
        <v>146422108916</v>
      </c>
      <c r="T1216" t="s">
        <v>2167</v>
      </c>
      <c r="U1216" t="s">
        <v>2168</v>
      </c>
      <c r="V1216" t="s">
        <v>2169</v>
      </c>
      <c r="Z1216">
        <v>110.42763394263299</v>
      </c>
      <c r="AA1216">
        <v>-7.0173349492092996</v>
      </c>
      <c r="AB1216" t="s">
        <v>2170</v>
      </c>
      <c r="AC1216" t="s">
        <v>217</v>
      </c>
      <c r="AL1216" t="s">
        <v>218</v>
      </c>
      <c r="AM1216" t="s">
        <v>2171</v>
      </c>
      <c r="AN1216" t="s">
        <v>6</v>
      </c>
      <c r="AO1216" s="57">
        <v>46120.454953703702</v>
      </c>
      <c r="AR1216" t="s">
        <v>219</v>
      </c>
      <c r="AS1216" t="s">
        <v>220</v>
      </c>
      <c r="AT1216" t="s">
        <v>231</v>
      </c>
      <c r="AU1216">
        <v>20260804</v>
      </c>
      <c r="AV1216" t="s">
        <v>222</v>
      </c>
      <c r="AW1216" t="s">
        <v>566</v>
      </c>
      <c r="AX1216" t="s">
        <v>223</v>
      </c>
      <c r="BA1216" s="57">
        <v>46238.291666666664</v>
      </c>
      <c r="BB1216" t="s">
        <v>2171</v>
      </c>
      <c r="BC1216">
        <v>2026</v>
      </c>
      <c r="BD1216">
        <v>8</v>
      </c>
      <c r="BE1216">
        <v>4</v>
      </c>
      <c r="BF1216" s="6">
        <f t="shared" si="54"/>
        <v>46238</v>
      </c>
      <c r="BG1216">
        <f t="shared" si="55"/>
        <v>-0.29166666666424135</v>
      </c>
      <c r="BH1216" t="str">
        <f t="shared" si="56"/>
        <v>COMPLY</v>
      </c>
      <c r="BI1216" t="e">
        <f>VLOOKUP(H1216,Sheet2!$A$1:$B$270,2,FALSE)</f>
        <v>#N/A</v>
      </c>
    </row>
    <row r="1217" spans="1:61">
      <c r="A1217">
        <v>1216</v>
      </c>
      <c r="B1217">
        <v>1002516771</v>
      </c>
      <c r="C1217">
        <v>3</v>
      </c>
      <c r="D1217" t="s">
        <v>45</v>
      </c>
      <c r="E1217">
        <v>5</v>
      </c>
      <c r="F1217" t="s">
        <v>113</v>
      </c>
      <c r="G1217" t="s">
        <v>120</v>
      </c>
      <c r="H1217" t="s">
        <v>320</v>
      </c>
      <c r="I1217" t="s">
        <v>213</v>
      </c>
      <c r="J1217" t="s">
        <v>214</v>
      </c>
      <c r="K1217" t="s">
        <v>149</v>
      </c>
      <c r="L1217" t="s">
        <v>215</v>
      </c>
      <c r="M1217" t="s">
        <v>76</v>
      </c>
      <c r="N1217" t="s">
        <v>216</v>
      </c>
      <c r="O1217" s="57">
        <v>46244.343715277777</v>
      </c>
      <c r="P1217" s="57">
        <v>46246.365185185183</v>
      </c>
      <c r="Q1217">
        <v>69362029</v>
      </c>
      <c r="S1217">
        <v>172517222527</v>
      </c>
      <c r="T1217" t="s">
        <v>6435</v>
      </c>
      <c r="U1217" t="s">
        <v>6436</v>
      </c>
      <c r="V1217" t="s">
        <v>6437</v>
      </c>
      <c r="Z1217">
        <v>120.26682599999999</v>
      </c>
      <c r="AA1217">
        <v>-9.6540432000000003</v>
      </c>
      <c r="AB1217" t="s">
        <v>6438</v>
      </c>
      <c r="AC1217" t="s">
        <v>237</v>
      </c>
      <c r="AL1217" t="s">
        <v>218</v>
      </c>
      <c r="AM1217" t="s">
        <v>6407</v>
      </c>
      <c r="AN1217" t="s">
        <v>6</v>
      </c>
      <c r="AO1217" s="57">
        <v>46303.361180555556</v>
      </c>
      <c r="AP1217" s="57">
        <v>46245.625</v>
      </c>
      <c r="AR1217" t="s">
        <v>219</v>
      </c>
      <c r="AS1217" t="s">
        <v>220</v>
      </c>
      <c r="AT1217" t="s">
        <v>231</v>
      </c>
      <c r="AU1217">
        <v>20260812</v>
      </c>
      <c r="AV1217" t="s">
        <v>222</v>
      </c>
      <c r="AW1217" t="s">
        <v>1066</v>
      </c>
      <c r="AX1217" t="s">
        <v>223</v>
      </c>
      <c r="BA1217" s="57">
        <v>46245.625</v>
      </c>
      <c r="BB1217" t="s">
        <v>6407</v>
      </c>
      <c r="BC1217">
        <v>2026</v>
      </c>
      <c r="BD1217">
        <v>8</v>
      </c>
      <c r="BE1217">
        <v>12</v>
      </c>
      <c r="BF1217" s="6">
        <f t="shared" si="54"/>
        <v>46246</v>
      </c>
      <c r="BG1217">
        <f t="shared" si="55"/>
        <v>0.375</v>
      </c>
      <c r="BH1217" t="str">
        <f t="shared" si="56"/>
        <v>COMPLY</v>
      </c>
      <c r="BI1217" t="str">
        <f>VLOOKUP(H1217,Sheet2!$A$1:$B$270,2,FALSE)</f>
        <v>WAINGAPU</v>
      </c>
    </row>
    <row r="1218" spans="1:61">
      <c r="A1218">
        <v>1217</v>
      </c>
      <c r="B1218">
        <v>1002516228</v>
      </c>
      <c r="C1218">
        <v>3</v>
      </c>
      <c r="D1218" t="s">
        <v>59</v>
      </c>
      <c r="E1218">
        <v>4</v>
      </c>
      <c r="F1218" t="s">
        <v>224</v>
      </c>
      <c r="G1218" t="s">
        <v>621</v>
      </c>
      <c r="H1218" t="s">
        <v>955</v>
      </c>
      <c r="I1218" t="s">
        <v>213</v>
      </c>
      <c r="J1218" t="s">
        <v>214</v>
      </c>
      <c r="K1218" t="s">
        <v>149</v>
      </c>
      <c r="L1218" t="s">
        <v>215</v>
      </c>
      <c r="M1218" t="s">
        <v>76</v>
      </c>
      <c r="N1218" t="s">
        <v>216</v>
      </c>
      <c r="O1218" s="57">
        <v>46242.807592592595</v>
      </c>
      <c r="P1218" s="57">
        <v>46245.376423611109</v>
      </c>
      <c r="Q1218">
        <v>69361655</v>
      </c>
      <c r="S1218">
        <v>143361126909</v>
      </c>
      <c r="T1218" t="s">
        <v>4983</v>
      </c>
      <c r="U1218" t="s">
        <v>4984</v>
      </c>
      <c r="V1218" t="s">
        <v>4985</v>
      </c>
      <c r="Z1218">
        <v>109.00618059999999</v>
      </c>
      <c r="AA1218">
        <v>-7.7296054999999999</v>
      </c>
      <c r="AB1218" t="s">
        <v>4986</v>
      </c>
      <c r="AC1218" t="s">
        <v>237</v>
      </c>
      <c r="AL1218" t="s">
        <v>218</v>
      </c>
      <c r="AM1218" t="s">
        <v>4987</v>
      </c>
      <c r="AN1218" t="s">
        <v>6</v>
      </c>
      <c r="AO1218" s="57">
        <v>46242.809270833335</v>
      </c>
      <c r="AP1218" s="57">
        <v>46245.333333333336</v>
      </c>
      <c r="AR1218" t="s">
        <v>219</v>
      </c>
      <c r="AS1218" t="s">
        <v>220</v>
      </c>
      <c r="AT1218" t="s">
        <v>231</v>
      </c>
      <c r="AU1218">
        <v>20260811</v>
      </c>
      <c r="AV1218" t="s">
        <v>222</v>
      </c>
      <c r="AW1218" t="s">
        <v>1059</v>
      </c>
      <c r="AX1218" t="s">
        <v>223</v>
      </c>
      <c r="BA1218" s="57">
        <v>46245.333333333336</v>
      </c>
      <c r="BB1218" t="s">
        <v>4987</v>
      </c>
      <c r="BC1218">
        <v>2026</v>
      </c>
      <c r="BD1218">
        <v>8</v>
      </c>
      <c r="BE1218">
        <v>11</v>
      </c>
      <c r="BF1218" s="6">
        <f t="shared" si="54"/>
        <v>46245</v>
      </c>
      <c r="BG1218">
        <f t="shared" si="55"/>
        <v>-0.33333333333575865</v>
      </c>
      <c r="BH1218" t="str">
        <f t="shared" si="56"/>
        <v>COMPLY</v>
      </c>
      <c r="BI1218" t="e">
        <f>VLOOKUP(H1218,Sheet2!$A$1:$B$270,2,FALSE)</f>
        <v>#N/A</v>
      </c>
    </row>
    <row r="1219" spans="1:61">
      <c r="A1219">
        <v>1218</v>
      </c>
      <c r="B1219">
        <v>1002520704</v>
      </c>
      <c r="C1219">
        <v>3</v>
      </c>
      <c r="D1219" t="s">
        <v>38</v>
      </c>
      <c r="E1219">
        <v>5</v>
      </c>
      <c r="F1219" t="s">
        <v>92</v>
      </c>
      <c r="G1219" t="s">
        <v>89</v>
      </c>
      <c r="H1219" t="s">
        <v>411</v>
      </c>
      <c r="I1219" t="s">
        <v>213</v>
      </c>
      <c r="J1219" t="s">
        <v>214</v>
      </c>
      <c r="K1219" t="s">
        <v>149</v>
      </c>
      <c r="L1219" t="s">
        <v>215</v>
      </c>
      <c r="M1219" t="s">
        <v>76</v>
      </c>
      <c r="N1219" t="s">
        <v>216</v>
      </c>
      <c r="O1219" s="57">
        <v>46245.680509259262</v>
      </c>
      <c r="P1219" s="57">
        <v>46246.345254629632</v>
      </c>
      <c r="Q1219">
        <v>69363619</v>
      </c>
      <c r="S1219">
        <v>152609258576</v>
      </c>
      <c r="T1219" t="s">
        <v>7619</v>
      </c>
      <c r="U1219" t="s">
        <v>7620</v>
      </c>
      <c r="V1219" t="s">
        <v>7621</v>
      </c>
      <c r="Z1219">
        <v>111.891118079308</v>
      </c>
      <c r="AA1219">
        <v>-7.1398436956224201</v>
      </c>
      <c r="AB1219" t="s">
        <v>7622</v>
      </c>
      <c r="AC1219" t="s">
        <v>237</v>
      </c>
      <c r="AL1219" t="s">
        <v>218</v>
      </c>
      <c r="AM1219" t="s">
        <v>7623</v>
      </c>
      <c r="AN1219" t="s">
        <v>6</v>
      </c>
      <c r="AO1219" s="57">
        <v>46334.694293981483</v>
      </c>
      <c r="AP1219" s="57">
        <v>46248.333333333336</v>
      </c>
      <c r="AR1219" t="s">
        <v>219</v>
      </c>
      <c r="AS1219" t="s">
        <v>220</v>
      </c>
      <c r="AT1219" t="s">
        <v>231</v>
      </c>
      <c r="AU1219">
        <v>20260812</v>
      </c>
      <c r="AV1219" t="s">
        <v>222</v>
      </c>
      <c r="AW1219" t="s">
        <v>1068</v>
      </c>
      <c r="AX1219" t="s">
        <v>223</v>
      </c>
      <c r="BA1219" s="57">
        <v>46248.333333333336</v>
      </c>
      <c r="BB1219" t="s">
        <v>7623</v>
      </c>
      <c r="BC1219">
        <v>2026</v>
      </c>
      <c r="BD1219">
        <v>8</v>
      </c>
      <c r="BE1219">
        <v>12</v>
      </c>
      <c r="BF1219" s="6">
        <f t="shared" ref="BF1219:BF1282" si="57">DATE(BC1219,BD1219,BE1219)</f>
        <v>46246</v>
      </c>
      <c r="BG1219">
        <f t="shared" ref="BG1219:BG1282" si="58">BF1219-BA1219</f>
        <v>-2.3333333333357587</v>
      </c>
      <c r="BH1219" t="str">
        <f t="shared" ref="BH1219:BH1282" si="59">IF(BG1219=1,"COMPLY",IF(BG1219&lt;1,"COMPLY","NOT COMPLY"))</f>
        <v>COMPLY</v>
      </c>
      <c r="BI1219" t="str">
        <f>VLOOKUP(H1219,Sheet2!$A$1:$B$270,2,FALSE)</f>
        <v>BOJONEGORO</v>
      </c>
    </row>
    <row r="1220" spans="1:61">
      <c r="A1220">
        <v>1219</v>
      </c>
      <c r="B1220">
        <v>1002516401</v>
      </c>
      <c r="C1220">
        <v>3</v>
      </c>
      <c r="D1220" t="s">
        <v>59</v>
      </c>
      <c r="E1220">
        <v>4</v>
      </c>
      <c r="F1220" t="s">
        <v>224</v>
      </c>
      <c r="G1220" t="s">
        <v>621</v>
      </c>
      <c r="H1220" t="s">
        <v>944</v>
      </c>
      <c r="I1220" t="s">
        <v>213</v>
      </c>
      <c r="J1220" t="s">
        <v>214</v>
      </c>
      <c r="K1220" t="s">
        <v>149</v>
      </c>
      <c r="M1220" t="s">
        <v>76</v>
      </c>
      <c r="N1220" t="s">
        <v>216</v>
      </c>
      <c r="O1220" s="57">
        <v>46243.469861111109</v>
      </c>
      <c r="P1220" s="57">
        <v>46243.841909722221</v>
      </c>
      <c r="Q1220">
        <v>69361512</v>
      </c>
      <c r="S1220">
        <v>143385101141</v>
      </c>
      <c r="T1220" t="s">
        <v>4988</v>
      </c>
      <c r="U1220" t="s">
        <v>4989</v>
      </c>
      <c r="V1220" t="s">
        <v>4990</v>
      </c>
      <c r="Z1220">
        <v>109.28839031</v>
      </c>
      <c r="AA1220">
        <v>-7.5962016290000003</v>
      </c>
      <c r="AB1220" t="s">
        <v>4991</v>
      </c>
      <c r="AC1220" t="s">
        <v>292</v>
      </c>
      <c r="AL1220" t="s">
        <v>218</v>
      </c>
      <c r="AM1220" t="s">
        <v>4992</v>
      </c>
      <c r="AN1220" t="s">
        <v>6</v>
      </c>
      <c r="AO1220" s="57">
        <v>46273.475694444445</v>
      </c>
      <c r="AR1220" t="s">
        <v>219</v>
      </c>
      <c r="AS1220" t="s">
        <v>641</v>
      </c>
      <c r="AT1220" t="s">
        <v>231</v>
      </c>
      <c r="AU1220">
        <v>20260809</v>
      </c>
      <c r="AV1220" t="s">
        <v>222</v>
      </c>
      <c r="AW1220" t="s">
        <v>566</v>
      </c>
      <c r="AX1220" t="s">
        <v>223</v>
      </c>
      <c r="BA1220" s="57">
        <v>46243.291666666664</v>
      </c>
      <c r="BB1220" t="s">
        <v>4992</v>
      </c>
      <c r="BC1220">
        <v>2026</v>
      </c>
      <c r="BD1220">
        <v>8</v>
      </c>
      <c r="BE1220">
        <v>9</v>
      </c>
      <c r="BF1220" s="6">
        <f t="shared" si="57"/>
        <v>46243</v>
      </c>
      <c r="BG1220">
        <f t="shared" si="58"/>
        <v>-0.29166666666424135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1002516582</v>
      </c>
      <c r="C1221">
        <v>3</v>
      </c>
      <c r="D1221" t="s">
        <v>45</v>
      </c>
      <c r="E1221">
        <v>5</v>
      </c>
      <c r="F1221" t="s">
        <v>211</v>
      </c>
      <c r="G1221" t="s">
        <v>110</v>
      </c>
      <c r="H1221" t="s">
        <v>239</v>
      </c>
      <c r="I1221" t="s">
        <v>213</v>
      </c>
      <c r="J1221" t="s">
        <v>214</v>
      </c>
      <c r="K1221" t="s">
        <v>149</v>
      </c>
      <c r="M1221" t="s">
        <v>76</v>
      </c>
      <c r="N1221" t="s">
        <v>216</v>
      </c>
      <c r="O1221" s="57">
        <v>46243.670393518521</v>
      </c>
      <c r="P1221" s="57">
        <v>46244.329351851855</v>
      </c>
      <c r="Q1221">
        <v>69360666</v>
      </c>
      <c r="S1221">
        <v>172616220037</v>
      </c>
      <c r="T1221" t="s">
        <v>4994</v>
      </c>
      <c r="U1221" t="s">
        <v>4995</v>
      </c>
      <c r="V1221" t="s">
        <v>4996</v>
      </c>
      <c r="Z1221">
        <v>118.6704647</v>
      </c>
      <c r="AA1221">
        <v>-8.6860423999999998</v>
      </c>
      <c r="AB1221" t="s">
        <v>4997</v>
      </c>
      <c r="AC1221" t="s">
        <v>217</v>
      </c>
      <c r="AL1221" t="s">
        <v>218</v>
      </c>
      <c r="AM1221" t="s">
        <v>4998</v>
      </c>
      <c r="AN1221" t="s">
        <v>6</v>
      </c>
      <c r="AO1221" s="57">
        <v>46273.673402777778</v>
      </c>
      <c r="AR1221" t="s">
        <v>219</v>
      </c>
      <c r="AS1221" t="s">
        <v>987</v>
      </c>
      <c r="AT1221" t="s">
        <v>221</v>
      </c>
      <c r="AU1221">
        <v>20260810</v>
      </c>
      <c r="AV1221" t="s">
        <v>222</v>
      </c>
      <c r="AW1221" t="s">
        <v>1071</v>
      </c>
      <c r="AX1221" t="s">
        <v>223</v>
      </c>
      <c r="BA1221" s="57">
        <v>46243.291666666664</v>
      </c>
      <c r="BB1221" t="s">
        <v>4998</v>
      </c>
      <c r="BC1221">
        <v>2026</v>
      </c>
      <c r="BD1221">
        <v>8</v>
      </c>
      <c r="BE1221">
        <v>10</v>
      </c>
      <c r="BF1221" s="6">
        <f t="shared" si="57"/>
        <v>46244</v>
      </c>
      <c r="BG1221">
        <f t="shared" si="58"/>
        <v>0.70833333333575865</v>
      </c>
      <c r="BH1221" t="str">
        <f t="shared" si="59"/>
        <v>COMPLY</v>
      </c>
      <c r="BI1221" t="str">
        <f>VLOOKUP(H1221,Sheet2!$A$1:$B$270,2,FALSE)</f>
        <v>BIMA</v>
      </c>
    </row>
    <row r="1222" spans="1:61">
      <c r="A1222">
        <v>1221</v>
      </c>
      <c r="B1222">
        <v>1002505699</v>
      </c>
      <c r="C1222">
        <v>3</v>
      </c>
      <c r="D1222" t="s">
        <v>38</v>
      </c>
      <c r="E1222">
        <v>5</v>
      </c>
      <c r="F1222" t="s">
        <v>90</v>
      </c>
      <c r="G1222" t="s">
        <v>90</v>
      </c>
      <c r="H1222" t="s">
        <v>421</v>
      </c>
      <c r="I1222" t="s">
        <v>213</v>
      </c>
      <c r="J1222" t="s">
        <v>214</v>
      </c>
      <c r="K1222" t="s">
        <v>149</v>
      </c>
      <c r="L1222" t="s">
        <v>215</v>
      </c>
      <c r="M1222" t="s">
        <v>76</v>
      </c>
      <c r="N1222" t="s">
        <v>216</v>
      </c>
      <c r="O1222" s="57">
        <v>46237.418715277781</v>
      </c>
      <c r="P1222" s="57">
        <v>46237.652858796297</v>
      </c>
      <c r="Q1222">
        <v>69357276</v>
      </c>
      <c r="S1222">
        <v>152610241444</v>
      </c>
      <c r="T1222" t="s">
        <v>2193</v>
      </c>
      <c r="U1222" t="s">
        <v>2194</v>
      </c>
      <c r="V1222" t="s">
        <v>2195</v>
      </c>
      <c r="Z1222">
        <v>112.018585391342</v>
      </c>
      <c r="AA1222">
        <v>-7.8150032011846697</v>
      </c>
      <c r="AB1222" t="s">
        <v>2196</v>
      </c>
      <c r="AC1222" t="s">
        <v>217</v>
      </c>
      <c r="AL1222" t="s">
        <v>218</v>
      </c>
      <c r="AM1222" t="s">
        <v>2197</v>
      </c>
      <c r="AN1222" t="s">
        <v>6</v>
      </c>
      <c r="AO1222" s="57">
        <v>46089.424085648148</v>
      </c>
      <c r="AP1222" s="57">
        <v>46238.333333333336</v>
      </c>
      <c r="AR1222" t="s">
        <v>219</v>
      </c>
      <c r="AS1222" t="s">
        <v>220</v>
      </c>
      <c r="AT1222" t="s">
        <v>231</v>
      </c>
      <c r="AU1222">
        <v>20260803</v>
      </c>
      <c r="AV1222" t="s">
        <v>222</v>
      </c>
      <c r="AW1222" t="s">
        <v>1059</v>
      </c>
      <c r="AX1222" t="s">
        <v>223</v>
      </c>
      <c r="BA1222" s="57">
        <v>46238.333333333336</v>
      </c>
      <c r="BB1222" t="s">
        <v>2197</v>
      </c>
      <c r="BC1222">
        <v>2026</v>
      </c>
      <c r="BD1222">
        <v>8</v>
      </c>
      <c r="BE1222">
        <v>3</v>
      </c>
      <c r="BF1222" s="6">
        <f t="shared" si="57"/>
        <v>46237</v>
      </c>
      <c r="BG1222">
        <f t="shared" si="58"/>
        <v>-1.3333333333357587</v>
      </c>
      <c r="BH1222" t="str">
        <f t="shared" si="59"/>
        <v>COMPLY</v>
      </c>
      <c r="BI1222" t="str">
        <f>VLOOKUP(H1222,Sheet2!$A$1:$B$270,2,FALSE)</f>
        <v>KEDIRI</v>
      </c>
    </row>
    <row r="1223" spans="1:61">
      <c r="A1223">
        <v>1222</v>
      </c>
      <c r="B1223">
        <v>1002512021</v>
      </c>
      <c r="C1223">
        <v>3</v>
      </c>
      <c r="D1223" t="s">
        <v>38</v>
      </c>
      <c r="E1223">
        <v>5</v>
      </c>
      <c r="F1223" t="s">
        <v>251</v>
      </c>
      <c r="G1223" t="s">
        <v>91</v>
      </c>
      <c r="H1223" t="s">
        <v>400</v>
      </c>
      <c r="I1223" t="s">
        <v>213</v>
      </c>
      <c r="J1223" t="s">
        <v>214</v>
      </c>
      <c r="K1223" t="s">
        <v>149</v>
      </c>
      <c r="M1223" t="s">
        <v>76</v>
      </c>
      <c r="N1223" t="s">
        <v>216</v>
      </c>
      <c r="O1223" s="57">
        <v>46240.474050925928</v>
      </c>
      <c r="P1223" s="57">
        <v>46240.831076388888</v>
      </c>
      <c r="Q1223">
        <v>69358189</v>
      </c>
      <c r="S1223">
        <v>152703903444</v>
      </c>
      <c r="T1223" t="s">
        <v>1993</v>
      </c>
      <c r="U1223" t="s">
        <v>2198</v>
      </c>
      <c r="V1223" t="s">
        <v>2199</v>
      </c>
      <c r="Z1223">
        <v>112.60627479999999</v>
      </c>
      <c r="AA1223">
        <v>-7.9373589999999998</v>
      </c>
      <c r="AB1223" t="s">
        <v>1996</v>
      </c>
      <c r="AC1223" t="s">
        <v>292</v>
      </c>
      <c r="AL1223" t="s">
        <v>218</v>
      </c>
      <c r="AM1223" t="s">
        <v>2200</v>
      </c>
      <c r="AN1223" t="s">
        <v>6</v>
      </c>
      <c r="AO1223" s="57">
        <v>46181.476226851853</v>
      </c>
      <c r="AR1223" t="s">
        <v>219</v>
      </c>
      <c r="AS1223" t="s">
        <v>586</v>
      </c>
      <c r="AT1223" t="s">
        <v>231</v>
      </c>
      <c r="AU1223">
        <v>20260806</v>
      </c>
      <c r="AV1223" t="s">
        <v>222</v>
      </c>
      <c r="AW1223" t="s">
        <v>566</v>
      </c>
      <c r="AX1223" t="s">
        <v>223</v>
      </c>
      <c r="BA1223" s="57">
        <v>46240.291666666664</v>
      </c>
      <c r="BB1223" t="s">
        <v>2200</v>
      </c>
      <c r="BC1223">
        <v>2026</v>
      </c>
      <c r="BD1223">
        <v>8</v>
      </c>
      <c r="BE1223">
        <v>6</v>
      </c>
      <c r="BF1223" s="6">
        <f t="shared" si="57"/>
        <v>46240</v>
      </c>
      <c r="BG1223">
        <f t="shared" si="58"/>
        <v>-0.29166666666424135</v>
      </c>
      <c r="BH1223" t="str">
        <f t="shared" si="59"/>
        <v>COMPLY</v>
      </c>
      <c r="BI1223" t="str">
        <f>VLOOKUP(H1223,Sheet2!$A$1:$B$270,2,FALSE)</f>
        <v>MALANG</v>
      </c>
    </row>
    <row r="1224" spans="1:61">
      <c r="A1224">
        <v>1223</v>
      </c>
      <c r="B1224">
        <v>1002523559</v>
      </c>
      <c r="C1224">
        <v>3</v>
      </c>
      <c r="D1224" t="s">
        <v>34</v>
      </c>
      <c r="E1224">
        <v>5</v>
      </c>
      <c r="F1224" t="s">
        <v>580</v>
      </c>
      <c r="G1224" t="s">
        <v>82</v>
      </c>
      <c r="H1224" t="s">
        <v>270</v>
      </c>
      <c r="I1224" t="s">
        <v>213</v>
      </c>
      <c r="J1224" t="s">
        <v>214</v>
      </c>
      <c r="K1224" t="s">
        <v>149</v>
      </c>
      <c r="M1224" t="s">
        <v>1013</v>
      </c>
      <c r="N1224" t="s">
        <v>216</v>
      </c>
      <c r="O1224" s="57">
        <v>46247.411909722221</v>
      </c>
      <c r="P1224" s="57">
        <v>46247.412673611114</v>
      </c>
      <c r="Q1224">
        <v>69364832</v>
      </c>
      <c r="T1224" t="s">
        <v>7298</v>
      </c>
      <c r="Z1224">
        <v>115.44125</v>
      </c>
      <c r="AA1224">
        <v>-8.4669620000000005</v>
      </c>
      <c r="AB1224" t="s">
        <v>7301</v>
      </c>
      <c r="AC1224" t="s">
        <v>230</v>
      </c>
      <c r="AL1224" t="s">
        <v>218</v>
      </c>
      <c r="AM1224" s="58">
        <v>25569</v>
      </c>
      <c r="AN1224" t="s">
        <v>6</v>
      </c>
      <c r="AO1224" t="s">
        <v>9014</v>
      </c>
      <c r="AR1224" t="s">
        <v>6</v>
      </c>
      <c r="AS1224" t="s">
        <v>581</v>
      </c>
      <c r="AT1224" t="s">
        <v>231</v>
      </c>
      <c r="AV1224" t="s">
        <v>1014</v>
      </c>
      <c r="AW1224" t="s">
        <v>9022</v>
      </c>
      <c r="AX1224" t="s">
        <v>223</v>
      </c>
      <c r="BA1224" s="57">
        <v>25569</v>
      </c>
      <c r="BB1224" s="58">
        <v>25569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str">
        <f>VLOOKUP(H1224,Sheet2!$A$1:$B$270,2,FALSE)</f>
        <v>KLUNGKUNG</v>
      </c>
    </row>
    <row r="1225" spans="1:61">
      <c r="A1225">
        <v>1224</v>
      </c>
      <c r="B1225">
        <v>1002510772</v>
      </c>
      <c r="C1225">
        <v>3</v>
      </c>
      <c r="D1225" t="s">
        <v>49</v>
      </c>
      <c r="E1225">
        <v>4</v>
      </c>
      <c r="F1225" t="s">
        <v>253</v>
      </c>
      <c r="G1225" t="s">
        <v>256</v>
      </c>
      <c r="H1225" t="s">
        <v>910</v>
      </c>
      <c r="I1225" t="s">
        <v>213</v>
      </c>
      <c r="J1225" t="s">
        <v>214</v>
      </c>
      <c r="K1225" t="s">
        <v>149</v>
      </c>
      <c r="L1225" t="s">
        <v>215</v>
      </c>
      <c r="M1225" t="s">
        <v>76</v>
      </c>
      <c r="N1225" t="s">
        <v>216</v>
      </c>
      <c r="O1225" s="57">
        <v>46239.599259259259</v>
      </c>
      <c r="P1225" s="57">
        <v>46240.717106481483</v>
      </c>
      <c r="Q1225">
        <v>69359264</v>
      </c>
      <c r="S1225">
        <v>142206131307</v>
      </c>
      <c r="T1225" t="s">
        <v>2201</v>
      </c>
      <c r="U1225" t="s">
        <v>2202</v>
      </c>
      <c r="V1225" t="s">
        <v>2203</v>
      </c>
      <c r="Z1225">
        <v>109.08673815429199</v>
      </c>
      <c r="AA1225">
        <v>-7.08829097806563</v>
      </c>
      <c r="AB1225" t="s">
        <v>2204</v>
      </c>
      <c r="AC1225" t="s">
        <v>217</v>
      </c>
      <c r="AL1225" t="s">
        <v>218</v>
      </c>
      <c r="AM1225" t="s">
        <v>2205</v>
      </c>
      <c r="AN1225" t="s">
        <v>6</v>
      </c>
      <c r="AO1225" s="57">
        <v>46150.601111111115</v>
      </c>
      <c r="AP1225" s="57">
        <v>46240.541666666664</v>
      </c>
      <c r="AR1225" t="s">
        <v>219</v>
      </c>
      <c r="AS1225" t="s">
        <v>220</v>
      </c>
      <c r="AT1225" t="s">
        <v>231</v>
      </c>
      <c r="AU1225">
        <v>20260806</v>
      </c>
      <c r="AV1225" t="s">
        <v>222</v>
      </c>
      <c r="AW1225" t="s">
        <v>1059</v>
      </c>
      <c r="AX1225" t="s">
        <v>223</v>
      </c>
      <c r="BA1225" s="57">
        <v>46240.541666666664</v>
      </c>
      <c r="BB1225" t="s">
        <v>2205</v>
      </c>
      <c r="BC1225">
        <v>2026</v>
      </c>
      <c r="BD1225">
        <v>8</v>
      </c>
      <c r="BE1225">
        <v>6</v>
      </c>
      <c r="BF1225" s="6">
        <f t="shared" si="57"/>
        <v>46240</v>
      </c>
      <c r="BG1225">
        <f t="shared" si="58"/>
        <v>-0.54166666666424135</v>
      </c>
      <c r="BH1225" t="str">
        <f t="shared" si="59"/>
        <v>COMPLY</v>
      </c>
      <c r="BI1225" t="e">
        <f>VLOOKUP(H1225,Sheet2!$A$1:$B$270,2,FALSE)</f>
        <v>#N/A</v>
      </c>
    </row>
    <row r="1226" spans="1:61">
      <c r="A1226">
        <v>1225</v>
      </c>
      <c r="B1226">
        <v>1002512110</v>
      </c>
      <c r="C1226">
        <v>3</v>
      </c>
      <c r="D1226" t="s">
        <v>59</v>
      </c>
      <c r="E1226">
        <v>4</v>
      </c>
      <c r="F1226" t="s">
        <v>573</v>
      </c>
      <c r="G1226" t="s">
        <v>623</v>
      </c>
      <c r="H1226" t="s">
        <v>624</v>
      </c>
      <c r="I1226" t="s">
        <v>213</v>
      </c>
      <c r="J1226" t="s">
        <v>214</v>
      </c>
      <c r="K1226" t="s">
        <v>149</v>
      </c>
      <c r="M1226" t="s">
        <v>76</v>
      </c>
      <c r="N1226" t="s">
        <v>216</v>
      </c>
      <c r="O1226" s="57">
        <v>46240.487013888887</v>
      </c>
      <c r="P1226" s="57">
        <v>46240.515370370369</v>
      </c>
      <c r="Q1226">
        <v>69356387</v>
      </c>
      <c r="S1226">
        <v>146130138414</v>
      </c>
      <c r="T1226" t="s">
        <v>2206</v>
      </c>
      <c r="U1226" t="s">
        <v>2207</v>
      </c>
      <c r="V1226" t="s">
        <v>2208</v>
      </c>
      <c r="Z1226">
        <v>110.414720358895</v>
      </c>
      <c r="AA1226">
        <v>-7.76147078141428</v>
      </c>
      <c r="AB1226" t="s">
        <v>2209</v>
      </c>
      <c r="AC1226" t="s">
        <v>292</v>
      </c>
      <c r="AL1226" t="s">
        <v>218</v>
      </c>
      <c r="AM1226" t="s">
        <v>2210</v>
      </c>
      <c r="AN1226" t="s">
        <v>6</v>
      </c>
      <c r="AO1226" s="57">
        <v>46181.496516203704</v>
      </c>
      <c r="AR1226" t="s">
        <v>219</v>
      </c>
      <c r="AS1226" t="s">
        <v>625</v>
      </c>
      <c r="AT1226" t="s">
        <v>231</v>
      </c>
      <c r="AU1226">
        <v>20260806</v>
      </c>
      <c r="AV1226" t="s">
        <v>222</v>
      </c>
      <c r="AW1226" t="s">
        <v>568</v>
      </c>
      <c r="AX1226" t="s">
        <v>223</v>
      </c>
      <c r="BA1226" s="57">
        <v>46240.291666666664</v>
      </c>
      <c r="BB1226" t="s">
        <v>2210</v>
      </c>
      <c r="BC1226">
        <v>2026</v>
      </c>
      <c r="BD1226">
        <v>8</v>
      </c>
      <c r="BE1226">
        <v>6</v>
      </c>
      <c r="BF1226" s="6">
        <f t="shared" si="57"/>
        <v>46240</v>
      </c>
      <c r="BG1226">
        <f t="shared" si="58"/>
        <v>-0.29166666666424135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1002514579</v>
      </c>
      <c r="C1227">
        <v>3</v>
      </c>
      <c r="D1227" t="s">
        <v>34</v>
      </c>
      <c r="E1227">
        <v>5</v>
      </c>
      <c r="F1227" t="s">
        <v>595</v>
      </c>
      <c r="G1227" t="s">
        <v>83</v>
      </c>
      <c r="H1227" t="s">
        <v>327</v>
      </c>
      <c r="I1227" t="s">
        <v>213</v>
      </c>
      <c r="J1227" t="s">
        <v>214</v>
      </c>
      <c r="K1227" t="s">
        <v>149</v>
      </c>
      <c r="L1227" t="s">
        <v>215</v>
      </c>
      <c r="M1227" t="s">
        <v>582</v>
      </c>
      <c r="N1227" t="s">
        <v>216</v>
      </c>
      <c r="O1227" s="57">
        <v>46241.555509259262</v>
      </c>
      <c r="P1227" s="57">
        <v>46243.681307870371</v>
      </c>
      <c r="Q1227">
        <v>69360741</v>
      </c>
      <c r="S1227">
        <v>172401793415</v>
      </c>
      <c r="T1227" t="s">
        <v>4787</v>
      </c>
      <c r="U1227" t="s">
        <v>5008</v>
      </c>
      <c r="V1227" t="s">
        <v>5009</v>
      </c>
      <c r="Z1227">
        <v>115.23094810000001</v>
      </c>
      <c r="AA1227">
        <v>-8.6773299999999995</v>
      </c>
      <c r="AB1227" t="s">
        <v>4790</v>
      </c>
      <c r="AC1227" t="s">
        <v>237</v>
      </c>
      <c r="AL1227" t="s">
        <v>218</v>
      </c>
      <c r="AM1227" t="s">
        <v>5010</v>
      </c>
      <c r="AN1227" t="s">
        <v>6</v>
      </c>
      <c r="AO1227" s="57">
        <v>46211.559479166666</v>
      </c>
      <c r="AP1227" s="57">
        <v>46242.541666666664</v>
      </c>
      <c r="AQ1227" t="s">
        <v>249</v>
      </c>
      <c r="AR1227" t="s">
        <v>14</v>
      </c>
      <c r="AS1227" t="s">
        <v>627</v>
      </c>
      <c r="AT1227" t="s">
        <v>231</v>
      </c>
      <c r="AV1227" t="s">
        <v>5011</v>
      </c>
      <c r="AW1227" t="s">
        <v>1063</v>
      </c>
      <c r="AX1227" t="s">
        <v>223</v>
      </c>
      <c r="BA1227" s="57">
        <v>46242.541666666664</v>
      </c>
      <c r="BB1227" t="s">
        <v>5010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str">
        <f>VLOOKUP(H1227,Sheet2!$A$1:$B$270,2,FALSE)</f>
        <v>SANUR</v>
      </c>
    </row>
    <row r="1228" spans="1:61">
      <c r="A1228">
        <v>1227</v>
      </c>
      <c r="B1228">
        <v>1002520090</v>
      </c>
      <c r="C1228">
        <v>3</v>
      </c>
      <c r="D1228" t="s">
        <v>55</v>
      </c>
      <c r="E1228">
        <v>5</v>
      </c>
      <c r="F1228" t="s">
        <v>267</v>
      </c>
      <c r="G1228" t="s">
        <v>122</v>
      </c>
      <c r="H1228" t="s">
        <v>350</v>
      </c>
      <c r="I1228" t="s">
        <v>213</v>
      </c>
      <c r="J1228" t="s">
        <v>214</v>
      </c>
      <c r="K1228" t="s">
        <v>149</v>
      </c>
      <c r="M1228" t="s">
        <v>76</v>
      </c>
      <c r="N1228" t="s">
        <v>216</v>
      </c>
      <c r="O1228" s="57">
        <v>46245.588564814818</v>
      </c>
      <c r="P1228" s="57">
        <v>46245.926504629628</v>
      </c>
      <c r="Q1228">
        <v>69361282</v>
      </c>
      <c r="S1228">
        <v>152443208733</v>
      </c>
      <c r="T1228" t="s">
        <v>5768</v>
      </c>
      <c r="U1228" t="s">
        <v>7624</v>
      </c>
      <c r="V1228" t="s">
        <v>7625</v>
      </c>
      <c r="Z1228">
        <v>112.42520500000001</v>
      </c>
      <c r="AA1228">
        <v>-7.3288700000000002</v>
      </c>
      <c r="AB1228" t="s">
        <v>5771</v>
      </c>
      <c r="AC1228" t="s">
        <v>217</v>
      </c>
      <c r="AL1228" t="s">
        <v>218</v>
      </c>
      <c r="AM1228" t="s">
        <v>7626</v>
      </c>
      <c r="AN1228" t="s">
        <v>6</v>
      </c>
      <c r="AO1228" s="57">
        <v>46334.590532407405</v>
      </c>
      <c r="AR1228" t="s">
        <v>219</v>
      </c>
      <c r="AS1228" t="s">
        <v>932</v>
      </c>
      <c r="AT1228" t="s">
        <v>231</v>
      </c>
      <c r="AU1228">
        <v>20260811</v>
      </c>
      <c r="AV1228" t="s">
        <v>222</v>
      </c>
      <c r="AW1228" t="s">
        <v>565</v>
      </c>
      <c r="AX1228" t="s">
        <v>223</v>
      </c>
      <c r="BA1228" s="57">
        <v>46245.291666666664</v>
      </c>
      <c r="BB1228" t="s">
        <v>7626</v>
      </c>
      <c r="BC1228">
        <v>2026</v>
      </c>
      <c r="BD1228">
        <v>8</v>
      </c>
      <c r="BE1228">
        <v>11</v>
      </c>
      <c r="BF1228" s="6">
        <f t="shared" si="57"/>
        <v>46245</v>
      </c>
      <c r="BG1228">
        <f t="shared" si="58"/>
        <v>-0.29166666666424135</v>
      </c>
      <c r="BH1228" t="str">
        <f t="shared" si="59"/>
        <v>COMPLY</v>
      </c>
      <c r="BI1228" t="str">
        <f>VLOOKUP(H1228,Sheet2!$A$1:$B$270,2,FALSE)</f>
        <v>GRESIK</v>
      </c>
    </row>
    <row r="1229" spans="1:61">
      <c r="A1229">
        <v>1228</v>
      </c>
      <c r="B1229">
        <v>1002515647</v>
      </c>
      <c r="C1229">
        <v>3</v>
      </c>
      <c r="D1229" t="s">
        <v>55</v>
      </c>
      <c r="E1229">
        <v>5</v>
      </c>
      <c r="F1229" t="s">
        <v>228</v>
      </c>
      <c r="G1229" t="s">
        <v>127</v>
      </c>
      <c r="H1229" t="s">
        <v>332</v>
      </c>
      <c r="I1229" t="s">
        <v>213</v>
      </c>
      <c r="J1229" t="s">
        <v>214</v>
      </c>
      <c r="K1229" t="s">
        <v>149</v>
      </c>
      <c r="L1229" t="s">
        <v>215</v>
      </c>
      <c r="M1229" t="s">
        <v>582</v>
      </c>
      <c r="N1229" t="s">
        <v>216</v>
      </c>
      <c r="O1229" s="57">
        <v>46242.397187499999</v>
      </c>
      <c r="P1229" s="57">
        <v>46246.636620370373</v>
      </c>
      <c r="Q1229">
        <v>69361256</v>
      </c>
      <c r="S1229">
        <v>152431232338</v>
      </c>
      <c r="T1229" t="s">
        <v>5022</v>
      </c>
      <c r="U1229" t="s">
        <v>5023</v>
      </c>
      <c r="V1229" t="s">
        <v>5024</v>
      </c>
      <c r="Z1229">
        <v>113.91540102660601</v>
      </c>
      <c r="AA1229">
        <v>-7.1790439618669497</v>
      </c>
      <c r="AB1229" t="s">
        <v>5025</v>
      </c>
      <c r="AC1229" t="s">
        <v>217</v>
      </c>
      <c r="AL1229" t="s">
        <v>218</v>
      </c>
      <c r="AM1229" t="s">
        <v>5026</v>
      </c>
      <c r="AN1229" t="s">
        <v>6</v>
      </c>
      <c r="AO1229" s="57">
        <v>46242.402685185189</v>
      </c>
      <c r="AP1229" s="57">
        <v>46243.333333333336</v>
      </c>
      <c r="AQ1229" t="s">
        <v>249</v>
      </c>
      <c r="AR1229" t="s">
        <v>14</v>
      </c>
      <c r="AS1229" t="s">
        <v>220</v>
      </c>
      <c r="AT1229" t="s">
        <v>231</v>
      </c>
      <c r="AV1229" t="s">
        <v>8556</v>
      </c>
      <c r="AW1229" t="s">
        <v>1055</v>
      </c>
      <c r="AX1229" t="s">
        <v>223</v>
      </c>
      <c r="BA1229" s="57">
        <v>46243.333333333336</v>
      </c>
      <c r="BB1229" t="s">
        <v>5026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MADURA</v>
      </c>
    </row>
    <row r="1230" spans="1:61">
      <c r="A1230">
        <v>1229</v>
      </c>
      <c r="B1230">
        <v>1002505585</v>
      </c>
      <c r="C1230">
        <v>3</v>
      </c>
      <c r="D1230" t="s">
        <v>42</v>
      </c>
      <c r="E1230">
        <v>5</v>
      </c>
      <c r="F1230" t="s">
        <v>233</v>
      </c>
      <c r="G1230" t="s">
        <v>101</v>
      </c>
      <c r="H1230" t="s">
        <v>439</v>
      </c>
      <c r="I1230" t="s">
        <v>213</v>
      </c>
      <c r="J1230" t="s">
        <v>214</v>
      </c>
      <c r="K1230" t="s">
        <v>149</v>
      </c>
      <c r="M1230" t="s">
        <v>76</v>
      </c>
      <c r="N1230" t="s">
        <v>216</v>
      </c>
      <c r="O1230" s="57">
        <v>46237.386562500003</v>
      </c>
      <c r="P1230" s="57">
        <v>46237.659259259257</v>
      </c>
      <c r="Q1230">
        <v>69357203</v>
      </c>
      <c r="S1230">
        <v>152331250891</v>
      </c>
      <c r="T1230" t="s">
        <v>2211</v>
      </c>
      <c r="U1230" t="s">
        <v>2212</v>
      </c>
      <c r="V1230" t="s">
        <v>2213</v>
      </c>
      <c r="Z1230">
        <v>112.4925449</v>
      </c>
      <c r="AA1230">
        <v>-7.4150343999999997</v>
      </c>
      <c r="AB1230" t="s">
        <v>2214</v>
      </c>
      <c r="AC1230" t="s">
        <v>230</v>
      </c>
      <c r="AL1230" t="s">
        <v>218</v>
      </c>
      <c r="AM1230" t="s">
        <v>2215</v>
      </c>
      <c r="AN1230" t="s">
        <v>6</v>
      </c>
      <c r="AO1230" s="57">
        <v>46089.392812500002</v>
      </c>
      <c r="AP1230" s="57">
        <v>46238.333333333336</v>
      </c>
      <c r="AR1230" t="s">
        <v>219</v>
      </c>
      <c r="AS1230" t="s">
        <v>608</v>
      </c>
      <c r="AT1230" t="s">
        <v>231</v>
      </c>
      <c r="AU1230">
        <v>20260803</v>
      </c>
      <c r="AV1230" t="s">
        <v>222</v>
      </c>
      <c r="AW1230" t="s">
        <v>567</v>
      </c>
      <c r="AX1230" t="s">
        <v>223</v>
      </c>
      <c r="BA1230" s="57">
        <v>46238.333333333336</v>
      </c>
      <c r="BB1230" t="s">
        <v>2215</v>
      </c>
      <c r="BC1230">
        <v>2026</v>
      </c>
      <c r="BD1230">
        <v>8</v>
      </c>
      <c r="BE1230">
        <v>3</v>
      </c>
      <c r="BF1230" s="6">
        <f t="shared" si="57"/>
        <v>46237</v>
      </c>
      <c r="BG1230">
        <f t="shared" si="58"/>
        <v>-1.3333333333357587</v>
      </c>
      <c r="BH1230" t="str">
        <f t="shared" si="59"/>
        <v>COMPLY</v>
      </c>
      <c r="BI1230" t="str">
        <f>VLOOKUP(H1230,Sheet2!$A$1:$B$270,2,FALSE)</f>
        <v>SIDOARJO</v>
      </c>
    </row>
    <row r="1231" spans="1:61">
      <c r="A1231">
        <v>1230</v>
      </c>
      <c r="B1231">
        <v>1002524026</v>
      </c>
      <c r="C1231">
        <v>3</v>
      </c>
      <c r="D1231" t="s">
        <v>51</v>
      </c>
      <c r="E1231">
        <v>4</v>
      </c>
      <c r="F1231" t="s">
        <v>275</v>
      </c>
      <c r="G1231" t="s">
        <v>275</v>
      </c>
      <c r="H1231" t="s">
        <v>976</v>
      </c>
      <c r="I1231" t="s">
        <v>213</v>
      </c>
      <c r="J1231" t="s">
        <v>214</v>
      </c>
      <c r="K1231" t="s">
        <v>149</v>
      </c>
      <c r="M1231" t="s">
        <v>76</v>
      </c>
      <c r="N1231" t="s">
        <v>216</v>
      </c>
      <c r="O1231" s="57">
        <v>46247.499351851853</v>
      </c>
      <c r="P1231" s="57">
        <v>46248.324745370373</v>
      </c>
      <c r="Q1231">
        <v>69362784</v>
      </c>
      <c r="S1231">
        <v>141456115409</v>
      </c>
      <c r="T1231" t="s">
        <v>6783</v>
      </c>
      <c r="U1231" t="s">
        <v>9486</v>
      </c>
      <c r="V1231" t="s">
        <v>9487</v>
      </c>
      <c r="Z1231">
        <v>110.656704879073</v>
      </c>
      <c r="AA1231">
        <v>-6.8965009604495702</v>
      </c>
      <c r="AB1231" t="s">
        <v>6786</v>
      </c>
      <c r="AC1231" t="s">
        <v>292</v>
      </c>
      <c r="AL1231" t="s">
        <v>218</v>
      </c>
      <c r="AM1231" t="s">
        <v>9488</v>
      </c>
      <c r="AN1231" t="s">
        <v>6</v>
      </c>
      <c r="AO1231" t="s">
        <v>9332</v>
      </c>
      <c r="AR1231" t="s">
        <v>219</v>
      </c>
      <c r="AS1231" t="s">
        <v>977</v>
      </c>
      <c r="AT1231" t="s">
        <v>231</v>
      </c>
      <c r="AU1231">
        <v>20260814</v>
      </c>
      <c r="AV1231" t="s">
        <v>222</v>
      </c>
      <c r="AW1231" t="s">
        <v>566</v>
      </c>
      <c r="AX1231" t="s">
        <v>223</v>
      </c>
      <c r="BA1231" s="57">
        <v>46247.291666666664</v>
      </c>
      <c r="BB1231" t="s">
        <v>9488</v>
      </c>
      <c r="BC1231">
        <v>2026</v>
      </c>
      <c r="BD1231">
        <v>8</v>
      </c>
      <c r="BE1231">
        <v>14</v>
      </c>
      <c r="BF1231" s="6">
        <f t="shared" si="57"/>
        <v>46248</v>
      </c>
      <c r="BG1231">
        <f t="shared" si="58"/>
        <v>0.70833333333575865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1002511654</v>
      </c>
      <c r="C1232">
        <v>3</v>
      </c>
      <c r="D1232" t="s">
        <v>55</v>
      </c>
      <c r="E1232">
        <v>5</v>
      </c>
      <c r="F1232" t="s">
        <v>267</v>
      </c>
      <c r="G1232" t="s">
        <v>122</v>
      </c>
      <c r="H1232" t="s">
        <v>299</v>
      </c>
      <c r="I1232" t="s">
        <v>213</v>
      </c>
      <c r="J1232" t="s">
        <v>214</v>
      </c>
      <c r="K1232" t="s">
        <v>149</v>
      </c>
      <c r="L1232" t="s">
        <v>215</v>
      </c>
      <c r="M1232" t="s">
        <v>76</v>
      </c>
      <c r="N1232" t="s">
        <v>216</v>
      </c>
      <c r="O1232" s="57">
        <v>46240.407604166663</v>
      </c>
      <c r="P1232" s="57">
        <v>46241.566018518519</v>
      </c>
      <c r="Q1232">
        <v>69359665</v>
      </c>
      <c r="S1232">
        <v>152446246167</v>
      </c>
      <c r="T1232" t="s">
        <v>2221</v>
      </c>
      <c r="U1232" t="s">
        <v>2222</v>
      </c>
      <c r="V1232" t="s">
        <v>2223</v>
      </c>
      <c r="Z1232">
        <v>112.583199106156</v>
      </c>
      <c r="AA1232">
        <v>-7.1738093872094097</v>
      </c>
      <c r="AB1232" t="s">
        <v>2224</v>
      </c>
      <c r="AC1232" t="s">
        <v>217</v>
      </c>
      <c r="AL1232" t="s">
        <v>218</v>
      </c>
      <c r="AM1232" t="s">
        <v>2225</v>
      </c>
      <c r="AN1232" t="s">
        <v>6</v>
      </c>
      <c r="AO1232" s="57">
        <v>46181.413252314815</v>
      </c>
      <c r="AP1232" s="57">
        <v>46241.416666666664</v>
      </c>
      <c r="AQ1232" t="s">
        <v>249</v>
      </c>
      <c r="AR1232" t="s">
        <v>219</v>
      </c>
      <c r="AS1232" t="s">
        <v>932</v>
      </c>
      <c r="AT1232" t="s">
        <v>231</v>
      </c>
      <c r="AU1232">
        <v>20260807</v>
      </c>
      <c r="AV1232" t="s">
        <v>222</v>
      </c>
      <c r="AW1232" t="s">
        <v>1055</v>
      </c>
      <c r="AX1232" t="s">
        <v>223</v>
      </c>
      <c r="BA1232" s="57">
        <v>46241.416666666664</v>
      </c>
      <c r="BB1232" t="s">
        <v>2225</v>
      </c>
      <c r="BC1232">
        <v>2026</v>
      </c>
      <c r="BD1232">
        <v>8</v>
      </c>
      <c r="BE1232">
        <v>7</v>
      </c>
      <c r="BF1232" s="6">
        <f t="shared" si="57"/>
        <v>46241</v>
      </c>
      <c r="BG1232">
        <f t="shared" si="58"/>
        <v>-0.41666666666424135</v>
      </c>
      <c r="BH1232" t="str">
        <f t="shared" si="59"/>
        <v>COMPLY</v>
      </c>
      <c r="BI1232" t="str">
        <f>VLOOKUP(H1232,Sheet2!$A$1:$B$270,2,FALSE)</f>
        <v>GRESIK</v>
      </c>
    </row>
    <row r="1233" spans="1:61">
      <c r="A1233">
        <v>1232</v>
      </c>
      <c r="B1233">
        <v>1002524394</v>
      </c>
      <c r="C1233">
        <v>3</v>
      </c>
      <c r="D1233" t="s">
        <v>49</v>
      </c>
      <c r="E1233">
        <v>4</v>
      </c>
      <c r="F1233" t="s">
        <v>253</v>
      </c>
      <c r="G1233" t="s">
        <v>968</v>
      </c>
      <c r="H1233" t="s">
        <v>969</v>
      </c>
      <c r="I1233" t="s">
        <v>213</v>
      </c>
      <c r="J1233" t="s">
        <v>214</v>
      </c>
      <c r="K1233" t="s">
        <v>149</v>
      </c>
      <c r="L1233" t="s">
        <v>215</v>
      </c>
      <c r="M1233" t="s">
        <v>240</v>
      </c>
      <c r="N1233" t="s">
        <v>216</v>
      </c>
      <c r="O1233" s="57">
        <v>46247.586770833332</v>
      </c>
      <c r="P1233" s="57">
        <v>46247.587511574071</v>
      </c>
      <c r="Q1233">
        <v>69365225</v>
      </c>
      <c r="S1233">
        <v>142212126738</v>
      </c>
      <c r="T1233" t="s">
        <v>9489</v>
      </c>
      <c r="U1233" t="s">
        <v>9490</v>
      </c>
      <c r="V1233" t="s">
        <v>9491</v>
      </c>
      <c r="Z1233">
        <v>109.159308336675</v>
      </c>
      <c r="AA1233">
        <v>-6.8954124690654401</v>
      </c>
      <c r="AB1233" t="s">
        <v>9492</v>
      </c>
      <c r="AC1233" t="s">
        <v>217</v>
      </c>
      <c r="AL1233" t="s">
        <v>218</v>
      </c>
      <c r="AM1233" t="s">
        <v>9493</v>
      </c>
      <c r="AN1233" t="s">
        <v>6</v>
      </c>
      <c r="AO1233" t="s">
        <v>8961</v>
      </c>
      <c r="AP1233" s="57">
        <v>46248.541666666664</v>
      </c>
      <c r="AR1233" t="s">
        <v>241</v>
      </c>
      <c r="AS1233" t="s">
        <v>220</v>
      </c>
      <c r="AT1233" t="s">
        <v>231</v>
      </c>
      <c r="AV1233" t="s">
        <v>240</v>
      </c>
      <c r="AW1233" t="s">
        <v>1055</v>
      </c>
      <c r="AX1233" t="s">
        <v>223</v>
      </c>
      <c r="BA1233" s="57">
        <v>46248.541666666664</v>
      </c>
      <c r="BB1233" t="s">
        <v>9493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:61">
      <c r="A1234">
        <v>1233</v>
      </c>
      <c r="B1234">
        <v>1002519051</v>
      </c>
      <c r="C1234">
        <v>3</v>
      </c>
      <c r="D1234" t="s">
        <v>59</v>
      </c>
      <c r="E1234">
        <v>4</v>
      </c>
      <c r="F1234" t="s">
        <v>224</v>
      </c>
      <c r="G1234" t="s">
        <v>224</v>
      </c>
      <c r="H1234" t="s">
        <v>1018</v>
      </c>
      <c r="I1234" t="s">
        <v>213</v>
      </c>
      <c r="J1234" t="s">
        <v>214</v>
      </c>
      <c r="K1234" t="s">
        <v>149</v>
      </c>
      <c r="L1234" t="s">
        <v>215</v>
      </c>
      <c r="M1234" t="s">
        <v>582</v>
      </c>
      <c r="N1234" t="s">
        <v>216</v>
      </c>
      <c r="O1234" s="57">
        <v>46245.401354166665</v>
      </c>
      <c r="P1234" s="57">
        <v>46247.744050925925</v>
      </c>
      <c r="Q1234">
        <v>69362958</v>
      </c>
      <c r="S1234">
        <v>143387115922</v>
      </c>
      <c r="T1234" t="s">
        <v>7627</v>
      </c>
      <c r="U1234" t="s">
        <v>7628</v>
      </c>
      <c r="V1234" t="s">
        <v>7629</v>
      </c>
      <c r="Z1234">
        <v>109.062595</v>
      </c>
      <c r="AA1234">
        <v>-7.4956149999999999</v>
      </c>
      <c r="AB1234" t="s">
        <v>7630</v>
      </c>
      <c r="AC1234" t="s">
        <v>237</v>
      </c>
      <c r="AL1234" t="s">
        <v>218</v>
      </c>
      <c r="AM1234" t="s">
        <v>7030</v>
      </c>
      <c r="AN1234" t="s">
        <v>6</v>
      </c>
      <c r="AO1234" s="57">
        <v>46334.402962962966</v>
      </c>
      <c r="AP1234" s="57">
        <v>46246.333333333336</v>
      </c>
      <c r="AQ1234" t="s">
        <v>929</v>
      </c>
      <c r="AR1234" t="s">
        <v>14</v>
      </c>
      <c r="AS1234" t="s">
        <v>1019</v>
      </c>
      <c r="AT1234" t="s">
        <v>231</v>
      </c>
      <c r="AV1234" t="s">
        <v>9494</v>
      </c>
      <c r="AW1234" t="s">
        <v>1065</v>
      </c>
      <c r="AX1234" t="s">
        <v>223</v>
      </c>
      <c r="BA1234" s="57">
        <v>46246.333333333336</v>
      </c>
      <c r="BB1234" t="s">
        <v>7030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:61">
      <c r="A1235">
        <v>1234</v>
      </c>
      <c r="B1235">
        <v>1002517364</v>
      </c>
      <c r="C1235">
        <v>3</v>
      </c>
      <c r="D1235" t="s">
        <v>49</v>
      </c>
      <c r="E1235">
        <v>4</v>
      </c>
      <c r="F1235" t="s">
        <v>253</v>
      </c>
      <c r="G1235" t="s">
        <v>968</v>
      </c>
      <c r="H1235" t="s">
        <v>969</v>
      </c>
      <c r="I1235" t="s">
        <v>213</v>
      </c>
      <c r="J1235" t="s">
        <v>214</v>
      </c>
      <c r="K1235" t="s">
        <v>149</v>
      </c>
      <c r="M1235" t="s">
        <v>76</v>
      </c>
      <c r="N1235" t="s">
        <v>216</v>
      </c>
      <c r="O1235" s="57">
        <v>46244.465787037036</v>
      </c>
      <c r="P1235" s="57">
        <v>46244.557812500003</v>
      </c>
      <c r="Q1235">
        <v>69358089</v>
      </c>
      <c r="S1235">
        <v>142212126153</v>
      </c>
      <c r="T1235" t="s">
        <v>3595</v>
      </c>
      <c r="U1235" t="s">
        <v>6449</v>
      </c>
      <c r="V1235" t="s">
        <v>6450</v>
      </c>
      <c r="Z1235">
        <v>109.132043</v>
      </c>
      <c r="AA1235">
        <v>-6.8589640000000003</v>
      </c>
      <c r="AB1235" t="s">
        <v>3598</v>
      </c>
      <c r="AC1235" t="s">
        <v>226</v>
      </c>
      <c r="AL1235" t="s">
        <v>218</v>
      </c>
      <c r="AM1235" t="s">
        <v>6451</v>
      </c>
      <c r="AN1235" t="s">
        <v>6</v>
      </c>
      <c r="AO1235" s="57">
        <v>46303.486157407409</v>
      </c>
      <c r="AR1235" t="s">
        <v>219</v>
      </c>
      <c r="AS1235" t="s">
        <v>220</v>
      </c>
      <c r="AT1235" t="s">
        <v>231</v>
      </c>
      <c r="AU1235">
        <v>20260810</v>
      </c>
      <c r="AV1235" t="s">
        <v>222</v>
      </c>
      <c r="AW1235" t="s">
        <v>566</v>
      </c>
      <c r="AX1235" t="s">
        <v>223</v>
      </c>
      <c r="BA1235" s="57">
        <v>46244.291666666664</v>
      </c>
      <c r="BB1235" t="s">
        <v>6451</v>
      </c>
      <c r="BC1235">
        <v>2026</v>
      </c>
      <c r="BD1235">
        <v>8</v>
      </c>
      <c r="BE1235">
        <v>10</v>
      </c>
      <c r="BF1235" s="6">
        <f t="shared" si="57"/>
        <v>46244</v>
      </c>
      <c r="BG1235">
        <f t="shared" si="58"/>
        <v>-0.29166666666424135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1002517006</v>
      </c>
      <c r="C1236">
        <v>3</v>
      </c>
      <c r="D1236" t="s">
        <v>38</v>
      </c>
      <c r="E1236">
        <v>5</v>
      </c>
      <c r="F1236" t="s">
        <v>92</v>
      </c>
      <c r="G1236" t="s">
        <v>94</v>
      </c>
      <c r="H1236" t="s">
        <v>478</v>
      </c>
      <c r="I1236" t="s">
        <v>213</v>
      </c>
      <c r="J1236" t="s">
        <v>214</v>
      </c>
      <c r="K1236" t="s">
        <v>149</v>
      </c>
      <c r="L1236" t="s">
        <v>215</v>
      </c>
      <c r="M1236" t="s">
        <v>76</v>
      </c>
      <c r="N1236" t="s">
        <v>216</v>
      </c>
      <c r="O1236" s="57">
        <v>46244.388854166667</v>
      </c>
      <c r="P1236" s="57">
        <v>46244.686585648145</v>
      </c>
      <c r="Q1236">
        <v>69362103</v>
      </c>
      <c r="S1236">
        <v>152634205526</v>
      </c>
      <c r="T1236" t="s">
        <v>6452</v>
      </c>
      <c r="U1236" t="s">
        <v>6453</v>
      </c>
      <c r="V1236" t="s">
        <v>6454</v>
      </c>
      <c r="Z1236">
        <v>111.22532699999999</v>
      </c>
      <c r="AA1236">
        <v>-7.4103079999999997</v>
      </c>
      <c r="AB1236" t="s">
        <v>6455</v>
      </c>
      <c r="AC1236" t="s">
        <v>237</v>
      </c>
      <c r="AL1236" t="s">
        <v>218</v>
      </c>
      <c r="AM1236" t="s">
        <v>6456</v>
      </c>
      <c r="AN1236" t="s">
        <v>6</v>
      </c>
      <c r="AO1236" s="57">
        <v>46303.392835648148</v>
      </c>
      <c r="AP1236" s="57">
        <v>46245.333333333336</v>
      </c>
      <c r="AR1236" t="s">
        <v>219</v>
      </c>
      <c r="AS1236" t="s">
        <v>220</v>
      </c>
      <c r="AT1236" t="s">
        <v>231</v>
      </c>
      <c r="AU1236">
        <v>20260810</v>
      </c>
      <c r="AV1236" t="s">
        <v>222</v>
      </c>
      <c r="AW1236" t="s">
        <v>1055</v>
      </c>
      <c r="AX1236" t="s">
        <v>223</v>
      </c>
      <c r="BA1236" s="57">
        <v>46245.333333333336</v>
      </c>
      <c r="BB1236" t="s">
        <v>6456</v>
      </c>
      <c r="BC1236">
        <v>2026</v>
      </c>
      <c r="BD1236">
        <v>8</v>
      </c>
      <c r="BE1236">
        <v>10</v>
      </c>
      <c r="BF1236" s="6">
        <f t="shared" si="57"/>
        <v>46244</v>
      </c>
      <c r="BG1236">
        <f t="shared" si="58"/>
        <v>-1.3333333333357587</v>
      </c>
      <c r="BH1236" t="str">
        <f t="shared" si="59"/>
        <v>COMPLY</v>
      </c>
      <c r="BI1236" t="str">
        <f>VLOOKUP(H1236,Sheet2!$A$1:$B$270,2,FALSE)</f>
        <v>MADIUN</v>
      </c>
    </row>
    <row r="1237" spans="1:61">
      <c r="A1237">
        <v>1236</v>
      </c>
      <c r="B1237">
        <v>1002519243</v>
      </c>
      <c r="C1237">
        <v>3</v>
      </c>
      <c r="D1237" t="s">
        <v>34</v>
      </c>
      <c r="E1237">
        <v>5</v>
      </c>
      <c r="F1237" t="s">
        <v>580</v>
      </c>
      <c r="G1237" t="s">
        <v>82</v>
      </c>
      <c r="H1237" t="s">
        <v>412</v>
      </c>
      <c r="I1237" t="s">
        <v>213</v>
      </c>
      <c r="J1237" t="s">
        <v>214</v>
      </c>
      <c r="K1237" t="s">
        <v>149</v>
      </c>
      <c r="M1237" t="s">
        <v>236</v>
      </c>
      <c r="N1237" t="s">
        <v>216</v>
      </c>
      <c r="O1237" s="57">
        <v>46245.433009259257</v>
      </c>
      <c r="P1237" s="57">
        <v>46245.506921296299</v>
      </c>
      <c r="Q1237">
        <v>69363029</v>
      </c>
      <c r="S1237">
        <v>172404209325</v>
      </c>
      <c r="T1237" t="s">
        <v>7253</v>
      </c>
      <c r="U1237" t="s">
        <v>7631</v>
      </c>
      <c r="Z1237">
        <v>115.60172439999999</v>
      </c>
      <c r="AA1237">
        <v>-8.4147517000000001</v>
      </c>
      <c r="AB1237" t="s">
        <v>7256</v>
      </c>
      <c r="AC1237" t="s">
        <v>230</v>
      </c>
      <c r="AO1237" s="57">
        <v>46334.444328703707</v>
      </c>
      <c r="AR1237" t="s">
        <v>314</v>
      </c>
      <c r="AS1237" t="s">
        <v>1117</v>
      </c>
      <c r="AT1237" t="s">
        <v>231</v>
      </c>
      <c r="AV1237" t="s">
        <v>7010</v>
      </c>
      <c r="AW1237" t="s">
        <v>1015</v>
      </c>
      <c r="AX1237" t="s">
        <v>223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KLUNGKUNG</v>
      </c>
    </row>
    <row r="1238" spans="1:61">
      <c r="A1238">
        <v>1237</v>
      </c>
      <c r="B1238">
        <v>1002525204</v>
      </c>
      <c r="C1238">
        <v>3</v>
      </c>
      <c r="D1238" t="s">
        <v>38</v>
      </c>
      <c r="E1238">
        <v>5</v>
      </c>
      <c r="F1238" t="s">
        <v>251</v>
      </c>
      <c r="G1238" t="s">
        <v>87</v>
      </c>
      <c r="H1238" t="s">
        <v>432</v>
      </c>
      <c r="I1238" t="s">
        <v>213</v>
      </c>
      <c r="J1238" t="s">
        <v>214</v>
      </c>
      <c r="K1238" t="s">
        <v>149</v>
      </c>
      <c r="L1238" t="s">
        <v>215</v>
      </c>
      <c r="M1238" t="s">
        <v>240</v>
      </c>
      <c r="N1238" t="s">
        <v>216</v>
      </c>
      <c r="O1238" s="57">
        <v>46247.774953703702</v>
      </c>
      <c r="P1238" s="57">
        <v>46247.776400462964</v>
      </c>
      <c r="Q1238">
        <v>69365519</v>
      </c>
      <c r="S1238">
        <v>152721299884</v>
      </c>
      <c r="T1238" t="s">
        <v>9495</v>
      </c>
      <c r="U1238" t="s">
        <v>9496</v>
      </c>
      <c r="V1238" t="s">
        <v>9497</v>
      </c>
      <c r="Z1238">
        <v>112.683423198759</v>
      </c>
      <c r="AA1238">
        <v>-7.9098472693809301</v>
      </c>
      <c r="AB1238" t="s">
        <v>9498</v>
      </c>
      <c r="AC1238" t="s">
        <v>217</v>
      </c>
      <c r="AL1238" t="s">
        <v>218</v>
      </c>
      <c r="AM1238" t="s">
        <v>9499</v>
      </c>
      <c r="AN1238" t="s">
        <v>6</v>
      </c>
      <c r="AO1238" t="s">
        <v>9356</v>
      </c>
      <c r="AP1238" s="57">
        <v>46248.625</v>
      </c>
      <c r="AR1238" t="s">
        <v>241</v>
      </c>
      <c r="AS1238" t="s">
        <v>632</v>
      </c>
      <c r="AT1238" t="s">
        <v>231</v>
      </c>
      <c r="AV1238" t="s">
        <v>240</v>
      </c>
      <c r="AW1238" t="s">
        <v>666</v>
      </c>
      <c r="AX1238" t="s">
        <v>223</v>
      </c>
      <c r="BA1238" s="57">
        <v>46248.625</v>
      </c>
      <c r="BB1238" t="s">
        <v>9499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BATU</v>
      </c>
    </row>
    <row r="1239" spans="1:61">
      <c r="A1239">
        <v>1238</v>
      </c>
      <c r="B1239">
        <v>1002524181</v>
      </c>
      <c r="C1239">
        <v>3</v>
      </c>
      <c r="D1239" t="s">
        <v>59</v>
      </c>
      <c r="E1239">
        <v>4</v>
      </c>
      <c r="F1239" t="s">
        <v>224</v>
      </c>
      <c r="G1239" t="s">
        <v>224</v>
      </c>
      <c r="H1239" t="s">
        <v>941</v>
      </c>
      <c r="I1239" t="s">
        <v>213</v>
      </c>
      <c r="J1239" t="s">
        <v>214</v>
      </c>
      <c r="K1239" t="s">
        <v>149</v>
      </c>
      <c r="M1239" t="s">
        <v>76</v>
      </c>
      <c r="N1239" t="s">
        <v>216</v>
      </c>
      <c r="O1239" s="57">
        <v>46247.547210648147</v>
      </c>
      <c r="P1239" s="57">
        <v>46247.656840277778</v>
      </c>
      <c r="Q1239">
        <v>69362850</v>
      </c>
      <c r="S1239">
        <v>146303609839</v>
      </c>
      <c r="T1239" t="s">
        <v>7979</v>
      </c>
      <c r="U1239" t="s">
        <v>9500</v>
      </c>
      <c r="V1239" t="s">
        <v>9501</v>
      </c>
      <c r="Z1239">
        <v>109.21255410000001</v>
      </c>
      <c r="AA1239">
        <v>-7.4129988999999998</v>
      </c>
      <c r="AB1239" t="s">
        <v>7982</v>
      </c>
      <c r="AC1239" t="s">
        <v>292</v>
      </c>
      <c r="AL1239" t="s">
        <v>218</v>
      </c>
      <c r="AM1239" t="s">
        <v>8143</v>
      </c>
      <c r="AN1239" t="s">
        <v>6</v>
      </c>
      <c r="AO1239" t="s">
        <v>9026</v>
      </c>
      <c r="AR1239" t="s">
        <v>219</v>
      </c>
      <c r="AS1239" t="s">
        <v>220</v>
      </c>
      <c r="AT1239" t="s">
        <v>231</v>
      </c>
      <c r="AU1239">
        <v>20260813</v>
      </c>
      <c r="AV1239" t="s">
        <v>222</v>
      </c>
      <c r="AW1239" t="s">
        <v>656</v>
      </c>
      <c r="AX1239" t="s">
        <v>223</v>
      </c>
      <c r="BA1239" s="57">
        <v>46247.291666666664</v>
      </c>
      <c r="BB1239" t="s">
        <v>8143</v>
      </c>
      <c r="BC1239">
        <v>2026</v>
      </c>
      <c r="BD1239">
        <v>8</v>
      </c>
      <c r="BE1239">
        <v>13</v>
      </c>
      <c r="BF1239" s="6">
        <f t="shared" si="57"/>
        <v>46247</v>
      </c>
      <c r="BG1239">
        <f t="shared" si="58"/>
        <v>-0.29166666666424135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1002512894</v>
      </c>
      <c r="C1240">
        <v>3</v>
      </c>
      <c r="D1240" t="s">
        <v>55</v>
      </c>
      <c r="E1240">
        <v>5</v>
      </c>
      <c r="F1240" t="s">
        <v>228</v>
      </c>
      <c r="G1240" t="s">
        <v>121</v>
      </c>
      <c r="H1240" t="s">
        <v>344</v>
      </c>
      <c r="I1240" t="s">
        <v>213</v>
      </c>
      <c r="J1240" t="s">
        <v>214</v>
      </c>
      <c r="K1240" t="s">
        <v>149</v>
      </c>
      <c r="M1240" t="s">
        <v>76</v>
      </c>
      <c r="N1240" t="s">
        <v>216</v>
      </c>
      <c r="O1240" s="57">
        <v>46240.643657407411</v>
      </c>
      <c r="P1240" s="57">
        <v>46240.727766203701</v>
      </c>
      <c r="Q1240">
        <v>69298619</v>
      </c>
      <c r="S1240">
        <v>152434913493</v>
      </c>
      <c r="T1240" t="s">
        <v>2233</v>
      </c>
      <c r="U1240" t="s">
        <v>2234</v>
      </c>
      <c r="V1240" t="s">
        <v>2235</v>
      </c>
      <c r="Z1240">
        <v>113.209640110584</v>
      </c>
      <c r="AA1240">
        <v>-7.06344143783154</v>
      </c>
      <c r="AB1240" t="s">
        <v>2236</v>
      </c>
      <c r="AC1240" t="s">
        <v>230</v>
      </c>
      <c r="AL1240" t="s">
        <v>218</v>
      </c>
      <c r="AM1240" t="s">
        <v>2237</v>
      </c>
      <c r="AN1240" t="s">
        <v>6</v>
      </c>
      <c r="AO1240" s="57">
        <v>46181.652824074074</v>
      </c>
      <c r="AR1240" t="s">
        <v>219</v>
      </c>
      <c r="AS1240" t="s">
        <v>345</v>
      </c>
      <c r="AT1240" t="s">
        <v>231</v>
      </c>
      <c r="AU1240">
        <v>20260806</v>
      </c>
      <c r="AV1240" t="s">
        <v>222</v>
      </c>
      <c r="AW1240" t="s">
        <v>568</v>
      </c>
      <c r="AX1240" t="s">
        <v>223</v>
      </c>
      <c r="BA1240" s="57">
        <v>46240.291666666664</v>
      </c>
      <c r="BB1240" t="s">
        <v>2237</v>
      </c>
      <c r="BC1240">
        <v>2026</v>
      </c>
      <c r="BD1240">
        <v>8</v>
      </c>
      <c r="BE1240">
        <v>6</v>
      </c>
      <c r="BF1240" s="6">
        <f t="shared" si="57"/>
        <v>46240</v>
      </c>
      <c r="BG1240">
        <f t="shared" si="58"/>
        <v>-0.29166666666424135</v>
      </c>
      <c r="BH1240" t="str">
        <f t="shared" si="59"/>
        <v>COMPLY</v>
      </c>
      <c r="BI1240" t="str">
        <f>VLOOKUP(H1240,Sheet2!$A$1:$B$270,2,FALSE)</f>
        <v>MADURA</v>
      </c>
    </row>
    <row r="1241" spans="1:61">
      <c r="A1241">
        <v>1240</v>
      </c>
      <c r="B1241">
        <v>1002510565</v>
      </c>
      <c r="C1241">
        <v>3</v>
      </c>
      <c r="D1241" t="s">
        <v>45</v>
      </c>
      <c r="E1241">
        <v>5</v>
      </c>
      <c r="F1241" t="s">
        <v>211</v>
      </c>
      <c r="G1241" t="s">
        <v>112</v>
      </c>
      <c r="H1241" t="s">
        <v>269</v>
      </c>
      <c r="I1241" t="s">
        <v>213</v>
      </c>
      <c r="J1241" t="s">
        <v>214</v>
      </c>
      <c r="K1241" t="s">
        <v>149</v>
      </c>
      <c r="L1241" t="s">
        <v>215</v>
      </c>
      <c r="M1241" t="s">
        <v>76</v>
      </c>
      <c r="N1241" t="s">
        <v>216</v>
      </c>
      <c r="O1241" s="57">
        <v>46239.563842592594</v>
      </c>
      <c r="P1241" s="57">
        <v>46241.599444444444</v>
      </c>
      <c r="Q1241">
        <v>69359155</v>
      </c>
      <c r="S1241">
        <v>172601796082</v>
      </c>
      <c r="T1241" t="s">
        <v>2238</v>
      </c>
      <c r="U1241" t="s">
        <v>2239</v>
      </c>
      <c r="V1241" t="s">
        <v>2240</v>
      </c>
      <c r="Z1241">
        <v>116.142519862084</v>
      </c>
      <c r="AA1241">
        <v>-8.5480137834756302</v>
      </c>
      <c r="AB1241" t="s">
        <v>2241</v>
      </c>
      <c r="AC1241" t="s">
        <v>237</v>
      </c>
      <c r="AL1241" t="s">
        <v>218</v>
      </c>
      <c r="AM1241" t="s">
        <v>1245</v>
      </c>
      <c r="AN1241" t="s">
        <v>6</v>
      </c>
      <c r="AO1241" s="57">
        <v>46150.56925925926</v>
      </c>
      <c r="AP1241" s="57">
        <v>46241.333333333336</v>
      </c>
      <c r="AR1241" t="s">
        <v>219</v>
      </c>
      <c r="AS1241" t="s">
        <v>220</v>
      </c>
      <c r="AT1241" t="s">
        <v>231</v>
      </c>
      <c r="AU1241">
        <v>20260807</v>
      </c>
      <c r="AV1241" t="s">
        <v>222</v>
      </c>
      <c r="AW1241" t="s">
        <v>1068</v>
      </c>
      <c r="AX1241" t="s">
        <v>223</v>
      </c>
      <c r="BA1241" s="57">
        <v>46241.333333333336</v>
      </c>
      <c r="BB1241" t="s">
        <v>1245</v>
      </c>
      <c r="BC1241">
        <v>2026</v>
      </c>
      <c r="BD1241">
        <v>8</v>
      </c>
      <c r="BE1241">
        <v>7</v>
      </c>
      <c r="BF1241" s="6">
        <f t="shared" si="57"/>
        <v>46241</v>
      </c>
      <c r="BG1241">
        <f t="shared" si="58"/>
        <v>-0.33333333333575865</v>
      </c>
      <c r="BH1241" t="str">
        <f t="shared" si="59"/>
        <v>COMPLY</v>
      </c>
      <c r="BI1241" t="str">
        <f>VLOOKUP(H1241,Sheet2!$A$1:$B$270,2,FALSE)</f>
        <v>MATARAM</v>
      </c>
    </row>
    <row r="1242" spans="1:61">
      <c r="A1242">
        <v>1241</v>
      </c>
      <c r="B1242">
        <v>1002513933</v>
      </c>
      <c r="C1242">
        <v>3</v>
      </c>
      <c r="D1242" t="s">
        <v>45</v>
      </c>
      <c r="E1242">
        <v>5</v>
      </c>
      <c r="F1242" t="s">
        <v>113</v>
      </c>
      <c r="G1242" t="s">
        <v>109</v>
      </c>
      <c r="H1242" t="s">
        <v>329</v>
      </c>
      <c r="I1242" t="s">
        <v>213</v>
      </c>
      <c r="J1242" t="s">
        <v>214</v>
      </c>
      <c r="K1242" t="s">
        <v>149</v>
      </c>
      <c r="L1242" t="s">
        <v>215</v>
      </c>
      <c r="M1242" t="s">
        <v>76</v>
      </c>
      <c r="N1242" t="s">
        <v>216</v>
      </c>
      <c r="O1242" s="57">
        <v>46241.409675925926</v>
      </c>
      <c r="P1242" s="57">
        <v>46244.679270833331</v>
      </c>
      <c r="Q1242">
        <v>69360488</v>
      </c>
      <c r="S1242">
        <v>172520214431</v>
      </c>
      <c r="T1242" t="s">
        <v>5040</v>
      </c>
      <c r="U1242" t="s">
        <v>5041</v>
      </c>
      <c r="V1242" t="s">
        <v>5042</v>
      </c>
      <c r="Z1242">
        <v>124.3112177</v>
      </c>
      <c r="AA1242">
        <v>-9.8968697999999993</v>
      </c>
      <c r="AB1242" t="s">
        <v>5043</v>
      </c>
      <c r="AC1242" t="s">
        <v>237</v>
      </c>
      <c r="AL1242" t="s">
        <v>218</v>
      </c>
      <c r="AM1242" t="s">
        <v>5044</v>
      </c>
      <c r="AN1242" t="s">
        <v>6</v>
      </c>
      <c r="AO1242" s="57">
        <v>46211.413402777776</v>
      </c>
      <c r="AP1242" s="57">
        <v>46244.333333333336</v>
      </c>
      <c r="AR1242" t="s">
        <v>219</v>
      </c>
      <c r="AS1242" t="s">
        <v>329</v>
      </c>
      <c r="AT1242" t="s">
        <v>221</v>
      </c>
      <c r="AU1242">
        <v>20260810</v>
      </c>
      <c r="AV1242" t="s">
        <v>222</v>
      </c>
      <c r="AW1242" t="s">
        <v>5045</v>
      </c>
      <c r="AX1242" t="s">
        <v>223</v>
      </c>
      <c r="BA1242" s="57">
        <v>46244.333333333336</v>
      </c>
      <c r="BB1242" t="s">
        <v>5044</v>
      </c>
      <c r="BC1242">
        <v>2026</v>
      </c>
      <c r="BD1242">
        <v>8</v>
      </c>
      <c r="BE1242">
        <v>10</v>
      </c>
      <c r="BF1242" s="6">
        <f t="shared" si="57"/>
        <v>46244</v>
      </c>
      <c r="BG1242">
        <f t="shared" si="58"/>
        <v>-0.33333333333575865</v>
      </c>
      <c r="BH1242" t="str">
        <f t="shared" si="59"/>
        <v>COMPLY</v>
      </c>
      <c r="BI1242" t="str">
        <f>VLOOKUP(H1242,Sheet2!$A$1:$B$270,2,FALSE)</f>
        <v>ATAMBUA</v>
      </c>
    </row>
    <row r="1243" spans="1:61">
      <c r="A1243">
        <v>1242</v>
      </c>
      <c r="B1243">
        <v>1002505723</v>
      </c>
      <c r="C1243">
        <v>3</v>
      </c>
      <c r="D1243" t="s">
        <v>51</v>
      </c>
      <c r="E1243">
        <v>4</v>
      </c>
      <c r="F1243" t="s">
        <v>235</v>
      </c>
      <c r="G1243" t="s">
        <v>594</v>
      </c>
      <c r="H1243" t="s">
        <v>919</v>
      </c>
      <c r="I1243" t="s">
        <v>213</v>
      </c>
      <c r="J1243" t="s">
        <v>214</v>
      </c>
      <c r="K1243" t="s">
        <v>149</v>
      </c>
      <c r="L1243" t="s">
        <v>215</v>
      </c>
      <c r="M1243" t="s">
        <v>76</v>
      </c>
      <c r="N1243" t="s">
        <v>216</v>
      </c>
      <c r="O1243" s="57">
        <v>46237.42496527778</v>
      </c>
      <c r="P1243" s="57">
        <v>46237.673159722224</v>
      </c>
      <c r="Q1243">
        <v>69357306</v>
      </c>
      <c r="S1243">
        <v>146527605351</v>
      </c>
      <c r="T1243" t="s">
        <v>2247</v>
      </c>
      <c r="U1243" t="s">
        <v>2248</v>
      </c>
      <c r="V1243" t="s">
        <v>2249</v>
      </c>
      <c r="Z1243">
        <v>110.81580390000001</v>
      </c>
      <c r="AA1243">
        <v>-7.6048957000000001</v>
      </c>
      <c r="AB1243" t="s">
        <v>2250</v>
      </c>
      <c r="AC1243" t="s">
        <v>237</v>
      </c>
      <c r="AL1243" t="s">
        <v>218</v>
      </c>
      <c r="AM1243" t="s">
        <v>1478</v>
      </c>
      <c r="AN1243" t="s">
        <v>6</v>
      </c>
      <c r="AO1243" s="57">
        <v>46089.444699074076</v>
      </c>
      <c r="AP1243" s="57">
        <v>46238.333333333336</v>
      </c>
      <c r="AR1243" t="s">
        <v>219</v>
      </c>
      <c r="AS1243" t="s">
        <v>220</v>
      </c>
      <c r="AT1243" t="s">
        <v>231</v>
      </c>
      <c r="AU1243">
        <v>20260803</v>
      </c>
      <c r="AV1243" t="s">
        <v>222</v>
      </c>
      <c r="AW1243" t="s">
        <v>1055</v>
      </c>
      <c r="AX1243" t="s">
        <v>223</v>
      </c>
      <c r="BA1243" s="57">
        <v>46238.333333333336</v>
      </c>
      <c r="BB1243" t="s">
        <v>1478</v>
      </c>
      <c r="BC1243">
        <v>2026</v>
      </c>
      <c r="BD1243">
        <v>8</v>
      </c>
      <c r="BE1243">
        <v>3</v>
      </c>
      <c r="BF1243" s="6">
        <f t="shared" si="57"/>
        <v>46237</v>
      </c>
      <c r="BG1243">
        <f t="shared" si="58"/>
        <v>-1.3333333333357587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1002523347</v>
      </c>
      <c r="C1244">
        <v>3</v>
      </c>
      <c r="D1244" t="s">
        <v>42</v>
      </c>
      <c r="E1244">
        <v>5</v>
      </c>
      <c r="F1244" t="s">
        <v>102</v>
      </c>
      <c r="G1244" t="s">
        <v>108</v>
      </c>
      <c r="H1244" t="s">
        <v>348</v>
      </c>
      <c r="I1244" t="s">
        <v>213</v>
      </c>
      <c r="J1244" t="s">
        <v>214</v>
      </c>
      <c r="K1244" t="s">
        <v>149</v>
      </c>
      <c r="L1244" t="s">
        <v>215</v>
      </c>
      <c r="M1244" t="s">
        <v>225</v>
      </c>
      <c r="N1244" t="s">
        <v>216</v>
      </c>
      <c r="O1244" s="57">
        <v>46247.368703703702</v>
      </c>
      <c r="P1244" s="57">
        <v>46248.339328703703</v>
      </c>
      <c r="Q1244">
        <v>69364746</v>
      </c>
      <c r="S1244">
        <v>152531208003</v>
      </c>
      <c r="T1244" t="s">
        <v>9502</v>
      </c>
      <c r="U1244" t="s">
        <v>9503</v>
      </c>
      <c r="V1244" t="s">
        <v>9504</v>
      </c>
      <c r="Z1244">
        <v>113.720754</v>
      </c>
      <c r="AA1244">
        <v>-7.763674</v>
      </c>
      <c r="AB1244" t="s">
        <v>9505</v>
      </c>
      <c r="AC1244" t="s">
        <v>237</v>
      </c>
      <c r="AL1244" t="s">
        <v>218</v>
      </c>
      <c r="AM1244" t="s">
        <v>9506</v>
      </c>
      <c r="AN1244" t="s">
        <v>6</v>
      </c>
      <c r="AO1244" t="s">
        <v>8928</v>
      </c>
      <c r="AP1244" s="57">
        <v>46248.333333333336</v>
      </c>
      <c r="AR1244" t="s">
        <v>18</v>
      </c>
      <c r="AS1244" t="s">
        <v>108</v>
      </c>
      <c r="AT1244" t="s">
        <v>231</v>
      </c>
      <c r="AV1244" t="s">
        <v>227</v>
      </c>
      <c r="AW1244" t="s">
        <v>1055</v>
      </c>
      <c r="AX1244" t="s">
        <v>223</v>
      </c>
      <c r="BA1244" s="57">
        <v>46248.333333333336</v>
      </c>
      <c r="BB1244" t="s">
        <v>9506</v>
      </c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str">
        <f>VLOOKUP(H1244,Sheet2!$A$1:$B$270,2,FALSE)</f>
        <v>BANYUWANGI</v>
      </c>
    </row>
    <row r="1245" spans="1:61">
      <c r="A1245">
        <v>1244</v>
      </c>
      <c r="B1245">
        <v>1002518620</v>
      </c>
      <c r="C1245">
        <v>3</v>
      </c>
      <c r="D1245" t="s">
        <v>34</v>
      </c>
      <c r="E1245">
        <v>5</v>
      </c>
      <c r="F1245" t="s">
        <v>580</v>
      </c>
      <c r="G1245" t="s">
        <v>82</v>
      </c>
      <c r="H1245" t="s">
        <v>536</v>
      </c>
      <c r="I1245" t="s">
        <v>213</v>
      </c>
      <c r="J1245" t="s">
        <v>214</v>
      </c>
      <c r="K1245" t="s">
        <v>149</v>
      </c>
      <c r="M1245" t="s">
        <v>76</v>
      </c>
      <c r="N1245" t="s">
        <v>216</v>
      </c>
      <c r="O1245" s="57">
        <v>46244.729467592595</v>
      </c>
      <c r="P1245" s="57">
        <v>46244.859907407408</v>
      </c>
      <c r="Q1245">
        <v>69358353</v>
      </c>
      <c r="S1245">
        <v>172404695128</v>
      </c>
      <c r="T1245" t="s">
        <v>3336</v>
      </c>
      <c r="U1245" t="s">
        <v>3337</v>
      </c>
      <c r="V1245" t="s">
        <v>6457</v>
      </c>
      <c r="Z1245">
        <v>115.5149833</v>
      </c>
      <c r="AA1245">
        <v>-8.4994475000000005</v>
      </c>
      <c r="AB1245" t="s">
        <v>3339</v>
      </c>
      <c r="AC1245" t="s">
        <v>230</v>
      </c>
      <c r="AL1245" t="s">
        <v>218</v>
      </c>
      <c r="AM1245" t="s">
        <v>6458</v>
      </c>
      <c r="AN1245" t="s">
        <v>6</v>
      </c>
      <c r="AO1245" s="57">
        <v>46303.736030092594</v>
      </c>
      <c r="AR1245" t="s">
        <v>219</v>
      </c>
      <c r="AS1245" t="s">
        <v>1117</v>
      </c>
      <c r="AT1245" t="s">
        <v>231</v>
      </c>
      <c r="AU1245">
        <v>20260810</v>
      </c>
      <c r="AV1245" t="s">
        <v>222</v>
      </c>
      <c r="AW1245" t="s">
        <v>656</v>
      </c>
      <c r="AX1245" t="s">
        <v>223</v>
      </c>
      <c r="BA1245" s="57">
        <v>46244.291666666664</v>
      </c>
      <c r="BB1245" t="s">
        <v>6458</v>
      </c>
      <c r="BC1245">
        <v>2026</v>
      </c>
      <c r="BD1245">
        <v>8</v>
      </c>
      <c r="BE1245">
        <v>10</v>
      </c>
      <c r="BF1245" s="6">
        <f t="shared" si="57"/>
        <v>46244</v>
      </c>
      <c r="BG1245">
        <f t="shared" si="58"/>
        <v>-0.29166666666424135</v>
      </c>
      <c r="BH1245" t="str">
        <f t="shared" si="59"/>
        <v>COMPLY</v>
      </c>
      <c r="BI1245" t="str">
        <f>VLOOKUP(H1245,Sheet2!$A$1:$B$270,2,FALSE)</f>
        <v>KLUNGKUNG</v>
      </c>
    </row>
    <row r="1246" spans="1:61">
      <c r="A1246">
        <v>1245</v>
      </c>
      <c r="B1246">
        <v>1002510485</v>
      </c>
      <c r="C1246">
        <v>3</v>
      </c>
      <c r="D1246" t="s">
        <v>59</v>
      </c>
      <c r="E1246">
        <v>4</v>
      </c>
      <c r="F1246" t="s">
        <v>243</v>
      </c>
      <c r="G1246" t="s">
        <v>262</v>
      </c>
      <c r="H1246" t="s">
        <v>263</v>
      </c>
      <c r="I1246" t="s">
        <v>213</v>
      </c>
      <c r="J1246" t="s">
        <v>214</v>
      </c>
      <c r="K1246" t="s">
        <v>149</v>
      </c>
      <c r="L1246" t="s">
        <v>215</v>
      </c>
      <c r="M1246" t="s">
        <v>76</v>
      </c>
      <c r="N1246" t="s">
        <v>216</v>
      </c>
      <c r="O1246" s="57">
        <v>46239.552037037036</v>
      </c>
      <c r="P1246" s="57">
        <v>46240.618854166663</v>
      </c>
      <c r="Q1246">
        <v>69359150</v>
      </c>
      <c r="S1246">
        <v>141373127400</v>
      </c>
      <c r="T1246" t="s">
        <v>2252</v>
      </c>
      <c r="U1246" t="s">
        <v>2253</v>
      </c>
      <c r="V1246" t="s">
        <v>2254</v>
      </c>
      <c r="Z1246">
        <v>109.9151334</v>
      </c>
      <c r="AA1246">
        <v>-7.3044403000000004</v>
      </c>
      <c r="AB1246" t="s">
        <v>2255</v>
      </c>
      <c r="AC1246" t="s">
        <v>237</v>
      </c>
      <c r="AL1246" t="s">
        <v>218</v>
      </c>
      <c r="AM1246" t="s">
        <v>2256</v>
      </c>
      <c r="AN1246" t="s">
        <v>6</v>
      </c>
      <c r="AO1246" s="57">
        <v>46150.559479166666</v>
      </c>
      <c r="AP1246" s="57">
        <v>46240.541666666664</v>
      </c>
      <c r="AR1246" t="s">
        <v>219</v>
      </c>
      <c r="AS1246" t="s">
        <v>220</v>
      </c>
      <c r="AT1246" t="s">
        <v>231</v>
      </c>
      <c r="AU1246">
        <v>20260806</v>
      </c>
      <c r="AV1246" t="s">
        <v>222</v>
      </c>
      <c r="AW1246" t="s">
        <v>1055</v>
      </c>
      <c r="AX1246" t="s">
        <v>223</v>
      </c>
      <c r="BA1246" s="57">
        <v>46240.541666666664</v>
      </c>
      <c r="BB1246" t="s">
        <v>2256</v>
      </c>
      <c r="BC1246">
        <v>2026</v>
      </c>
      <c r="BD1246">
        <v>8</v>
      </c>
      <c r="BE1246">
        <v>6</v>
      </c>
      <c r="BF1246" s="6">
        <f t="shared" si="57"/>
        <v>46240</v>
      </c>
      <c r="BG1246">
        <f t="shared" si="58"/>
        <v>-0.54166666666424135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1002506129</v>
      </c>
      <c r="C1247">
        <v>3</v>
      </c>
      <c r="D1247" t="s">
        <v>55</v>
      </c>
      <c r="E1247">
        <v>5</v>
      </c>
      <c r="F1247" t="s">
        <v>267</v>
      </c>
      <c r="G1247" t="s">
        <v>122</v>
      </c>
      <c r="H1247" t="s">
        <v>350</v>
      </c>
      <c r="I1247" t="s">
        <v>213</v>
      </c>
      <c r="J1247" t="s">
        <v>214</v>
      </c>
      <c r="K1247" t="s">
        <v>149</v>
      </c>
      <c r="M1247" t="s">
        <v>76</v>
      </c>
      <c r="N1247" t="s">
        <v>216</v>
      </c>
      <c r="O1247" s="57">
        <v>46237.57267361111</v>
      </c>
      <c r="P1247" s="57">
        <v>46237.667222222219</v>
      </c>
      <c r="Q1247">
        <v>69356780</v>
      </c>
      <c r="S1247">
        <v>152443206745</v>
      </c>
      <c r="T1247" t="s">
        <v>2257</v>
      </c>
      <c r="U1247" t="s">
        <v>2258</v>
      </c>
      <c r="V1247" t="s">
        <v>2259</v>
      </c>
      <c r="Z1247">
        <v>112.4450432</v>
      </c>
      <c r="AA1247">
        <v>-7.2681991999999997</v>
      </c>
      <c r="AB1247" t="s">
        <v>2260</v>
      </c>
      <c r="AC1247" t="s">
        <v>217</v>
      </c>
      <c r="AL1247" t="s">
        <v>218</v>
      </c>
      <c r="AM1247" t="s">
        <v>2261</v>
      </c>
      <c r="AN1247" t="s">
        <v>6</v>
      </c>
      <c r="AO1247" s="57">
        <v>46089.580300925925</v>
      </c>
      <c r="AR1247" t="s">
        <v>219</v>
      </c>
      <c r="AS1247" t="s">
        <v>932</v>
      </c>
      <c r="AT1247" t="s">
        <v>231</v>
      </c>
      <c r="AU1247">
        <v>20260803</v>
      </c>
      <c r="AV1247" t="s">
        <v>222</v>
      </c>
      <c r="AW1247" t="s">
        <v>567</v>
      </c>
      <c r="AX1247" t="s">
        <v>223</v>
      </c>
      <c r="BA1247" s="57">
        <v>46237.291666666664</v>
      </c>
      <c r="BB1247" t="s">
        <v>2261</v>
      </c>
      <c r="BC1247">
        <v>2026</v>
      </c>
      <c r="BD1247">
        <v>8</v>
      </c>
      <c r="BE1247">
        <v>3</v>
      </c>
      <c r="BF1247" s="6">
        <f t="shared" si="57"/>
        <v>46237</v>
      </c>
      <c r="BG1247">
        <f t="shared" si="58"/>
        <v>-0.29166666666424135</v>
      </c>
      <c r="BH1247" t="str">
        <f t="shared" si="59"/>
        <v>COMPLY</v>
      </c>
      <c r="BI1247" t="str">
        <f>VLOOKUP(H1247,Sheet2!$A$1:$B$270,2,FALSE)</f>
        <v>GRESIK</v>
      </c>
    </row>
    <row r="1248" spans="1:61">
      <c r="A1248">
        <v>1247</v>
      </c>
      <c r="B1248">
        <v>1002514147</v>
      </c>
      <c r="C1248">
        <v>3</v>
      </c>
      <c r="D1248" t="s">
        <v>34</v>
      </c>
      <c r="E1248">
        <v>5</v>
      </c>
      <c r="F1248" t="s">
        <v>595</v>
      </c>
      <c r="G1248" t="s">
        <v>81</v>
      </c>
      <c r="H1248" t="s">
        <v>360</v>
      </c>
      <c r="I1248" t="s">
        <v>213</v>
      </c>
      <c r="J1248" t="s">
        <v>214</v>
      </c>
      <c r="K1248" t="s">
        <v>149</v>
      </c>
      <c r="M1248" t="s">
        <v>582</v>
      </c>
      <c r="N1248" t="s">
        <v>216</v>
      </c>
      <c r="O1248" s="57">
        <v>46241.444166666668</v>
      </c>
      <c r="P1248" s="57">
        <v>46243.685706018521</v>
      </c>
      <c r="Q1248">
        <v>69360590</v>
      </c>
      <c r="S1248">
        <v>172416429234</v>
      </c>
      <c r="T1248" t="s">
        <v>4775</v>
      </c>
      <c r="U1248" t="s">
        <v>5057</v>
      </c>
      <c r="V1248" t="s">
        <v>5058</v>
      </c>
      <c r="Z1248">
        <v>115.17276699999999</v>
      </c>
      <c r="AA1248">
        <v>-8.6546070000000004</v>
      </c>
      <c r="AB1248" t="s">
        <v>4778</v>
      </c>
      <c r="AC1248" t="s">
        <v>230</v>
      </c>
      <c r="AL1248" t="s">
        <v>218</v>
      </c>
      <c r="AM1248" t="s">
        <v>5059</v>
      </c>
      <c r="AN1248" t="s">
        <v>6</v>
      </c>
      <c r="AO1248" s="57">
        <v>46211.455092592594</v>
      </c>
      <c r="AP1248" s="57">
        <v>46242.541666666664</v>
      </c>
      <c r="AR1248" t="s">
        <v>14</v>
      </c>
      <c r="AS1248" t="s">
        <v>907</v>
      </c>
      <c r="AT1248" t="s">
        <v>231</v>
      </c>
      <c r="AV1248" t="s">
        <v>5060</v>
      </c>
      <c r="AW1248" t="s">
        <v>566</v>
      </c>
      <c r="AX1248" t="s">
        <v>223</v>
      </c>
      <c r="BA1248" s="57">
        <v>46242.541666666664</v>
      </c>
      <c r="BB1248" t="s">
        <v>5059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str">
        <f>VLOOKUP(H1248,Sheet2!$A$1:$B$270,2,FALSE)</f>
        <v>JIMBARAN</v>
      </c>
    </row>
    <row r="1249" spans="1:61">
      <c r="A1249">
        <v>1248</v>
      </c>
      <c r="B1249">
        <v>1002512336</v>
      </c>
      <c r="C1249">
        <v>3</v>
      </c>
      <c r="D1249" t="s">
        <v>51</v>
      </c>
      <c r="E1249">
        <v>4</v>
      </c>
      <c r="F1249" t="s">
        <v>275</v>
      </c>
      <c r="G1249" t="s">
        <v>575</v>
      </c>
      <c r="H1249" t="s">
        <v>654</v>
      </c>
      <c r="I1249" t="s">
        <v>213</v>
      </c>
      <c r="J1249" t="s">
        <v>214</v>
      </c>
      <c r="K1249" t="s">
        <v>149</v>
      </c>
      <c r="M1249" t="s">
        <v>76</v>
      </c>
      <c r="N1249" t="s">
        <v>216</v>
      </c>
      <c r="O1249" s="57">
        <v>46240.549907407411</v>
      </c>
      <c r="P1249" s="57">
        <v>46240.606562499997</v>
      </c>
      <c r="Q1249">
        <v>69358101</v>
      </c>
      <c r="S1249">
        <v>142516104973</v>
      </c>
      <c r="T1249" t="s">
        <v>2272</v>
      </c>
      <c r="U1249" t="s">
        <v>2273</v>
      </c>
      <c r="V1249" t="s">
        <v>2274</v>
      </c>
      <c r="Z1249">
        <v>110.625400927041</v>
      </c>
      <c r="AA1249">
        <v>-7.0507905047561996</v>
      </c>
      <c r="AB1249" t="s">
        <v>2275</v>
      </c>
      <c r="AC1249" t="s">
        <v>293</v>
      </c>
      <c r="AL1249" t="s">
        <v>218</v>
      </c>
      <c r="AM1249" t="s">
        <v>2276</v>
      </c>
      <c r="AN1249" t="s">
        <v>6</v>
      </c>
      <c r="AO1249" s="57">
        <v>46181.559259259258</v>
      </c>
      <c r="AR1249" t="s">
        <v>219</v>
      </c>
      <c r="AS1249" t="s">
        <v>615</v>
      </c>
      <c r="AT1249" t="s">
        <v>231</v>
      </c>
      <c r="AU1249">
        <v>20260806</v>
      </c>
      <c r="AV1249" t="s">
        <v>222</v>
      </c>
      <c r="AW1249" t="s">
        <v>946</v>
      </c>
      <c r="AX1249" t="s">
        <v>223</v>
      </c>
      <c r="BA1249" s="57">
        <v>46240.291666666664</v>
      </c>
      <c r="BB1249" t="s">
        <v>2276</v>
      </c>
      <c r="BC1249">
        <v>2026</v>
      </c>
      <c r="BD1249">
        <v>8</v>
      </c>
      <c r="BE1249">
        <v>6</v>
      </c>
      <c r="BF1249" s="6">
        <f t="shared" si="57"/>
        <v>46240</v>
      </c>
      <c r="BG1249">
        <f t="shared" si="58"/>
        <v>-0.29166666666424135</v>
      </c>
      <c r="BH1249" t="str">
        <f t="shared" si="59"/>
        <v>COMPLY</v>
      </c>
      <c r="BI1249" t="e">
        <f>VLOOKUP(H1249,Sheet2!$A$1:$B$270,2,FALSE)</f>
        <v>#N/A</v>
      </c>
    </row>
    <row r="1250" spans="1:61">
      <c r="A1250">
        <v>1249</v>
      </c>
      <c r="B1250">
        <v>1002518428</v>
      </c>
      <c r="C1250">
        <v>3</v>
      </c>
      <c r="D1250" t="s">
        <v>49</v>
      </c>
      <c r="E1250">
        <v>4</v>
      </c>
      <c r="F1250" t="s">
        <v>247</v>
      </c>
      <c r="G1250" t="s">
        <v>248</v>
      </c>
      <c r="H1250" t="s">
        <v>966</v>
      </c>
      <c r="I1250" t="s">
        <v>213</v>
      </c>
      <c r="J1250" t="s">
        <v>214</v>
      </c>
      <c r="K1250" t="s">
        <v>149</v>
      </c>
      <c r="M1250" t="s">
        <v>76</v>
      </c>
      <c r="N1250" t="s">
        <v>622</v>
      </c>
      <c r="O1250" s="57">
        <v>46244.673368055555</v>
      </c>
      <c r="P1250" s="57">
        <v>46244.725104166668</v>
      </c>
      <c r="Q1250">
        <v>69359679</v>
      </c>
      <c r="S1250">
        <v>142410346072</v>
      </c>
      <c r="T1250" t="s">
        <v>2985</v>
      </c>
      <c r="U1250" t="s">
        <v>2986</v>
      </c>
      <c r="V1250" t="s">
        <v>6460</v>
      </c>
      <c r="Z1250">
        <v>110.4451365</v>
      </c>
      <c r="AA1250">
        <v>-6.9993068000000003</v>
      </c>
      <c r="AB1250" t="s">
        <v>2987</v>
      </c>
      <c r="AC1250" t="s">
        <v>293</v>
      </c>
      <c r="AL1250" t="s">
        <v>218</v>
      </c>
      <c r="AM1250" t="s">
        <v>6461</v>
      </c>
      <c r="AN1250" t="s">
        <v>6</v>
      </c>
      <c r="AO1250" s="57">
        <v>46303.673692129632</v>
      </c>
      <c r="AR1250" t="s">
        <v>219</v>
      </c>
      <c r="AS1250" t="s">
        <v>967</v>
      </c>
      <c r="AT1250" t="s">
        <v>231</v>
      </c>
      <c r="AU1250">
        <v>20260810</v>
      </c>
      <c r="AV1250" t="s">
        <v>222</v>
      </c>
      <c r="AW1250" t="s">
        <v>577</v>
      </c>
      <c r="AX1250" t="s">
        <v>223</v>
      </c>
      <c r="BA1250" s="57">
        <v>46244.291666666664</v>
      </c>
      <c r="BB1250" t="s">
        <v>6461</v>
      </c>
      <c r="BC1250">
        <v>2026</v>
      </c>
      <c r="BD1250">
        <v>8</v>
      </c>
      <c r="BE1250">
        <v>10</v>
      </c>
      <c r="BF1250" s="6">
        <f t="shared" si="57"/>
        <v>46244</v>
      </c>
      <c r="BG1250">
        <f t="shared" si="58"/>
        <v>-0.29166666666424135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1002505942</v>
      </c>
      <c r="C1251">
        <v>3</v>
      </c>
      <c r="D1251" t="s">
        <v>55</v>
      </c>
      <c r="E1251">
        <v>5</v>
      </c>
      <c r="F1251" t="s">
        <v>228</v>
      </c>
      <c r="G1251" t="s">
        <v>121</v>
      </c>
      <c r="H1251" t="s">
        <v>389</v>
      </c>
      <c r="I1251" t="s">
        <v>213</v>
      </c>
      <c r="J1251" t="s">
        <v>214</v>
      </c>
      <c r="K1251" t="s">
        <v>149</v>
      </c>
      <c r="M1251" t="s">
        <v>582</v>
      </c>
      <c r="N1251" t="s">
        <v>216</v>
      </c>
      <c r="O1251" s="57">
        <v>46237.496840277781</v>
      </c>
      <c r="P1251" s="57">
        <v>46240.591400462959</v>
      </c>
      <c r="Q1251">
        <v>69357423</v>
      </c>
      <c r="S1251">
        <v>152435221607</v>
      </c>
      <c r="T1251" t="s">
        <v>2282</v>
      </c>
      <c r="U1251" t="s">
        <v>2283</v>
      </c>
      <c r="V1251" t="s">
        <v>2284</v>
      </c>
      <c r="Z1251">
        <v>112.72248449999999</v>
      </c>
      <c r="AA1251">
        <v>-7.1712109000000002</v>
      </c>
      <c r="AB1251" t="s">
        <v>2285</v>
      </c>
      <c r="AC1251" t="s">
        <v>230</v>
      </c>
      <c r="AL1251" t="s">
        <v>218</v>
      </c>
      <c r="AM1251" t="s">
        <v>2286</v>
      </c>
      <c r="AN1251" t="s">
        <v>6</v>
      </c>
      <c r="AO1251" s="57">
        <v>46089.507256944446</v>
      </c>
      <c r="AP1251" s="57">
        <v>46238.541666666664</v>
      </c>
      <c r="AQ1251" t="s">
        <v>929</v>
      </c>
      <c r="AR1251" t="s">
        <v>14</v>
      </c>
      <c r="AS1251" t="s">
        <v>220</v>
      </c>
      <c r="AT1251" t="s">
        <v>231</v>
      </c>
      <c r="AV1251" t="s">
        <v>2287</v>
      </c>
      <c r="AW1251" t="s">
        <v>565</v>
      </c>
      <c r="AX1251" t="s">
        <v>223</v>
      </c>
      <c r="BA1251" s="57">
        <v>46238.541666666664</v>
      </c>
      <c r="BB1251" t="s">
        <v>2286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MADURA</v>
      </c>
    </row>
    <row r="1252" spans="1:61">
      <c r="A1252">
        <v>1251</v>
      </c>
      <c r="B1252">
        <v>1002517395</v>
      </c>
      <c r="C1252">
        <v>3</v>
      </c>
      <c r="D1252" t="s">
        <v>49</v>
      </c>
      <c r="E1252">
        <v>4</v>
      </c>
      <c r="F1252" t="s">
        <v>247</v>
      </c>
      <c r="G1252" t="s">
        <v>598</v>
      </c>
      <c r="H1252" t="s">
        <v>599</v>
      </c>
      <c r="I1252" t="s">
        <v>213</v>
      </c>
      <c r="J1252" t="s">
        <v>214</v>
      </c>
      <c r="K1252" t="s">
        <v>149</v>
      </c>
      <c r="M1252" t="s">
        <v>76</v>
      </c>
      <c r="N1252" t="s">
        <v>216</v>
      </c>
      <c r="O1252" s="57">
        <v>46244.471342592595</v>
      </c>
      <c r="P1252" s="57">
        <v>46244.551458333335</v>
      </c>
      <c r="Q1252">
        <v>69361228</v>
      </c>
      <c r="S1252">
        <v>142434111364</v>
      </c>
      <c r="T1252" t="s">
        <v>5148</v>
      </c>
      <c r="U1252" t="s">
        <v>6467</v>
      </c>
      <c r="V1252" t="s">
        <v>6468</v>
      </c>
      <c r="Z1252">
        <v>110.507481</v>
      </c>
      <c r="AA1252">
        <v>-7.3395080000000004</v>
      </c>
      <c r="AB1252" t="s">
        <v>5151</v>
      </c>
      <c r="AC1252" t="s">
        <v>217</v>
      </c>
      <c r="AL1252" t="s">
        <v>218</v>
      </c>
      <c r="AM1252" t="s">
        <v>6469</v>
      </c>
      <c r="AN1252" t="s">
        <v>6</v>
      </c>
      <c r="AO1252" s="57">
        <v>46303.486157407409</v>
      </c>
      <c r="AR1252" t="s">
        <v>219</v>
      </c>
      <c r="AS1252" t="s">
        <v>220</v>
      </c>
      <c r="AT1252" t="s">
        <v>231</v>
      </c>
      <c r="AU1252">
        <v>20260810</v>
      </c>
      <c r="AV1252" t="s">
        <v>222</v>
      </c>
      <c r="AW1252" t="s">
        <v>566</v>
      </c>
      <c r="AX1252" t="s">
        <v>223</v>
      </c>
      <c r="BA1252" s="57">
        <v>46244.291666666664</v>
      </c>
      <c r="BB1252" t="s">
        <v>6469</v>
      </c>
      <c r="BC1252">
        <v>2026</v>
      </c>
      <c r="BD1252">
        <v>8</v>
      </c>
      <c r="BE1252">
        <v>10</v>
      </c>
      <c r="BF1252" s="6">
        <f t="shared" si="57"/>
        <v>46244</v>
      </c>
      <c r="BG1252">
        <f t="shared" si="58"/>
        <v>-0.29166666666424135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1002517248</v>
      </c>
      <c r="C1253">
        <v>3</v>
      </c>
      <c r="D1253" t="s">
        <v>45</v>
      </c>
      <c r="E1253">
        <v>5</v>
      </c>
      <c r="F1253" t="s">
        <v>211</v>
      </c>
      <c r="G1253" t="s">
        <v>115</v>
      </c>
      <c r="H1253" t="s">
        <v>281</v>
      </c>
      <c r="I1253" t="s">
        <v>213</v>
      </c>
      <c r="J1253" t="s">
        <v>214</v>
      </c>
      <c r="K1253" t="s">
        <v>149</v>
      </c>
      <c r="L1253" t="s">
        <v>215</v>
      </c>
      <c r="M1253" t="s">
        <v>76</v>
      </c>
      <c r="N1253" t="s">
        <v>216</v>
      </c>
      <c r="O1253" s="57">
        <v>46244.43954861111</v>
      </c>
      <c r="P1253" s="57">
        <v>46244.762442129628</v>
      </c>
      <c r="Q1253">
        <v>69362237</v>
      </c>
      <c r="S1253">
        <v>172603791357</v>
      </c>
      <c r="T1253" t="s">
        <v>6470</v>
      </c>
      <c r="U1253" t="s">
        <v>6471</v>
      </c>
      <c r="V1253" t="s">
        <v>6472</v>
      </c>
      <c r="Z1253">
        <v>116.345808282494</v>
      </c>
      <c r="AA1253">
        <v>-8.6511543781027402</v>
      </c>
      <c r="AB1253" t="s">
        <v>6473</v>
      </c>
      <c r="AC1253" t="s">
        <v>217</v>
      </c>
      <c r="AL1253" t="s">
        <v>218</v>
      </c>
      <c r="AM1253" t="s">
        <v>6474</v>
      </c>
      <c r="AN1253" t="s">
        <v>6</v>
      </c>
      <c r="AO1253" s="57">
        <v>46303.444293981483</v>
      </c>
      <c r="AP1253" s="57">
        <v>46245.333333333336</v>
      </c>
      <c r="AR1253" t="s">
        <v>219</v>
      </c>
      <c r="AS1253" t="s">
        <v>588</v>
      </c>
      <c r="AT1253" t="s">
        <v>231</v>
      </c>
      <c r="AU1253">
        <v>20260810</v>
      </c>
      <c r="AV1253" t="s">
        <v>222</v>
      </c>
      <c r="AW1253" t="s">
        <v>958</v>
      </c>
      <c r="AX1253" t="s">
        <v>223</v>
      </c>
      <c r="BA1253" s="57">
        <v>46245.333333333336</v>
      </c>
      <c r="BB1253" t="s">
        <v>6474</v>
      </c>
      <c r="BC1253">
        <v>2026</v>
      </c>
      <c r="BD1253">
        <v>8</v>
      </c>
      <c r="BE1253">
        <v>10</v>
      </c>
      <c r="BF1253" s="6">
        <f t="shared" si="57"/>
        <v>46244</v>
      </c>
      <c r="BG1253">
        <f t="shared" si="58"/>
        <v>-1.3333333333357587</v>
      </c>
      <c r="BH1253" t="str">
        <f t="shared" si="59"/>
        <v>COMPLY</v>
      </c>
      <c r="BI1253" t="str">
        <f>VLOOKUP(H1253,Sheet2!$A$1:$B$270,2,FALSE)</f>
        <v>SELONG</v>
      </c>
    </row>
    <row r="1254" spans="1:61">
      <c r="A1254">
        <v>1253</v>
      </c>
      <c r="B1254">
        <v>1002514096</v>
      </c>
      <c r="C1254">
        <v>3</v>
      </c>
      <c r="D1254" t="s">
        <v>34</v>
      </c>
      <c r="E1254">
        <v>5</v>
      </c>
      <c r="F1254" t="s">
        <v>595</v>
      </c>
      <c r="G1254" t="s">
        <v>81</v>
      </c>
      <c r="H1254" t="s">
        <v>360</v>
      </c>
      <c r="I1254" t="s">
        <v>213</v>
      </c>
      <c r="J1254" t="s">
        <v>214</v>
      </c>
      <c r="K1254" t="s">
        <v>149</v>
      </c>
      <c r="M1254" t="s">
        <v>76</v>
      </c>
      <c r="N1254" t="s">
        <v>216</v>
      </c>
      <c r="O1254" s="57">
        <v>46241.437789351854</v>
      </c>
      <c r="P1254" s="57">
        <v>46245.332939814813</v>
      </c>
      <c r="Q1254">
        <v>69360540</v>
      </c>
      <c r="S1254">
        <v>172416429089</v>
      </c>
      <c r="T1254" t="s">
        <v>4775</v>
      </c>
      <c r="U1254" t="s">
        <v>5071</v>
      </c>
      <c r="V1254" t="s">
        <v>5072</v>
      </c>
      <c r="Z1254">
        <v>115.1773062</v>
      </c>
      <c r="AA1254">
        <v>-8.7052385000000001</v>
      </c>
      <c r="AB1254" t="s">
        <v>4778</v>
      </c>
      <c r="AC1254" t="s">
        <v>230</v>
      </c>
      <c r="AL1254" t="s">
        <v>218</v>
      </c>
      <c r="AM1254" t="s">
        <v>5073</v>
      </c>
      <c r="AN1254" t="s">
        <v>6</v>
      </c>
      <c r="AO1254" s="57">
        <v>46211.444398148145</v>
      </c>
      <c r="AP1254" s="57">
        <v>46242.541666666664</v>
      </c>
      <c r="AQ1254" t="s">
        <v>249</v>
      </c>
      <c r="AR1254" t="s">
        <v>219</v>
      </c>
      <c r="AS1254" t="s">
        <v>907</v>
      </c>
      <c r="AT1254" t="s">
        <v>231</v>
      </c>
      <c r="AU1254">
        <v>20260811</v>
      </c>
      <c r="AV1254" t="s">
        <v>222</v>
      </c>
      <c r="AW1254" t="s">
        <v>601</v>
      </c>
      <c r="AX1254" t="s">
        <v>223</v>
      </c>
      <c r="BA1254" s="57">
        <v>46242.541666666664</v>
      </c>
      <c r="BB1254" t="s">
        <v>5073</v>
      </c>
      <c r="BC1254">
        <v>2026</v>
      </c>
      <c r="BD1254">
        <v>8</v>
      </c>
      <c r="BE1254">
        <v>11</v>
      </c>
      <c r="BF1254" s="6">
        <f t="shared" si="57"/>
        <v>46245</v>
      </c>
      <c r="BG1254">
        <f t="shared" si="58"/>
        <v>2.4583333333357587</v>
      </c>
      <c r="BH1254" t="str">
        <f t="shared" si="59"/>
        <v>NOT COMPLY</v>
      </c>
      <c r="BI1254" t="str">
        <f>VLOOKUP(H1254,Sheet2!$A$1:$B$270,2,FALSE)</f>
        <v>JIMBARAN</v>
      </c>
    </row>
    <row r="1255" spans="1:61">
      <c r="A1255">
        <v>1254</v>
      </c>
      <c r="B1255">
        <v>1002524704</v>
      </c>
      <c r="C1255">
        <v>3</v>
      </c>
      <c r="D1255" t="s">
        <v>49</v>
      </c>
      <c r="E1255">
        <v>4</v>
      </c>
      <c r="F1255" t="s">
        <v>247</v>
      </c>
      <c r="G1255" t="s">
        <v>248</v>
      </c>
      <c r="H1255" t="s">
        <v>959</v>
      </c>
      <c r="I1255" t="s">
        <v>213</v>
      </c>
      <c r="J1255" t="s">
        <v>214</v>
      </c>
      <c r="K1255" t="s">
        <v>149</v>
      </c>
      <c r="M1255" t="s">
        <v>374</v>
      </c>
      <c r="N1255" t="s">
        <v>622</v>
      </c>
      <c r="O1255" s="57">
        <v>46247.645266203705</v>
      </c>
      <c r="P1255" s="57">
        <v>46247.647268518522</v>
      </c>
      <c r="Q1255">
        <v>68988943</v>
      </c>
      <c r="S1255">
        <v>142406122744</v>
      </c>
      <c r="T1255" t="s">
        <v>3308</v>
      </c>
      <c r="U1255" t="s">
        <v>9507</v>
      </c>
      <c r="Z1255">
        <v>110.415910208426</v>
      </c>
      <c r="AA1255">
        <v>-6.9788112100569002</v>
      </c>
      <c r="AB1255" t="s">
        <v>9508</v>
      </c>
      <c r="AC1255" t="s">
        <v>226</v>
      </c>
      <c r="AO1255" t="s">
        <v>9031</v>
      </c>
      <c r="AR1255" t="s">
        <v>336</v>
      </c>
      <c r="AS1255" t="s">
        <v>634</v>
      </c>
      <c r="AT1255" t="s">
        <v>231</v>
      </c>
      <c r="AV1255" t="s">
        <v>375</v>
      </c>
      <c r="AW1255" t="s">
        <v>574</v>
      </c>
      <c r="AX1255" t="s">
        <v>223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:61">
      <c r="A1256">
        <v>1255</v>
      </c>
      <c r="B1256">
        <v>1002520042</v>
      </c>
      <c r="C1256">
        <v>3</v>
      </c>
      <c r="D1256" t="s">
        <v>42</v>
      </c>
      <c r="E1256">
        <v>5</v>
      </c>
      <c r="F1256" t="s">
        <v>233</v>
      </c>
      <c r="G1256" t="s">
        <v>101</v>
      </c>
      <c r="H1256" t="s">
        <v>264</v>
      </c>
      <c r="I1256" t="s">
        <v>213</v>
      </c>
      <c r="J1256" t="s">
        <v>214</v>
      </c>
      <c r="K1256" t="s">
        <v>149</v>
      </c>
      <c r="M1256" t="s">
        <v>76</v>
      </c>
      <c r="N1256" t="s">
        <v>216</v>
      </c>
      <c r="O1256" s="57">
        <v>46245.582048611112</v>
      </c>
      <c r="P1256" s="57">
        <v>46246.522766203707</v>
      </c>
      <c r="Q1256">
        <v>69363390</v>
      </c>
      <c r="S1256">
        <v>152316232062</v>
      </c>
      <c r="T1256" t="s">
        <v>7632</v>
      </c>
      <c r="U1256" t="s">
        <v>7633</v>
      </c>
      <c r="V1256" t="s">
        <v>7634</v>
      </c>
      <c r="Z1256">
        <v>112.6644804</v>
      </c>
      <c r="AA1256">
        <v>-7.4511836000000002</v>
      </c>
      <c r="AB1256" t="s">
        <v>7635</v>
      </c>
      <c r="AC1256" t="s">
        <v>293</v>
      </c>
      <c r="AL1256" t="s">
        <v>218</v>
      </c>
      <c r="AM1256" t="s">
        <v>7636</v>
      </c>
      <c r="AN1256" t="s">
        <v>6</v>
      </c>
      <c r="AO1256" s="57">
        <v>46334.590532407405</v>
      </c>
      <c r="AP1256" s="57">
        <v>46246.625</v>
      </c>
      <c r="AR1256" t="s">
        <v>219</v>
      </c>
      <c r="AS1256" t="s">
        <v>233</v>
      </c>
      <c r="AT1256" t="s">
        <v>231</v>
      </c>
      <c r="AU1256">
        <v>20260812</v>
      </c>
      <c r="AV1256" t="s">
        <v>222</v>
      </c>
      <c r="AW1256" t="s">
        <v>566</v>
      </c>
      <c r="AX1256" t="s">
        <v>223</v>
      </c>
      <c r="BA1256" s="57">
        <v>46246.625</v>
      </c>
      <c r="BB1256" t="s">
        <v>7636</v>
      </c>
      <c r="BC1256">
        <v>2026</v>
      </c>
      <c r="BD1256">
        <v>8</v>
      </c>
      <c r="BE1256">
        <v>12</v>
      </c>
      <c r="BF1256" s="6">
        <f t="shared" si="57"/>
        <v>46246</v>
      </c>
      <c r="BG1256">
        <f t="shared" si="58"/>
        <v>-0.625</v>
      </c>
      <c r="BH1256" t="str">
        <f t="shared" si="59"/>
        <v>COMPLY</v>
      </c>
      <c r="BI1256" t="str">
        <f>VLOOKUP(H1256,Sheet2!$A$1:$B$270,2,FALSE)</f>
        <v>SIDOARJO</v>
      </c>
    </row>
    <row r="1257" spans="1:61">
      <c r="A1257">
        <v>1256</v>
      </c>
      <c r="B1257">
        <v>1002507818</v>
      </c>
      <c r="C1257">
        <v>3</v>
      </c>
      <c r="D1257" t="s">
        <v>59</v>
      </c>
      <c r="E1257">
        <v>4</v>
      </c>
      <c r="F1257" t="s">
        <v>243</v>
      </c>
      <c r="G1257" t="s">
        <v>561</v>
      </c>
      <c r="H1257" t="s">
        <v>1021</v>
      </c>
      <c r="I1257" t="s">
        <v>213</v>
      </c>
      <c r="J1257" t="s">
        <v>214</v>
      </c>
      <c r="K1257" t="s">
        <v>149</v>
      </c>
      <c r="M1257" t="s">
        <v>76</v>
      </c>
      <c r="N1257" t="s">
        <v>622</v>
      </c>
      <c r="O1257" s="57">
        <v>46238.488564814812</v>
      </c>
      <c r="P1257" s="57">
        <v>46241.707569444443</v>
      </c>
      <c r="Q1257">
        <v>69232724</v>
      </c>
      <c r="S1257">
        <v>142141120151</v>
      </c>
      <c r="T1257" t="s">
        <v>2304</v>
      </c>
      <c r="U1257" t="s">
        <v>2305</v>
      </c>
      <c r="V1257" t="s">
        <v>2306</v>
      </c>
      <c r="Z1257">
        <v>109.6849694</v>
      </c>
      <c r="AA1257">
        <v>-7.6910796000000001</v>
      </c>
      <c r="AB1257" t="s">
        <v>2307</v>
      </c>
      <c r="AC1257" t="s">
        <v>292</v>
      </c>
      <c r="AL1257" t="s">
        <v>218</v>
      </c>
      <c r="AM1257" t="s">
        <v>2308</v>
      </c>
      <c r="AN1257" t="s">
        <v>6</v>
      </c>
      <c r="AO1257" s="57">
        <v>46120.496689814812</v>
      </c>
      <c r="AP1257" s="57">
        <v>46241.541666666664</v>
      </c>
      <c r="AR1257" t="s">
        <v>219</v>
      </c>
      <c r="AS1257" t="s">
        <v>220</v>
      </c>
      <c r="AT1257" t="s">
        <v>231</v>
      </c>
      <c r="AU1257">
        <v>20260807</v>
      </c>
      <c r="AV1257" t="s">
        <v>222</v>
      </c>
      <c r="AW1257" t="s">
        <v>566</v>
      </c>
      <c r="AX1257" t="s">
        <v>223</v>
      </c>
      <c r="BA1257" s="57">
        <v>46241.541666666664</v>
      </c>
      <c r="BB1257" t="s">
        <v>2308</v>
      </c>
      <c r="BC1257">
        <v>2026</v>
      </c>
      <c r="BD1257">
        <v>8</v>
      </c>
      <c r="BE1257">
        <v>7</v>
      </c>
      <c r="BF1257" s="6">
        <f t="shared" si="57"/>
        <v>46241</v>
      </c>
      <c r="BG1257">
        <f t="shared" si="58"/>
        <v>-0.54166666666424135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1002505203</v>
      </c>
      <c r="C1258">
        <v>3</v>
      </c>
      <c r="D1258" t="s">
        <v>59</v>
      </c>
      <c r="E1258">
        <v>4</v>
      </c>
      <c r="F1258" t="s">
        <v>243</v>
      </c>
      <c r="G1258" t="s">
        <v>262</v>
      </c>
      <c r="H1258" t="s">
        <v>263</v>
      </c>
      <c r="I1258" t="s">
        <v>213</v>
      </c>
      <c r="J1258" t="s">
        <v>214</v>
      </c>
      <c r="K1258" t="s">
        <v>149</v>
      </c>
      <c r="L1258" t="s">
        <v>215</v>
      </c>
      <c r="M1258" t="s">
        <v>76</v>
      </c>
      <c r="N1258" t="s">
        <v>216</v>
      </c>
      <c r="O1258" s="57">
        <v>46236.508287037039</v>
      </c>
      <c r="P1258" s="57">
        <v>46236.705949074072</v>
      </c>
      <c r="Q1258">
        <v>69357011</v>
      </c>
      <c r="S1258">
        <v>141373127180</v>
      </c>
      <c r="T1258" t="s">
        <v>2314</v>
      </c>
      <c r="U1258" t="s">
        <v>2315</v>
      </c>
      <c r="V1258" t="s">
        <v>2316</v>
      </c>
      <c r="Z1258">
        <v>109.900926004458</v>
      </c>
      <c r="AA1258">
        <v>-7.3623733819532102</v>
      </c>
      <c r="AB1258" t="s">
        <v>2317</v>
      </c>
      <c r="AC1258" t="s">
        <v>237</v>
      </c>
      <c r="AL1258" t="s">
        <v>218</v>
      </c>
      <c r="AM1258" t="s">
        <v>2318</v>
      </c>
      <c r="AN1258" t="s">
        <v>6</v>
      </c>
      <c r="AO1258" s="57">
        <v>46061.517291666663</v>
      </c>
      <c r="AP1258" s="57">
        <v>46237.541666666664</v>
      </c>
      <c r="AR1258" t="s">
        <v>219</v>
      </c>
      <c r="AS1258" t="s">
        <v>220</v>
      </c>
      <c r="AT1258" t="s">
        <v>231</v>
      </c>
      <c r="AU1258">
        <v>20260802</v>
      </c>
      <c r="AV1258" t="s">
        <v>222</v>
      </c>
      <c r="AW1258" t="s">
        <v>1055</v>
      </c>
      <c r="AX1258" t="s">
        <v>223</v>
      </c>
      <c r="BA1258" s="57">
        <v>46237.541666666664</v>
      </c>
      <c r="BB1258" t="s">
        <v>2318</v>
      </c>
      <c r="BC1258">
        <v>2026</v>
      </c>
      <c r="BD1258">
        <v>8</v>
      </c>
      <c r="BE1258">
        <v>2</v>
      </c>
      <c r="BF1258" s="6">
        <f t="shared" si="57"/>
        <v>46236</v>
      </c>
      <c r="BG1258">
        <f t="shared" si="58"/>
        <v>-1.5416666666642413</v>
      </c>
      <c r="BH1258" t="str">
        <f t="shared" si="59"/>
        <v>COMPLY</v>
      </c>
      <c r="BI1258" t="e">
        <f>VLOOKUP(H1258,Sheet2!$A$1:$B$270,2,FALSE)</f>
        <v>#N/A</v>
      </c>
    </row>
    <row r="1259" spans="1:61">
      <c r="A1259">
        <v>1258</v>
      </c>
      <c r="B1259">
        <v>1002515500</v>
      </c>
      <c r="C1259">
        <v>3</v>
      </c>
      <c r="D1259" t="s">
        <v>55</v>
      </c>
      <c r="E1259">
        <v>5</v>
      </c>
      <c r="F1259" t="s">
        <v>267</v>
      </c>
      <c r="G1259" t="s">
        <v>125</v>
      </c>
      <c r="H1259" t="s">
        <v>419</v>
      </c>
      <c r="I1259" t="s">
        <v>213</v>
      </c>
      <c r="J1259" t="s">
        <v>214</v>
      </c>
      <c r="K1259" t="s">
        <v>149</v>
      </c>
      <c r="L1259" t="s">
        <v>215</v>
      </c>
      <c r="M1259" t="s">
        <v>76</v>
      </c>
      <c r="N1259" t="s">
        <v>216</v>
      </c>
      <c r="O1259" s="57">
        <v>46241.803425925929</v>
      </c>
      <c r="P1259" s="57">
        <v>46242.828020833331</v>
      </c>
      <c r="Q1259">
        <v>69361169</v>
      </c>
      <c r="S1259">
        <v>152448205816</v>
      </c>
      <c r="T1259" t="s">
        <v>5088</v>
      </c>
      <c r="U1259" t="s">
        <v>5089</v>
      </c>
      <c r="V1259" t="s">
        <v>5090</v>
      </c>
      <c r="Z1259">
        <v>112.33197199999999</v>
      </c>
      <c r="AA1259">
        <v>-6.8681869999999998</v>
      </c>
      <c r="AB1259" t="s">
        <v>5091</v>
      </c>
      <c r="AC1259" t="s">
        <v>237</v>
      </c>
      <c r="AL1259" t="s">
        <v>218</v>
      </c>
      <c r="AM1259" t="s">
        <v>5092</v>
      </c>
      <c r="AN1259" t="s">
        <v>6</v>
      </c>
      <c r="AO1259" s="57">
        <v>46211.809363425928</v>
      </c>
      <c r="AP1259" s="57">
        <v>46243.416666666664</v>
      </c>
      <c r="AR1259" t="s">
        <v>219</v>
      </c>
      <c r="AS1259" t="s">
        <v>220</v>
      </c>
      <c r="AT1259" t="s">
        <v>231</v>
      </c>
      <c r="AU1259">
        <v>20260808</v>
      </c>
      <c r="AV1259" t="s">
        <v>222</v>
      </c>
      <c r="AW1259" t="s">
        <v>1059</v>
      </c>
      <c r="AX1259" t="s">
        <v>223</v>
      </c>
      <c r="BA1259" s="57">
        <v>46243.416666666664</v>
      </c>
      <c r="BB1259" t="s">
        <v>5092</v>
      </c>
      <c r="BC1259">
        <v>2026</v>
      </c>
      <c r="BD1259">
        <v>8</v>
      </c>
      <c r="BE1259">
        <v>8</v>
      </c>
      <c r="BF1259" s="6">
        <f t="shared" si="57"/>
        <v>46242</v>
      </c>
      <c r="BG1259">
        <f t="shared" si="58"/>
        <v>-1.4166666666642413</v>
      </c>
      <c r="BH1259" t="str">
        <f t="shared" si="59"/>
        <v>COMPLY</v>
      </c>
      <c r="BI1259" t="str">
        <f>VLOOKUP(H1259,Sheet2!$A$1:$B$270,2,FALSE)</f>
        <v>GRESIK</v>
      </c>
    </row>
    <row r="1260" spans="1:61">
      <c r="A1260">
        <v>1259</v>
      </c>
      <c r="B1260">
        <v>1002524710</v>
      </c>
      <c r="C1260">
        <v>3</v>
      </c>
      <c r="D1260" t="s">
        <v>51</v>
      </c>
      <c r="E1260">
        <v>4</v>
      </c>
      <c r="F1260" t="s">
        <v>235</v>
      </c>
      <c r="G1260" t="s">
        <v>993</v>
      </c>
      <c r="H1260" t="s">
        <v>994</v>
      </c>
      <c r="I1260" t="s">
        <v>213</v>
      </c>
      <c r="J1260" t="s">
        <v>214</v>
      </c>
      <c r="K1260" t="s">
        <v>149</v>
      </c>
      <c r="L1260" t="s">
        <v>215</v>
      </c>
      <c r="M1260" t="s">
        <v>240</v>
      </c>
      <c r="N1260" t="s">
        <v>216</v>
      </c>
      <c r="O1260" s="57">
        <v>46247.643703703703</v>
      </c>
      <c r="P1260" s="57">
        <v>46247.644456018519</v>
      </c>
      <c r="Q1260">
        <v>69365350</v>
      </c>
      <c r="S1260">
        <v>143553212788</v>
      </c>
      <c r="T1260" t="s">
        <v>9509</v>
      </c>
      <c r="U1260" t="s">
        <v>9510</v>
      </c>
      <c r="V1260" t="s">
        <v>9511</v>
      </c>
      <c r="Z1260">
        <v>110.574873219376</v>
      </c>
      <c r="AA1260">
        <v>-7.5010089616666296</v>
      </c>
      <c r="AB1260" t="s">
        <v>9512</v>
      </c>
      <c r="AC1260" t="s">
        <v>237</v>
      </c>
      <c r="AL1260" t="s">
        <v>218</v>
      </c>
      <c r="AM1260" t="s">
        <v>9422</v>
      </c>
      <c r="AN1260" t="s">
        <v>6</v>
      </c>
      <c r="AO1260" t="s">
        <v>9031</v>
      </c>
      <c r="AP1260" s="57">
        <v>46248.541666666664</v>
      </c>
      <c r="AR1260" t="s">
        <v>241</v>
      </c>
      <c r="AS1260" t="s">
        <v>993</v>
      </c>
      <c r="AT1260" t="s">
        <v>231</v>
      </c>
      <c r="AV1260" t="s">
        <v>240</v>
      </c>
      <c r="AW1260" t="s">
        <v>1055</v>
      </c>
      <c r="AX1260" t="s">
        <v>223</v>
      </c>
      <c r="BA1260" s="57">
        <v>46248.541666666664</v>
      </c>
      <c r="BB1260" t="s">
        <v>9422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:61">
      <c r="A1261">
        <v>1260</v>
      </c>
      <c r="B1261">
        <v>1002524584</v>
      </c>
      <c r="C1261">
        <v>3</v>
      </c>
      <c r="D1261" t="s">
        <v>59</v>
      </c>
      <c r="E1261">
        <v>4</v>
      </c>
      <c r="F1261" t="s">
        <v>224</v>
      </c>
      <c r="G1261" t="s">
        <v>224</v>
      </c>
      <c r="H1261" t="s">
        <v>941</v>
      </c>
      <c r="I1261" t="s">
        <v>213</v>
      </c>
      <c r="J1261" t="s">
        <v>214</v>
      </c>
      <c r="K1261" t="s">
        <v>149</v>
      </c>
      <c r="M1261" t="s">
        <v>76</v>
      </c>
      <c r="N1261" t="s">
        <v>216</v>
      </c>
      <c r="O1261" s="57">
        <v>46247.621203703704</v>
      </c>
      <c r="P1261" s="57">
        <v>46247.684328703705</v>
      </c>
      <c r="Q1261">
        <v>69363570</v>
      </c>
      <c r="S1261">
        <v>146303609844</v>
      </c>
      <c r="T1261" t="s">
        <v>7480</v>
      </c>
      <c r="U1261" t="s">
        <v>9513</v>
      </c>
      <c r="V1261" t="s">
        <v>9514</v>
      </c>
      <c r="Z1261">
        <v>109.190772</v>
      </c>
      <c r="AA1261">
        <v>-7.5299259999999997</v>
      </c>
      <c r="AB1261" t="s">
        <v>7483</v>
      </c>
      <c r="AC1261" t="s">
        <v>292</v>
      </c>
      <c r="AL1261" t="s">
        <v>218</v>
      </c>
      <c r="AM1261" t="s">
        <v>9515</v>
      </c>
      <c r="AN1261" t="s">
        <v>6</v>
      </c>
      <c r="AO1261" t="s">
        <v>8968</v>
      </c>
      <c r="AR1261" t="s">
        <v>219</v>
      </c>
      <c r="AS1261" t="s">
        <v>220</v>
      </c>
      <c r="AT1261" t="s">
        <v>231</v>
      </c>
      <c r="AU1261">
        <v>20260813</v>
      </c>
      <c r="AV1261" t="s">
        <v>222</v>
      </c>
      <c r="AW1261" t="s">
        <v>606</v>
      </c>
      <c r="AX1261" t="s">
        <v>223</v>
      </c>
      <c r="BA1261" s="57">
        <v>46247.291666666664</v>
      </c>
      <c r="BB1261" t="s">
        <v>9515</v>
      </c>
      <c r="BC1261">
        <v>2026</v>
      </c>
      <c r="BD1261">
        <v>8</v>
      </c>
      <c r="BE1261">
        <v>13</v>
      </c>
      <c r="BF1261" s="6">
        <f t="shared" si="57"/>
        <v>46247</v>
      </c>
      <c r="BG1261">
        <f t="shared" si="58"/>
        <v>-0.29166666666424135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1002517068</v>
      </c>
      <c r="C1262">
        <v>3</v>
      </c>
      <c r="D1262" t="s">
        <v>34</v>
      </c>
      <c r="E1262">
        <v>5</v>
      </c>
      <c r="F1262" t="s">
        <v>595</v>
      </c>
      <c r="G1262" t="s">
        <v>81</v>
      </c>
      <c r="H1262" t="s">
        <v>408</v>
      </c>
      <c r="I1262" t="s">
        <v>213</v>
      </c>
      <c r="J1262" t="s">
        <v>214</v>
      </c>
      <c r="K1262" t="s">
        <v>149</v>
      </c>
      <c r="M1262" t="s">
        <v>259</v>
      </c>
      <c r="N1262" t="s">
        <v>216</v>
      </c>
      <c r="O1262" s="57">
        <v>46244.401238425926</v>
      </c>
      <c r="P1262" s="57">
        <v>46244.704074074078</v>
      </c>
      <c r="Q1262">
        <v>69359763</v>
      </c>
      <c r="S1262">
        <v>172417225457</v>
      </c>
      <c r="T1262" t="s">
        <v>1494</v>
      </c>
      <c r="U1262" t="s">
        <v>6475</v>
      </c>
      <c r="V1262" t="s">
        <v>6476</v>
      </c>
      <c r="Z1262">
        <v>115.186062015069</v>
      </c>
      <c r="AA1262">
        <v>-8.8184369656314203</v>
      </c>
      <c r="AB1262" t="s">
        <v>1496</v>
      </c>
      <c r="AC1262" t="s">
        <v>230</v>
      </c>
      <c r="AL1262" t="s">
        <v>218</v>
      </c>
      <c r="AM1262" t="s">
        <v>6477</v>
      </c>
      <c r="AN1262" t="s">
        <v>6</v>
      </c>
      <c r="AO1262" s="57">
        <v>46303.402800925927</v>
      </c>
      <c r="AR1262" t="s">
        <v>260</v>
      </c>
      <c r="AS1262" t="s">
        <v>220</v>
      </c>
      <c r="AT1262" t="s">
        <v>231</v>
      </c>
      <c r="AV1262" t="s">
        <v>261</v>
      </c>
      <c r="AW1262" t="s">
        <v>565</v>
      </c>
      <c r="AX1262" t="s">
        <v>223</v>
      </c>
      <c r="BA1262" s="57">
        <v>46244.291666666664</v>
      </c>
      <c r="BB1262" t="s">
        <v>6477</v>
      </c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str">
        <f>VLOOKUP(H1262,Sheet2!$A$1:$B$270,2,FALSE)</f>
        <v>JIMBARAN</v>
      </c>
    </row>
    <row r="1263" spans="1:61">
      <c r="A1263">
        <v>1262</v>
      </c>
      <c r="B1263">
        <v>1002506163</v>
      </c>
      <c r="C1263">
        <v>3</v>
      </c>
      <c r="D1263" t="s">
        <v>34</v>
      </c>
      <c r="E1263">
        <v>5</v>
      </c>
      <c r="F1263" t="s">
        <v>580</v>
      </c>
      <c r="G1263" t="s">
        <v>85</v>
      </c>
      <c r="H1263" t="s">
        <v>367</v>
      </c>
      <c r="I1263" t="s">
        <v>213</v>
      </c>
      <c r="J1263" t="s">
        <v>214</v>
      </c>
      <c r="K1263" t="s">
        <v>149</v>
      </c>
      <c r="M1263" t="s">
        <v>596</v>
      </c>
      <c r="N1263" t="s">
        <v>216</v>
      </c>
      <c r="O1263" s="57">
        <v>46237.57953703704</v>
      </c>
      <c r="P1263" s="57">
        <v>46239.396898148145</v>
      </c>
      <c r="Q1263">
        <v>69357579</v>
      </c>
      <c r="S1263">
        <v>172414214569</v>
      </c>
      <c r="T1263" t="s">
        <v>1218</v>
      </c>
      <c r="U1263" t="s">
        <v>1219</v>
      </c>
      <c r="V1263" t="s">
        <v>2326</v>
      </c>
      <c r="Z1263">
        <v>115.1589243</v>
      </c>
      <c r="AA1263">
        <v>-8.3022460999999996</v>
      </c>
      <c r="AB1263" t="s">
        <v>2327</v>
      </c>
      <c r="AC1263" t="s">
        <v>230</v>
      </c>
      <c r="AL1263" t="s">
        <v>218</v>
      </c>
      <c r="AM1263" t="s">
        <v>2328</v>
      </c>
      <c r="AN1263" t="s">
        <v>6</v>
      </c>
      <c r="AO1263" s="57">
        <v>46089.580300925925</v>
      </c>
      <c r="AP1263" s="57">
        <v>46238.625</v>
      </c>
      <c r="AQ1263" t="s">
        <v>249</v>
      </c>
      <c r="AR1263" t="s">
        <v>14</v>
      </c>
      <c r="AS1263" t="s">
        <v>85</v>
      </c>
      <c r="AT1263" t="s">
        <v>221</v>
      </c>
      <c r="AV1263" t="s">
        <v>597</v>
      </c>
      <c r="AW1263" t="s">
        <v>566</v>
      </c>
      <c r="AX1263" t="s">
        <v>223</v>
      </c>
      <c r="BA1263" s="57">
        <v>46238.625</v>
      </c>
      <c r="BB1263" t="s">
        <v>2328</v>
      </c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str">
        <f>VLOOKUP(H1263,Sheet2!$A$1:$B$270,2,FALSE)</f>
        <v>TABANAN</v>
      </c>
    </row>
    <row r="1264" spans="1:61">
      <c r="A1264">
        <v>1263</v>
      </c>
      <c r="B1264">
        <v>1002513992</v>
      </c>
      <c r="C1264">
        <v>3</v>
      </c>
      <c r="D1264" t="s">
        <v>38</v>
      </c>
      <c r="E1264">
        <v>5</v>
      </c>
      <c r="F1264" t="s">
        <v>92</v>
      </c>
      <c r="G1264" t="s">
        <v>94</v>
      </c>
      <c r="H1264" t="s">
        <v>339</v>
      </c>
      <c r="I1264" t="s">
        <v>213</v>
      </c>
      <c r="J1264" t="s">
        <v>214</v>
      </c>
      <c r="K1264" t="s">
        <v>149</v>
      </c>
      <c r="L1264" t="s">
        <v>215</v>
      </c>
      <c r="M1264" t="s">
        <v>76</v>
      </c>
      <c r="N1264" t="s">
        <v>216</v>
      </c>
      <c r="O1264" s="57">
        <v>46241.418020833335</v>
      </c>
      <c r="P1264" s="57">
        <v>46242.621331018519</v>
      </c>
      <c r="Q1264">
        <v>69360512</v>
      </c>
      <c r="S1264">
        <v>152603215986</v>
      </c>
      <c r="T1264" t="s">
        <v>5101</v>
      </c>
      <c r="U1264" t="s">
        <v>5102</v>
      </c>
      <c r="V1264" t="s">
        <v>5103</v>
      </c>
      <c r="Z1264">
        <v>111.327721</v>
      </c>
      <c r="AA1264">
        <v>-7.666207</v>
      </c>
      <c r="AB1264" t="s">
        <v>5104</v>
      </c>
      <c r="AC1264" t="s">
        <v>237</v>
      </c>
      <c r="AL1264" t="s">
        <v>218</v>
      </c>
      <c r="AM1264" t="s">
        <v>5105</v>
      </c>
      <c r="AN1264" t="s">
        <v>6</v>
      </c>
      <c r="AO1264" s="57">
        <v>46211.423703703702</v>
      </c>
      <c r="AP1264" s="57">
        <v>46242.333333333336</v>
      </c>
      <c r="AR1264" t="s">
        <v>219</v>
      </c>
      <c r="AS1264" t="s">
        <v>593</v>
      </c>
      <c r="AT1264" t="s">
        <v>231</v>
      </c>
      <c r="AU1264">
        <v>20260808</v>
      </c>
      <c r="AV1264" t="s">
        <v>222</v>
      </c>
      <c r="AW1264" t="s">
        <v>1057</v>
      </c>
      <c r="AX1264" t="s">
        <v>223</v>
      </c>
      <c r="BA1264" s="57">
        <v>46242.333333333336</v>
      </c>
      <c r="BB1264" t="s">
        <v>5105</v>
      </c>
      <c r="BC1264">
        <v>2026</v>
      </c>
      <c r="BD1264">
        <v>8</v>
      </c>
      <c r="BE1264">
        <v>8</v>
      </c>
      <c r="BF1264" s="6">
        <f t="shared" si="57"/>
        <v>46242</v>
      </c>
      <c r="BG1264">
        <f t="shared" si="58"/>
        <v>-0.33333333333575865</v>
      </c>
      <c r="BH1264" t="str">
        <f t="shared" si="59"/>
        <v>COMPLY</v>
      </c>
      <c r="BI1264" t="str">
        <f>VLOOKUP(H1264,Sheet2!$A$1:$B$270,2,FALSE)</f>
        <v>MADIUN</v>
      </c>
    </row>
    <row r="1265" spans="1:61">
      <c r="A1265">
        <v>1264</v>
      </c>
      <c r="B1265">
        <v>1002505949</v>
      </c>
      <c r="C1265">
        <v>3</v>
      </c>
      <c r="D1265" t="s">
        <v>59</v>
      </c>
      <c r="E1265">
        <v>4</v>
      </c>
      <c r="F1265" t="s">
        <v>573</v>
      </c>
      <c r="G1265" t="s">
        <v>928</v>
      </c>
      <c r="H1265" t="s">
        <v>957</v>
      </c>
      <c r="I1265" t="s">
        <v>213</v>
      </c>
      <c r="J1265" t="s">
        <v>214</v>
      </c>
      <c r="K1265" t="s">
        <v>149</v>
      </c>
      <c r="M1265" t="s">
        <v>76</v>
      </c>
      <c r="N1265" t="s">
        <v>216</v>
      </c>
      <c r="O1265" s="57">
        <v>46237.498622685183</v>
      </c>
      <c r="P1265" s="57">
        <v>46237.881643518522</v>
      </c>
      <c r="Q1265">
        <v>69354475</v>
      </c>
      <c r="R1265">
        <v>2745040071</v>
      </c>
      <c r="S1265">
        <v>146129128455</v>
      </c>
      <c r="T1265" t="s">
        <v>1196</v>
      </c>
      <c r="U1265" t="s">
        <v>1197</v>
      </c>
      <c r="V1265" t="s">
        <v>2329</v>
      </c>
      <c r="Z1265">
        <v>110.3728</v>
      </c>
      <c r="AA1265">
        <v>-7.9061000000000003</v>
      </c>
      <c r="AB1265" t="s">
        <v>1198</v>
      </c>
      <c r="AC1265" t="s">
        <v>293</v>
      </c>
      <c r="AL1265" t="s">
        <v>218</v>
      </c>
      <c r="AM1265" t="s">
        <v>2330</v>
      </c>
      <c r="AN1265" t="s">
        <v>6</v>
      </c>
      <c r="AO1265" s="57">
        <v>46089.507256944446</v>
      </c>
      <c r="AR1265" t="s">
        <v>219</v>
      </c>
      <c r="AS1265" t="s">
        <v>220</v>
      </c>
      <c r="AT1265" t="s">
        <v>231</v>
      </c>
      <c r="AU1265">
        <v>20260803</v>
      </c>
      <c r="AV1265" t="s">
        <v>222</v>
      </c>
      <c r="AW1265" t="s">
        <v>963</v>
      </c>
      <c r="AX1265" t="s">
        <v>223</v>
      </c>
      <c r="BA1265" s="57">
        <v>46237.291666666664</v>
      </c>
      <c r="BB1265" t="s">
        <v>2330</v>
      </c>
      <c r="BC1265">
        <v>2026</v>
      </c>
      <c r="BD1265">
        <v>8</v>
      </c>
      <c r="BE1265">
        <v>3</v>
      </c>
      <c r="BF1265" s="6">
        <f t="shared" si="57"/>
        <v>46237</v>
      </c>
      <c r="BG1265">
        <f t="shared" si="58"/>
        <v>-0.29166666666424135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1002510971</v>
      </c>
      <c r="C1266">
        <v>3</v>
      </c>
      <c r="D1266" t="s">
        <v>42</v>
      </c>
      <c r="E1266">
        <v>5</v>
      </c>
      <c r="F1266" t="s">
        <v>233</v>
      </c>
      <c r="G1266" t="s">
        <v>101</v>
      </c>
      <c r="H1266" t="s">
        <v>234</v>
      </c>
      <c r="I1266" t="s">
        <v>213</v>
      </c>
      <c r="J1266" t="s">
        <v>214</v>
      </c>
      <c r="K1266" t="s">
        <v>149</v>
      </c>
      <c r="M1266" t="s">
        <v>76</v>
      </c>
      <c r="N1266" t="s">
        <v>216</v>
      </c>
      <c r="O1266" s="57">
        <v>46239.63480324074</v>
      </c>
      <c r="P1266" s="57">
        <v>46244.896921296298</v>
      </c>
      <c r="Q1266">
        <v>69359358</v>
      </c>
      <c r="S1266">
        <v>152327226300</v>
      </c>
      <c r="T1266" t="s">
        <v>2331</v>
      </c>
      <c r="U1266" t="s">
        <v>2332</v>
      </c>
      <c r="V1266" t="s">
        <v>5106</v>
      </c>
      <c r="Z1266">
        <v>112.6917643</v>
      </c>
      <c r="AA1266">
        <v>-7.5022266999999996</v>
      </c>
      <c r="AB1266" t="s">
        <v>2333</v>
      </c>
      <c r="AC1266" t="s">
        <v>230</v>
      </c>
      <c r="AL1266" t="s">
        <v>218</v>
      </c>
      <c r="AM1266" t="s">
        <v>5107</v>
      </c>
      <c r="AN1266" t="s">
        <v>6</v>
      </c>
      <c r="AO1266" s="57">
        <v>46150.642604166664</v>
      </c>
      <c r="AP1266" s="57">
        <v>46244.333333333336</v>
      </c>
      <c r="AR1266" t="s">
        <v>219</v>
      </c>
      <c r="AS1266" t="s">
        <v>859</v>
      </c>
      <c r="AT1266" t="s">
        <v>231</v>
      </c>
      <c r="AU1266">
        <v>20260810</v>
      </c>
      <c r="AV1266" t="s">
        <v>222</v>
      </c>
      <c r="AW1266" t="s">
        <v>566</v>
      </c>
      <c r="AX1266" t="s">
        <v>223</v>
      </c>
      <c r="BA1266" s="57">
        <v>46244.333333333336</v>
      </c>
      <c r="BB1266" t="s">
        <v>5107</v>
      </c>
      <c r="BC1266">
        <v>2026</v>
      </c>
      <c r="BD1266">
        <v>8</v>
      </c>
      <c r="BE1266">
        <v>10</v>
      </c>
      <c r="BF1266" s="6">
        <f t="shared" si="57"/>
        <v>46244</v>
      </c>
      <c r="BG1266">
        <f t="shared" si="58"/>
        <v>-0.33333333333575865</v>
      </c>
      <c r="BH1266" t="str">
        <f t="shared" si="59"/>
        <v>COMPLY</v>
      </c>
      <c r="BI1266" t="str">
        <f>VLOOKUP(H1266,Sheet2!$A$1:$B$270,2,FALSE)</f>
        <v>SIDOARJO</v>
      </c>
    </row>
    <row r="1267" spans="1:61">
      <c r="A1267">
        <v>1266</v>
      </c>
      <c r="B1267">
        <v>1002506288</v>
      </c>
      <c r="C1267">
        <v>3</v>
      </c>
      <c r="D1267" t="s">
        <v>49</v>
      </c>
      <c r="E1267">
        <v>4</v>
      </c>
      <c r="F1267" t="s">
        <v>247</v>
      </c>
      <c r="G1267" t="s">
        <v>551</v>
      </c>
      <c r="H1267" t="s">
        <v>552</v>
      </c>
      <c r="I1267" t="s">
        <v>213</v>
      </c>
      <c r="J1267" t="s">
        <v>214</v>
      </c>
      <c r="K1267" t="s">
        <v>149</v>
      </c>
      <c r="M1267" t="s">
        <v>582</v>
      </c>
      <c r="N1267" t="s">
        <v>216</v>
      </c>
      <c r="O1267" s="57">
        <v>46237.613912037035</v>
      </c>
      <c r="P1267" s="57">
        <v>46239.699699074074</v>
      </c>
      <c r="Q1267">
        <v>69357653</v>
      </c>
      <c r="R1267">
        <v>2946102028</v>
      </c>
      <c r="S1267">
        <v>143407106619</v>
      </c>
      <c r="T1267" t="s">
        <v>2334</v>
      </c>
      <c r="U1267" t="s">
        <v>2335</v>
      </c>
      <c r="V1267" t="s">
        <v>2336</v>
      </c>
      <c r="Z1267">
        <v>110.1415463</v>
      </c>
      <c r="AA1267">
        <v>-6.9662455000000003</v>
      </c>
      <c r="AB1267" t="s">
        <v>2337</v>
      </c>
      <c r="AC1267" t="s">
        <v>293</v>
      </c>
      <c r="AL1267" t="s">
        <v>218</v>
      </c>
      <c r="AM1267" t="s">
        <v>2338</v>
      </c>
      <c r="AN1267" t="s">
        <v>6</v>
      </c>
      <c r="AO1267" s="57">
        <v>46089.621736111112</v>
      </c>
      <c r="AP1267" s="57">
        <v>46239</v>
      </c>
      <c r="AQ1267" t="s">
        <v>249</v>
      </c>
      <c r="AR1267" t="s">
        <v>14</v>
      </c>
      <c r="AS1267" t="s">
        <v>553</v>
      </c>
      <c r="AT1267" t="s">
        <v>231</v>
      </c>
      <c r="AV1267" t="s">
        <v>2339</v>
      </c>
      <c r="AW1267" t="s">
        <v>1113</v>
      </c>
      <c r="AX1267" t="s">
        <v>223</v>
      </c>
      <c r="BA1267" s="57">
        <v>46239.541666666664</v>
      </c>
      <c r="BB1267" t="s">
        <v>2338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1002520957</v>
      </c>
      <c r="C1268">
        <v>3</v>
      </c>
      <c r="D1268" t="s">
        <v>55</v>
      </c>
      <c r="E1268">
        <v>5</v>
      </c>
      <c r="F1268" t="s">
        <v>228</v>
      </c>
      <c r="G1268" t="s">
        <v>121</v>
      </c>
      <c r="H1268" t="s">
        <v>449</v>
      </c>
      <c r="I1268" t="s">
        <v>213</v>
      </c>
      <c r="J1268" t="s">
        <v>214</v>
      </c>
      <c r="K1268" t="s">
        <v>149</v>
      </c>
      <c r="M1268" t="s">
        <v>76</v>
      </c>
      <c r="N1268" t="s">
        <v>216</v>
      </c>
      <c r="O1268" s="57">
        <v>46245.761111111111</v>
      </c>
      <c r="P1268" s="57">
        <v>46245.800358796296</v>
      </c>
      <c r="Q1268">
        <v>69361988</v>
      </c>
      <c r="S1268">
        <v>152438208670</v>
      </c>
      <c r="T1268" t="s">
        <v>4647</v>
      </c>
      <c r="U1268" t="s">
        <v>7637</v>
      </c>
      <c r="V1268" t="s">
        <v>7638</v>
      </c>
      <c r="Z1268">
        <v>113.341708447361</v>
      </c>
      <c r="AA1268">
        <v>-7.1201683809366498</v>
      </c>
      <c r="AB1268" t="s">
        <v>4650</v>
      </c>
      <c r="AC1268" t="s">
        <v>217</v>
      </c>
      <c r="AL1268" t="s">
        <v>218</v>
      </c>
      <c r="AM1268" t="s">
        <v>7639</v>
      </c>
      <c r="AN1268" t="s">
        <v>6</v>
      </c>
      <c r="AO1268" s="57">
        <v>46334.777662037035</v>
      </c>
      <c r="AR1268" t="s">
        <v>219</v>
      </c>
      <c r="AS1268" t="s">
        <v>220</v>
      </c>
      <c r="AT1268" t="s">
        <v>221</v>
      </c>
      <c r="AU1268">
        <v>20260811</v>
      </c>
      <c r="AV1268" t="s">
        <v>222</v>
      </c>
      <c r="AW1268" t="s">
        <v>566</v>
      </c>
      <c r="AX1268" t="s">
        <v>223</v>
      </c>
      <c r="BA1268" s="57">
        <v>46245.291666666664</v>
      </c>
      <c r="BB1268" t="s">
        <v>7639</v>
      </c>
      <c r="BC1268">
        <v>2026</v>
      </c>
      <c r="BD1268">
        <v>8</v>
      </c>
      <c r="BE1268">
        <v>11</v>
      </c>
      <c r="BF1268" s="6">
        <f t="shared" si="57"/>
        <v>46245</v>
      </c>
      <c r="BG1268">
        <f t="shared" si="58"/>
        <v>-0.29166666666424135</v>
      </c>
      <c r="BH1268" t="str">
        <f t="shared" si="59"/>
        <v>COMPLY</v>
      </c>
      <c r="BI1268" t="str">
        <f>VLOOKUP(H1268,Sheet2!$A$1:$B$270,2,FALSE)</f>
        <v>MADURA</v>
      </c>
    </row>
    <row r="1269" spans="1:61">
      <c r="A1269">
        <v>1268</v>
      </c>
      <c r="B1269">
        <v>1002515443</v>
      </c>
      <c r="C1269">
        <v>3</v>
      </c>
      <c r="D1269" t="s">
        <v>45</v>
      </c>
      <c r="E1269">
        <v>5</v>
      </c>
      <c r="F1269" t="s">
        <v>211</v>
      </c>
      <c r="G1269" t="s">
        <v>112</v>
      </c>
      <c r="H1269" t="s">
        <v>244</v>
      </c>
      <c r="I1269" t="s">
        <v>213</v>
      </c>
      <c r="J1269" t="s">
        <v>214</v>
      </c>
      <c r="K1269" t="s">
        <v>149</v>
      </c>
      <c r="L1269" t="s">
        <v>215</v>
      </c>
      <c r="M1269" t="s">
        <v>76</v>
      </c>
      <c r="N1269" t="s">
        <v>216</v>
      </c>
      <c r="O1269" s="57">
        <v>46241.757592592592</v>
      </c>
      <c r="P1269" s="57">
        <v>46242.611400462964</v>
      </c>
      <c r="Q1269">
        <v>69361130</v>
      </c>
      <c r="S1269">
        <v>172605804112</v>
      </c>
      <c r="T1269" t="s">
        <v>5108</v>
      </c>
      <c r="U1269" t="s">
        <v>5109</v>
      </c>
      <c r="V1269" t="s">
        <v>5110</v>
      </c>
      <c r="Z1269">
        <v>116.25655576586701</v>
      </c>
      <c r="AA1269">
        <v>-8.5915671472383899</v>
      </c>
      <c r="AB1269" t="s">
        <v>5111</v>
      </c>
      <c r="AC1269" t="s">
        <v>217</v>
      </c>
      <c r="AL1269" t="s">
        <v>218</v>
      </c>
      <c r="AM1269" t="s">
        <v>5112</v>
      </c>
      <c r="AN1269" t="s">
        <v>6</v>
      </c>
      <c r="AO1269" s="57">
        <v>46211.767870370371</v>
      </c>
      <c r="AP1269" s="57">
        <v>46242.625</v>
      </c>
      <c r="AQ1269" t="s">
        <v>929</v>
      </c>
      <c r="AR1269" t="s">
        <v>219</v>
      </c>
      <c r="AS1269" t="s">
        <v>220</v>
      </c>
      <c r="AT1269" t="s">
        <v>221</v>
      </c>
      <c r="AU1269">
        <v>20260808</v>
      </c>
      <c r="AV1269" t="s">
        <v>222</v>
      </c>
      <c r="AW1269" t="s">
        <v>5113</v>
      </c>
      <c r="AX1269" t="s">
        <v>223</v>
      </c>
      <c r="BA1269" s="57">
        <v>46242.625</v>
      </c>
      <c r="BB1269" t="s">
        <v>5112</v>
      </c>
      <c r="BC1269">
        <v>2026</v>
      </c>
      <c r="BD1269">
        <v>8</v>
      </c>
      <c r="BE1269">
        <v>8</v>
      </c>
      <c r="BF1269" s="6">
        <f t="shared" si="57"/>
        <v>46242</v>
      </c>
      <c r="BG1269">
        <f t="shared" si="58"/>
        <v>-0.625</v>
      </c>
      <c r="BH1269" t="str">
        <f t="shared" si="59"/>
        <v>COMPLY</v>
      </c>
      <c r="BI1269" t="str">
        <f>VLOOKUP(H1269,Sheet2!$A$1:$B$270,2,FALSE)</f>
        <v>MATARAM</v>
      </c>
    </row>
    <row r="1270" spans="1:61">
      <c r="A1270">
        <v>1269</v>
      </c>
      <c r="B1270">
        <v>1002511698</v>
      </c>
      <c r="C1270">
        <v>3</v>
      </c>
      <c r="D1270" t="s">
        <v>51</v>
      </c>
      <c r="E1270">
        <v>4</v>
      </c>
      <c r="F1270" t="s">
        <v>235</v>
      </c>
      <c r="G1270" t="s">
        <v>594</v>
      </c>
      <c r="H1270" t="s">
        <v>919</v>
      </c>
      <c r="I1270" t="s">
        <v>213</v>
      </c>
      <c r="J1270" t="s">
        <v>214</v>
      </c>
      <c r="K1270" t="s">
        <v>149</v>
      </c>
      <c r="L1270" t="s">
        <v>2345</v>
      </c>
      <c r="M1270" t="s">
        <v>76</v>
      </c>
      <c r="N1270" t="s">
        <v>216</v>
      </c>
      <c r="O1270" s="57">
        <v>46240.419062499997</v>
      </c>
      <c r="P1270" s="57">
        <v>46241.97314814815</v>
      </c>
      <c r="Q1270">
        <v>69359698</v>
      </c>
      <c r="R1270">
        <v>2715722888</v>
      </c>
      <c r="T1270" t="s">
        <v>2346</v>
      </c>
      <c r="U1270" t="s">
        <v>2347</v>
      </c>
      <c r="V1270" t="s">
        <v>2348</v>
      </c>
      <c r="Z1270">
        <v>110.80818960000001</v>
      </c>
      <c r="AA1270">
        <v>-7.6112785000000001</v>
      </c>
      <c r="AB1270" t="s">
        <v>2349</v>
      </c>
      <c r="AC1270" t="s">
        <v>226</v>
      </c>
      <c r="AL1270" t="s">
        <v>218</v>
      </c>
      <c r="AM1270" t="s">
        <v>2350</v>
      </c>
      <c r="AN1270" t="s">
        <v>6</v>
      </c>
      <c r="AO1270" s="57">
        <v>46181.423634259256</v>
      </c>
      <c r="AR1270" t="s">
        <v>219</v>
      </c>
      <c r="AS1270" t="s">
        <v>220</v>
      </c>
      <c r="AT1270" t="s">
        <v>231</v>
      </c>
      <c r="AU1270">
        <v>20260807</v>
      </c>
      <c r="AV1270" t="s">
        <v>222</v>
      </c>
      <c r="AW1270" t="s">
        <v>2351</v>
      </c>
      <c r="AX1270" t="s">
        <v>223</v>
      </c>
      <c r="BA1270" s="57">
        <v>46241.625</v>
      </c>
      <c r="BB1270" t="s">
        <v>2350</v>
      </c>
      <c r="BC1270">
        <v>2026</v>
      </c>
      <c r="BD1270">
        <v>8</v>
      </c>
      <c r="BE1270">
        <v>7</v>
      </c>
      <c r="BF1270" s="6">
        <f t="shared" si="57"/>
        <v>46241</v>
      </c>
      <c r="BG1270">
        <f t="shared" si="58"/>
        <v>-0.625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1002521260</v>
      </c>
      <c r="C1271">
        <v>3</v>
      </c>
      <c r="D1271" t="s">
        <v>55</v>
      </c>
      <c r="E1271">
        <v>5</v>
      </c>
      <c r="F1271" t="s">
        <v>267</v>
      </c>
      <c r="G1271" t="s">
        <v>125</v>
      </c>
      <c r="H1271" t="s">
        <v>334</v>
      </c>
      <c r="I1271" t="s">
        <v>213</v>
      </c>
      <c r="J1271" t="s">
        <v>214</v>
      </c>
      <c r="K1271" t="s">
        <v>149</v>
      </c>
      <c r="L1271" t="s">
        <v>215</v>
      </c>
      <c r="M1271" t="s">
        <v>76</v>
      </c>
      <c r="N1271" t="s">
        <v>216</v>
      </c>
      <c r="O1271" s="57">
        <v>46246.363842592589</v>
      </c>
      <c r="P1271" s="57">
        <v>46246.641898148147</v>
      </c>
      <c r="Q1271">
        <v>69363852</v>
      </c>
      <c r="S1271">
        <v>152441211808</v>
      </c>
      <c r="T1271" t="s">
        <v>8557</v>
      </c>
      <c r="U1271" t="s">
        <v>8558</v>
      </c>
      <c r="V1271" t="s">
        <v>8559</v>
      </c>
      <c r="Z1271">
        <v>112.162963</v>
      </c>
      <c r="AA1271">
        <v>-7.10867</v>
      </c>
      <c r="AB1271" t="s">
        <v>8560</v>
      </c>
      <c r="AC1271" t="s">
        <v>237</v>
      </c>
      <c r="AL1271" t="s">
        <v>218</v>
      </c>
      <c r="AM1271" t="s">
        <v>8561</v>
      </c>
      <c r="AN1271" t="s">
        <v>6</v>
      </c>
      <c r="AO1271" s="57">
        <v>46364.372129629628</v>
      </c>
      <c r="AP1271" s="57">
        <v>46247.416666666664</v>
      </c>
      <c r="AR1271" t="s">
        <v>219</v>
      </c>
      <c r="AS1271" t="s">
        <v>220</v>
      </c>
      <c r="AT1271" t="s">
        <v>231</v>
      </c>
      <c r="AU1271">
        <v>20260812</v>
      </c>
      <c r="AV1271" t="s">
        <v>222</v>
      </c>
      <c r="AW1271" t="s">
        <v>1055</v>
      </c>
      <c r="AX1271" t="s">
        <v>223</v>
      </c>
      <c r="BA1271" s="57">
        <v>46247.416666666664</v>
      </c>
      <c r="BB1271" t="s">
        <v>8561</v>
      </c>
      <c r="BC1271">
        <v>2026</v>
      </c>
      <c r="BD1271">
        <v>8</v>
      </c>
      <c r="BE1271">
        <v>12</v>
      </c>
      <c r="BF1271" s="6">
        <f t="shared" si="57"/>
        <v>46246</v>
      </c>
      <c r="BG1271">
        <f t="shared" si="58"/>
        <v>-1.4166666666642413</v>
      </c>
      <c r="BH1271" t="str">
        <f t="shared" si="59"/>
        <v>COMPLY</v>
      </c>
      <c r="BI1271" t="str">
        <f>VLOOKUP(H1271,Sheet2!$A$1:$B$270,2,FALSE)</f>
        <v>GRESIK</v>
      </c>
    </row>
    <row r="1272" spans="1:61">
      <c r="A1272">
        <v>1271</v>
      </c>
      <c r="B1272">
        <v>1002516021</v>
      </c>
      <c r="C1272">
        <v>3</v>
      </c>
      <c r="D1272" t="s">
        <v>59</v>
      </c>
      <c r="E1272">
        <v>4</v>
      </c>
      <c r="F1272" t="s">
        <v>224</v>
      </c>
      <c r="G1272" t="s">
        <v>621</v>
      </c>
      <c r="H1272" t="s">
        <v>944</v>
      </c>
      <c r="I1272" t="s">
        <v>213</v>
      </c>
      <c r="J1272" t="s">
        <v>214</v>
      </c>
      <c r="K1272" t="s">
        <v>149</v>
      </c>
      <c r="L1272" t="s">
        <v>215</v>
      </c>
      <c r="M1272" t="s">
        <v>582</v>
      </c>
      <c r="N1272" t="s">
        <v>216</v>
      </c>
      <c r="O1272" s="57">
        <v>46242.595092592594</v>
      </c>
      <c r="P1272" s="57">
        <v>46243.469849537039</v>
      </c>
      <c r="Q1272">
        <v>69361512</v>
      </c>
      <c r="S1272">
        <v>143385101825</v>
      </c>
      <c r="T1272" t="s">
        <v>4988</v>
      </c>
      <c r="U1272" t="s">
        <v>5120</v>
      </c>
      <c r="V1272" t="s">
        <v>5121</v>
      </c>
      <c r="Z1272">
        <v>109.289160283906</v>
      </c>
      <c r="AA1272">
        <v>-7.5965705368032399</v>
      </c>
      <c r="AB1272" t="s">
        <v>4991</v>
      </c>
      <c r="AC1272" t="s">
        <v>237</v>
      </c>
      <c r="AL1272" t="s">
        <v>218</v>
      </c>
      <c r="AM1272" t="s">
        <v>5122</v>
      </c>
      <c r="AN1272" t="s">
        <v>6</v>
      </c>
      <c r="AO1272" s="57">
        <v>46242.60119212963</v>
      </c>
      <c r="AP1272" s="57">
        <v>46246.541666666664</v>
      </c>
      <c r="AQ1272" t="s">
        <v>1078</v>
      </c>
      <c r="AR1272" t="s">
        <v>14</v>
      </c>
      <c r="AS1272" t="s">
        <v>641</v>
      </c>
      <c r="AT1272" t="s">
        <v>231</v>
      </c>
      <c r="AV1272" t="s">
        <v>5123</v>
      </c>
      <c r="AW1272" t="s">
        <v>1066</v>
      </c>
      <c r="AX1272" t="s">
        <v>223</v>
      </c>
      <c r="BA1272" s="57">
        <v>46246.541666666664</v>
      </c>
      <c r="BB1272" t="s">
        <v>5122</v>
      </c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:61">
      <c r="A1273">
        <v>1272</v>
      </c>
      <c r="B1273">
        <v>1002523924</v>
      </c>
      <c r="C1273">
        <v>3</v>
      </c>
      <c r="D1273" t="s">
        <v>38</v>
      </c>
      <c r="E1273">
        <v>5</v>
      </c>
      <c r="F1273" t="s">
        <v>251</v>
      </c>
      <c r="G1273" t="s">
        <v>87</v>
      </c>
      <c r="H1273" t="s">
        <v>364</v>
      </c>
      <c r="I1273" t="s">
        <v>213</v>
      </c>
      <c r="J1273" t="s">
        <v>214</v>
      </c>
      <c r="K1273" t="s">
        <v>149</v>
      </c>
      <c r="M1273" t="s">
        <v>76</v>
      </c>
      <c r="N1273" t="s">
        <v>622</v>
      </c>
      <c r="O1273" s="57">
        <v>46247.477013888885</v>
      </c>
      <c r="P1273" s="57">
        <v>46247.677986111114</v>
      </c>
      <c r="Q1273">
        <v>69361537</v>
      </c>
      <c r="S1273">
        <v>152707239251</v>
      </c>
      <c r="T1273" t="s">
        <v>4725</v>
      </c>
      <c r="U1273" t="s">
        <v>4726</v>
      </c>
      <c r="V1273" t="s">
        <v>9516</v>
      </c>
      <c r="Z1273">
        <v>112.55397929999999</v>
      </c>
      <c r="AA1273">
        <v>-7.8981211</v>
      </c>
      <c r="AB1273" t="s">
        <v>4728</v>
      </c>
      <c r="AC1273" t="s">
        <v>292</v>
      </c>
      <c r="AL1273" t="s">
        <v>218</v>
      </c>
      <c r="AM1273" t="s">
        <v>9517</v>
      </c>
      <c r="AN1273" t="s">
        <v>6</v>
      </c>
      <c r="AO1273" t="s">
        <v>8988</v>
      </c>
      <c r="AR1273" t="s">
        <v>219</v>
      </c>
      <c r="AS1273" t="s">
        <v>87</v>
      </c>
      <c r="AT1273" t="s">
        <v>231</v>
      </c>
      <c r="AU1273">
        <v>20260813</v>
      </c>
      <c r="AV1273" t="s">
        <v>222</v>
      </c>
      <c r="AW1273" t="s">
        <v>6033</v>
      </c>
      <c r="AX1273" t="s">
        <v>223</v>
      </c>
      <c r="BA1273" s="57">
        <v>46247.291666666664</v>
      </c>
      <c r="BB1273" t="s">
        <v>9517</v>
      </c>
      <c r="BC1273">
        <v>2026</v>
      </c>
      <c r="BD1273">
        <v>8</v>
      </c>
      <c r="BE1273">
        <v>13</v>
      </c>
      <c r="BF1273" s="6">
        <f t="shared" si="57"/>
        <v>46247</v>
      </c>
      <c r="BG1273">
        <f t="shared" si="58"/>
        <v>-0.29166666666424135</v>
      </c>
      <c r="BH1273" t="str">
        <f t="shared" si="59"/>
        <v>COMPLY</v>
      </c>
      <c r="BI1273" t="str">
        <f>VLOOKUP(H1273,Sheet2!$A$1:$B$270,2,FALSE)</f>
        <v>BATU</v>
      </c>
    </row>
    <row r="1274" spans="1:61">
      <c r="A1274">
        <v>1273</v>
      </c>
      <c r="B1274">
        <v>1002510065</v>
      </c>
      <c r="C1274">
        <v>3</v>
      </c>
      <c r="D1274" t="s">
        <v>38</v>
      </c>
      <c r="E1274">
        <v>5</v>
      </c>
      <c r="F1274" t="s">
        <v>90</v>
      </c>
      <c r="G1274" t="s">
        <v>93</v>
      </c>
      <c r="H1274" t="s">
        <v>304</v>
      </c>
      <c r="I1274" t="s">
        <v>213</v>
      </c>
      <c r="J1274" t="s">
        <v>214</v>
      </c>
      <c r="K1274" t="s">
        <v>149</v>
      </c>
      <c r="L1274" t="s">
        <v>215</v>
      </c>
      <c r="M1274" t="s">
        <v>76</v>
      </c>
      <c r="N1274" t="s">
        <v>216</v>
      </c>
      <c r="O1274" s="57">
        <v>46239.451342592591</v>
      </c>
      <c r="P1274" s="57">
        <v>46239.566631944443</v>
      </c>
      <c r="Q1274">
        <v>69358917</v>
      </c>
      <c r="S1274">
        <v>152611229845</v>
      </c>
      <c r="T1274" t="s">
        <v>1109</v>
      </c>
      <c r="U1274" t="s">
        <v>1030</v>
      </c>
      <c r="V1274" t="s">
        <v>2355</v>
      </c>
      <c r="Z1274">
        <v>111.825032159686</v>
      </c>
      <c r="AA1274">
        <v>-7.7098028833542003</v>
      </c>
      <c r="AB1274" t="s">
        <v>2356</v>
      </c>
      <c r="AC1274" t="s">
        <v>217</v>
      </c>
      <c r="AL1274" t="s">
        <v>218</v>
      </c>
      <c r="AM1274" t="s">
        <v>2061</v>
      </c>
      <c r="AN1274" t="s">
        <v>6</v>
      </c>
      <c r="AO1274" s="57">
        <v>46150.454826388886</v>
      </c>
      <c r="AP1274" s="57">
        <v>46240.333333333336</v>
      </c>
      <c r="AR1274" t="s">
        <v>219</v>
      </c>
      <c r="AS1274" t="s">
        <v>220</v>
      </c>
      <c r="AT1274" t="s">
        <v>231</v>
      </c>
      <c r="AU1274">
        <v>20260805</v>
      </c>
      <c r="AV1274" t="s">
        <v>222</v>
      </c>
      <c r="AW1274" t="s">
        <v>1068</v>
      </c>
      <c r="AX1274" t="s">
        <v>223</v>
      </c>
      <c r="BA1274" s="57">
        <v>46240.333333333336</v>
      </c>
      <c r="BB1274" t="s">
        <v>2061</v>
      </c>
      <c r="BC1274">
        <v>2026</v>
      </c>
      <c r="BD1274">
        <v>8</v>
      </c>
      <c r="BE1274">
        <v>5</v>
      </c>
      <c r="BF1274" s="6">
        <f t="shared" si="57"/>
        <v>46239</v>
      </c>
      <c r="BG1274">
        <f t="shared" si="58"/>
        <v>-1.3333333333357587</v>
      </c>
      <c r="BH1274" t="str">
        <f t="shared" si="59"/>
        <v>COMPLY</v>
      </c>
      <c r="BI1274" t="str">
        <f>VLOOKUP(H1274,Sheet2!$A$1:$B$270,2,FALSE)</f>
        <v>NGANJUK</v>
      </c>
    </row>
    <row r="1275" spans="1:61">
      <c r="A1275">
        <v>1274</v>
      </c>
      <c r="B1275">
        <v>1002523117</v>
      </c>
      <c r="C1275">
        <v>3</v>
      </c>
      <c r="D1275" t="s">
        <v>55</v>
      </c>
      <c r="E1275">
        <v>5</v>
      </c>
      <c r="F1275" t="s">
        <v>267</v>
      </c>
      <c r="G1275" t="s">
        <v>125</v>
      </c>
      <c r="H1275" t="s">
        <v>334</v>
      </c>
      <c r="I1275" t="s">
        <v>213</v>
      </c>
      <c r="J1275" t="s">
        <v>214</v>
      </c>
      <c r="K1275" t="s">
        <v>149</v>
      </c>
      <c r="L1275" t="s">
        <v>215</v>
      </c>
      <c r="M1275" t="s">
        <v>582</v>
      </c>
      <c r="N1275" t="s">
        <v>216</v>
      </c>
      <c r="O1275" s="57">
        <v>46246.782592592594</v>
      </c>
      <c r="P1275" s="57">
        <v>46248.367893518516</v>
      </c>
      <c r="Q1275">
        <v>69364646</v>
      </c>
      <c r="S1275">
        <v>152441211302</v>
      </c>
      <c r="T1275" t="s">
        <v>8562</v>
      </c>
      <c r="U1275" t="s">
        <v>8563</v>
      </c>
      <c r="V1275" t="s">
        <v>8564</v>
      </c>
      <c r="Z1275">
        <v>112.163656018674</v>
      </c>
      <c r="AA1275">
        <v>-7.2336870410418497</v>
      </c>
      <c r="AB1275" t="s">
        <v>8565</v>
      </c>
      <c r="AC1275" t="s">
        <v>217</v>
      </c>
      <c r="AL1275" t="s">
        <v>218</v>
      </c>
      <c r="AM1275" t="s">
        <v>8566</v>
      </c>
      <c r="AN1275" t="s">
        <v>6</v>
      </c>
      <c r="AO1275" s="57">
        <v>46364.788275462961</v>
      </c>
      <c r="AP1275" s="57">
        <v>46247.625</v>
      </c>
      <c r="AR1275" t="s">
        <v>14</v>
      </c>
      <c r="AS1275" t="s">
        <v>220</v>
      </c>
      <c r="AT1275" t="s">
        <v>231</v>
      </c>
      <c r="AV1275" t="s">
        <v>9518</v>
      </c>
      <c r="AW1275" t="s">
        <v>1055</v>
      </c>
      <c r="AX1275" t="s">
        <v>223</v>
      </c>
      <c r="BA1275" s="57">
        <v>46247.625</v>
      </c>
      <c r="BB1275" t="s">
        <v>8566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str">
        <f>VLOOKUP(H1275,Sheet2!$A$1:$B$270,2,FALSE)</f>
        <v>GRESIK</v>
      </c>
    </row>
    <row r="1276" spans="1:61">
      <c r="A1276">
        <v>1275</v>
      </c>
      <c r="B1276">
        <v>1002515426</v>
      </c>
      <c r="C1276">
        <v>3</v>
      </c>
      <c r="D1276" t="s">
        <v>42</v>
      </c>
      <c r="E1276">
        <v>5</v>
      </c>
      <c r="F1276" t="s">
        <v>233</v>
      </c>
      <c r="G1276" t="s">
        <v>101</v>
      </c>
      <c r="H1276" t="s">
        <v>392</v>
      </c>
      <c r="I1276" t="s">
        <v>213</v>
      </c>
      <c r="J1276" t="s">
        <v>214</v>
      </c>
      <c r="K1276" t="s">
        <v>149</v>
      </c>
      <c r="M1276" t="s">
        <v>76</v>
      </c>
      <c r="N1276" t="s">
        <v>216</v>
      </c>
      <c r="O1276" s="57">
        <v>46241.744606481479</v>
      </c>
      <c r="P1276" s="57">
        <v>46241.89162037037</v>
      </c>
      <c r="Q1276">
        <v>69357539</v>
      </c>
      <c r="R1276">
        <v>3135910052</v>
      </c>
      <c r="S1276">
        <v>152317261833</v>
      </c>
      <c r="T1276" t="s">
        <v>1052</v>
      </c>
      <c r="U1276" t="s">
        <v>5124</v>
      </c>
      <c r="V1276" t="s">
        <v>5125</v>
      </c>
      <c r="Z1276">
        <v>112.730757754762</v>
      </c>
      <c r="AA1276">
        <v>-7.3948873954626704</v>
      </c>
      <c r="AB1276" t="s">
        <v>1053</v>
      </c>
      <c r="AC1276" t="s">
        <v>1073</v>
      </c>
      <c r="AL1276" t="s">
        <v>218</v>
      </c>
      <c r="AM1276" t="s">
        <v>2964</v>
      </c>
      <c r="AN1276" t="s">
        <v>6</v>
      </c>
      <c r="AO1276" s="57">
        <v>46211.746342592596</v>
      </c>
      <c r="AR1276" t="s">
        <v>219</v>
      </c>
      <c r="AS1276" t="s">
        <v>668</v>
      </c>
      <c r="AT1276" t="s">
        <v>231</v>
      </c>
      <c r="AU1276">
        <v>20260807</v>
      </c>
      <c r="AV1276" t="s">
        <v>222</v>
      </c>
      <c r="AW1276" t="s">
        <v>566</v>
      </c>
      <c r="AX1276" t="s">
        <v>223</v>
      </c>
      <c r="BA1276" s="57">
        <v>46241.291666666664</v>
      </c>
      <c r="BB1276" t="s">
        <v>2964</v>
      </c>
      <c r="BC1276">
        <v>2026</v>
      </c>
      <c r="BD1276">
        <v>8</v>
      </c>
      <c r="BE1276">
        <v>7</v>
      </c>
      <c r="BF1276" s="6">
        <f t="shared" si="57"/>
        <v>46241</v>
      </c>
      <c r="BG1276">
        <f t="shared" si="58"/>
        <v>-0.29166666666424135</v>
      </c>
      <c r="BH1276" t="str">
        <f t="shared" si="59"/>
        <v>COMPLY</v>
      </c>
      <c r="BI1276" t="str">
        <f>VLOOKUP(H1276,Sheet2!$A$1:$B$270,2,FALSE)</f>
        <v>SIDOARJO</v>
      </c>
    </row>
    <row r="1277" spans="1:61">
      <c r="A1277">
        <v>1276</v>
      </c>
      <c r="B1277">
        <v>1002521694</v>
      </c>
      <c r="C1277">
        <v>3</v>
      </c>
      <c r="D1277" t="s">
        <v>34</v>
      </c>
      <c r="E1277">
        <v>5</v>
      </c>
      <c r="F1277" t="s">
        <v>580</v>
      </c>
      <c r="G1277" t="s">
        <v>82</v>
      </c>
      <c r="H1277" t="s">
        <v>270</v>
      </c>
      <c r="I1277" t="s">
        <v>213</v>
      </c>
      <c r="J1277" t="s">
        <v>214</v>
      </c>
      <c r="K1277" t="s">
        <v>149</v>
      </c>
      <c r="M1277" t="s">
        <v>240</v>
      </c>
      <c r="N1277" t="s">
        <v>216</v>
      </c>
      <c r="O1277" s="57">
        <v>46246.461296296293</v>
      </c>
      <c r="P1277" s="57">
        <v>46246.665289351855</v>
      </c>
      <c r="Q1277">
        <v>69364031</v>
      </c>
      <c r="S1277">
        <v>172428815981</v>
      </c>
      <c r="T1277" t="s">
        <v>8567</v>
      </c>
      <c r="U1277" t="s">
        <v>8568</v>
      </c>
      <c r="V1277" t="s">
        <v>8569</v>
      </c>
      <c r="Z1277">
        <v>115.4005705</v>
      </c>
      <c r="AA1277">
        <v>-8.5313443000000007</v>
      </c>
      <c r="AB1277" t="s">
        <v>8570</v>
      </c>
      <c r="AC1277" t="s">
        <v>230</v>
      </c>
      <c r="AL1277" t="s">
        <v>218</v>
      </c>
      <c r="AM1277" t="s">
        <v>8571</v>
      </c>
      <c r="AN1277" t="s">
        <v>6</v>
      </c>
      <c r="AO1277" s="57">
        <v>46364.465601851851</v>
      </c>
      <c r="AP1277" s="57">
        <v>46248.625</v>
      </c>
      <c r="AR1277" t="s">
        <v>241</v>
      </c>
      <c r="AS1277" t="s">
        <v>581</v>
      </c>
      <c r="AT1277" t="s">
        <v>231</v>
      </c>
      <c r="AV1277" t="s">
        <v>240</v>
      </c>
      <c r="AW1277" t="s">
        <v>566</v>
      </c>
      <c r="AX1277" t="s">
        <v>223</v>
      </c>
      <c r="BA1277" s="57">
        <v>46248.625</v>
      </c>
      <c r="BB1277" t="s">
        <v>8571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str">
        <f>VLOOKUP(H1277,Sheet2!$A$1:$B$270,2,FALSE)</f>
        <v>KLUNGKUNG</v>
      </c>
    </row>
    <row r="1278" spans="1:61">
      <c r="A1278">
        <v>1277</v>
      </c>
      <c r="B1278">
        <v>1002524380</v>
      </c>
      <c r="C1278">
        <v>3</v>
      </c>
      <c r="D1278" t="s">
        <v>42</v>
      </c>
      <c r="E1278">
        <v>5</v>
      </c>
      <c r="F1278" t="s">
        <v>233</v>
      </c>
      <c r="G1278" t="s">
        <v>105</v>
      </c>
      <c r="H1278" t="s">
        <v>383</v>
      </c>
      <c r="I1278" t="s">
        <v>213</v>
      </c>
      <c r="J1278" t="s">
        <v>214</v>
      </c>
      <c r="K1278" t="s">
        <v>149</v>
      </c>
      <c r="M1278" t="s">
        <v>559</v>
      </c>
      <c r="N1278" t="s">
        <v>216</v>
      </c>
      <c r="O1278" s="57">
        <v>46247.585300925923</v>
      </c>
      <c r="P1278" s="57">
        <v>46247.75503472222</v>
      </c>
      <c r="Q1278">
        <v>69365201</v>
      </c>
      <c r="S1278">
        <v>152312243273</v>
      </c>
      <c r="T1278" t="s">
        <v>9519</v>
      </c>
      <c r="U1278" t="s">
        <v>9520</v>
      </c>
      <c r="Z1278">
        <v>112.4654173</v>
      </c>
      <c r="AA1278">
        <v>-7.4815414999999996</v>
      </c>
      <c r="AB1278" t="s">
        <v>9521</v>
      </c>
      <c r="AC1278" t="s">
        <v>230</v>
      </c>
      <c r="AO1278" t="s">
        <v>8961</v>
      </c>
      <c r="AR1278" t="s">
        <v>6</v>
      </c>
      <c r="AS1278" t="s">
        <v>105</v>
      </c>
      <c r="AT1278" t="s">
        <v>231</v>
      </c>
      <c r="AV1278" t="s">
        <v>5273</v>
      </c>
      <c r="AW1278" t="s">
        <v>566</v>
      </c>
      <c r="AX1278" t="s">
        <v>223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str">
        <f>VLOOKUP(H1278,Sheet2!$A$1:$B$270,2,FALSE)</f>
        <v>MOJOKERTO</v>
      </c>
    </row>
    <row r="1279" spans="1:61">
      <c r="A1279">
        <v>1278</v>
      </c>
      <c r="B1279">
        <v>1002525181</v>
      </c>
      <c r="C1279">
        <v>3</v>
      </c>
      <c r="D1279" t="s">
        <v>55</v>
      </c>
      <c r="E1279">
        <v>5</v>
      </c>
      <c r="F1279" t="s">
        <v>267</v>
      </c>
      <c r="G1279" t="s">
        <v>123</v>
      </c>
      <c r="H1279" t="s">
        <v>295</v>
      </c>
      <c r="I1279" t="s">
        <v>213</v>
      </c>
      <c r="J1279" t="s">
        <v>214</v>
      </c>
      <c r="K1279" t="s">
        <v>149</v>
      </c>
      <c r="L1279" t="s">
        <v>215</v>
      </c>
      <c r="M1279" t="s">
        <v>240</v>
      </c>
      <c r="N1279" t="s">
        <v>216</v>
      </c>
      <c r="O1279" s="57">
        <v>46247.757592592592</v>
      </c>
      <c r="P1279" s="57">
        <v>46247.758576388886</v>
      </c>
      <c r="Q1279">
        <v>69365525</v>
      </c>
      <c r="S1279">
        <v>152401227418</v>
      </c>
      <c r="T1279" t="s">
        <v>9522</v>
      </c>
      <c r="U1279" t="s">
        <v>9523</v>
      </c>
      <c r="V1279" t="s">
        <v>9524</v>
      </c>
      <c r="Z1279">
        <v>112.7364699</v>
      </c>
      <c r="AA1279">
        <v>-7.2463784999999996</v>
      </c>
      <c r="AB1279" t="s">
        <v>9525</v>
      </c>
      <c r="AC1279" t="s">
        <v>237</v>
      </c>
      <c r="AL1279" t="s">
        <v>218</v>
      </c>
      <c r="AM1279" t="s">
        <v>9526</v>
      </c>
      <c r="AN1279" t="s">
        <v>6</v>
      </c>
      <c r="AO1279" t="s">
        <v>9086</v>
      </c>
      <c r="AP1279" s="57">
        <v>46248.625</v>
      </c>
      <c r="AR1279" t="s">
        <v>241</v>
      </c>
      <c r="AS1279" t="s">
        <v>277</v>
      </c>
      <c r="AT1279" t="s">
        <v>354</v>
      </c>
      <c r="AV1279" t="s">
        <v>240</v>
      </c>
      <c r="AW1279" t="s">
        <v>4570</v>
      </c>
      <c r="AX1279" t="s">
        <v>223</v>
      </c>
      <c r="BA1279" s="57">
        <v>46248.625</v>
      </c>
      <c r="BB1279" t="s">
        <v>9526</v>
      </c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str">
        <f>VLOOKUP(H1279,Sheet2!$A$1:$B$270,2,FALSE)</f>
        <v>SURABAYA UTARA</v>
      </c>
    </row>
    <row r="1280" spans="1:61">
      <c r="A1280">
        <v>1279</v>
      </c>
      <c r="B1280">
        <v>1002506820</v>
      </c>
      <c r="C1280">
        <v>3</v>
      </c>
      <c r="D1280" t="s">
        <v>55</v>
      </c>
      <c r="E1280">
        <v>5</v>
      </c>
      <c r="F1280" t="s">
        <v>267</v>
      </c>
      <c r="G1280" t="s">
        <v>128</v>
      </c>
      <c r="H1280" t="s">
        <v>414</v>
      </c>
      <c r="I1280" t="s">
        <v>213</v>
      </c>
      <c r="J1280" t="s">
        <v>214</v>
      </c>
      <c r="K1280" t="s">
        <v>149</v>
      </c>
      <c r="L1280" t="s">
        <v>215</v>
      </c>
      <c r="M1280" t="s">
        <v>76</v>
      </c>
      <c r="N1280" t="s">
        <v>216</v>
      </c>
      <c r="O1280" s="57">
        <v>46238.372881944444</v>
      </c>
      <c r="P1280" s="57">
        <v>46238.680937500001</v>
      </c>
      <c r="Q1280">
        <v>69357941</v>
      </c>
      <c r="S1280">
        <v>152424213290</v>
      </c>
      <c r="T1280" t="s">
        <v>2373</v>
      </c>
      <c r="U1280" t="s">
        <v>2374</v>
      </c>
      <c r="V1280" t="s">
        <v>2375</v>
      </c>
      <c r="Z1280">
        <v>112.6990909</v>
      </c>
      <c r="AA1280">
        <v>-7.3133687999999903</v>
      </c>
      <c r="AB1280" t="s">
        <v>2376</v>
      </c>
      <c r="AC1280" t="s">
        <v>237</v>
      </c>
      <c r="AL1280" t="s">
        <v>218</v>
      </c>
      <c r="AM1280" t="s">
        <v>1516</v>
      </c>
      <c r="AN1280" t="s">
        <v>6</v>
      </c>
      <c r="AO1280" s="57">
        <v>46120.382361111115</v>
      </c>
      <c r="AP1280" s="57">
        <v>46239.333333333336</v>
      </c>
      <c r="AR1280" t="s">
        <v>219</v>
      </c>
      <c r="AS1280" t="s">
        <v>128</v>
      </c>
      <c r="AT1280" t="s">
        <v>221</v>
      </c>
      <c r="AU1280">
        <v>20260804</v>
      </c>
      <c r="AV1280" t="s">
        <v>222</v>
      </c>
      <c r="AW1280" t="s">
        <v>1049</v>
      </c>
      <c r="AX1280" t="s">
        <v>223</v>
      </c>
      <c r="BA1280" s="57">
        <v>46239.333333333336</v>
      </c>
      <c r="BB1280" t="s">
        <v>1516</v>
      </c>
      <c r="BC1280">
        <v>2026</v>
      </c>
      <c r="BD1280">
        <v>8</v>
      </c>
      <c r="BE1280">
        <v>4</v>
      </c>
      <c r="BF1280" s="6">
        <f t="shared" si="57"/>
        <v>46238</v>
      </c>
      <c r="BG1280">
        <f t="shared" si="58"/>
        <v>-1.3333333333357587</v>
      </c>
      <c r="BH1280" t="str">
        <f t="shared" si="59"/>
        <v>COMPLY</v>
      </c>
      <c r="BI1280" t="str">
        <f>VLOOKUP(H1280,Sheet2!$A$1:$B$270,2,FALSE)</f>
        <v>SURABAYA UTARA</v>
      </c>
    </row>
    <row r="1281" spans="1:61">
      <c r="A1281">
        <v>1280</v>
      </c>
      <c r="B1281">
        <v>1002506461</v>
      </c>
      <c r="C1281">
        <v>3</v>
      </c>
      <c r="D1281" t="s">
        <v>49</v>
      </c>
      <c r="E1281">
        <v>4</v>
      </c>
      <c r="F1281" t="s">
        <v>247</v>
      </c>
      <c r="G1281" t="s">
        <v>248</v>
      </c>
      <c r="H1281" t="s">
        <v>699</v>
      </c>
      <c r="I1281" t="s">
        <v>213</v>
      </c>
      <c r="J1281" t="s">
        <v>214</v>
      </c>
      <c r="K1281" t="s">
        <v>149</v>
      </c>
      <c r="L1281" t="s">
        <v>215</v>
      </c>
      <c r="M1281" t="s">
        <v>76</v>
      </c>
      <c r="N1281" t="s">
        <v>216</v>
      </c>
      <c r="O1281" s="57">
        <v>46237.666620370372</v>
      </c>
      <c r="P1281" s="57">
        <v>46238.582881944443</v>
      </c>
      <c r="Q1281">
        <v>69357740</v>
      </c>
      <c r="S1281">
        <v>141408117790</v>
      </c>
      <c r="T1281" t="s">
        <v>2377</v>
      </c>
      <c r="U1281" t="s">
        <v>2378</v>
      </c>
      <c r="V1281" t="s">
        <v>2379</v>
      </c>
      <c r="Z1281">
        <v>110.4322815</v>
      </c>
      <c r="AA1281">
        <v>-7.0059246999999996</v>
      </c>
      <c r="AB1281" t="s">
        <v>2380</v>
      </c>
      <c r="AC1281" t="s">
        <v>237</v>
      </c>
      <c r="AL1281" t="s">
        <v>218</v>
      </c>
      <c r="AM1281" t="s">
        <v>1157</v>
      </c>
      <c r="AN1281" t="s">
        <v>6</v>
      </c>
      <c r="AO1281" s="57">
        <v>46089.674050925925</v>
      </c>
      <c r="AP1281" s="57">
        <v>46238.541666666664</v>
      </c>
      <c r="AR1281" t="s">
        <v>219</v>
      </c>
      <c r="AS1281" t="s">
        <v>220</v>
      </c>
      <c r="AT1281" t="s">
        <v>231</v>
      </c>
      <c r="AU1281">
        <v>20260804</v>
      </c>
      <c r="AV1281" t="s">
        <v>222</v>
      </c>
      <c r="AW1281" t="s">
        <v>1069</v>
      </c>
      <c r="AX1281" t="s">
        <v>223</v>
      </c>
      <c r="BA1281" s="57">
        <v>46238.541666666664</v>
      </c>
      <c r="BB1281" t="s">
        <v>1157</v>
      </c>
      <c r="BC1281">
        <v>2026</v>
      </c>
      <c r="BD1281">
        <v>8</v>
      </c>
      <c r="BE1281">
        <v>4</v>
      </c>
      <c r="BF1281" s="6">
        <f t="shared" si="57"/>
        <v>46238</v>
      </c>
      <c r="BG1281">
        <f t="shared" si="58"/>
        <v>-0.54166666666424135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1002505973</v>
      </c>
      <c r="C1282">
        <v>3</v>
      </c>
      <c r="D1282" t="s">
        <v>45</v>
      </c>
      <c r="E1282">
        <v>5</v>
      </c>
      <c r="F1282" t="s">
        <v>113</v>
      </c>
      <c r="G1282" t="s">
        <v>120</v>
      </c>
      <c r="H1282" t="s">
        <v>320</v>
      </c>
      <c r="I1282" t="s">
        <v>213</v>
      </c>
      <c r="J1282" t="s">
        <v>214</v>
      </c>
      <c r="K1282" t="s">
        <v>149</v>
      </c>
      <c r="L1282" t="s">
        <v>215</v>
      </c>
      <c r="M1282" t="s">
        <v>76</v>
      </c>
      <c r="N1282" t="s">
        <v>216</v>
      </c>
      <c r="O1282" s="57">
        <v>46237.509675925925</v>
      </c>
      <c r="P1282" s="57">
        <v>46238.621296296296</v>
      </c>
      <c r="Q1282">
        <v>69357447</v>
      </c>
      <c r="S1282">
        <v>172517222495</v>
      </c>
      <c r="T1282" t="s">
        <v>2381</v>
      </c>
      <c r="U1282" t="s">
        <v>2382</v>
      </c>
      <c r="V1282" t="s">
        <v>2383</v>
      </c>
      <c r="Z1282">
        <v>120.2604204</v>
      </c>
      <c r="AA1282">
        <v>-9.6529159</v>
      </c>
      <c r="AB1282" t="s">
        <v>2384</v>
      </c>
      <c r="AC1282" t="s">
        <v>237</v>
      </c>
      <c r="AL1282" t="s">
        <v>218</v>
      </c>
      <c r="AM1282" t="s">
        <v>2385</v>
      </c>
      <c r="AN1282" t="s">
        <v>6</v>
      </c>
      <c r="AO1282" s="57">
        <v>46089.517650462964</v>
      </c>
      <c r="AP1282" s="57">
        <v>46239.333333333336</v>
      </c>
      <c r="AR1282" t="s">
        <v>219</v>
      </c>
      <c r="AS1282" t="s">
        <v>220</v>
      </c>
      <c r="AT1282" t="s">
        <v>231</v>
      </c>
      <c r="AU1282">
        <v>20260804</v>
      </c>
      <c r="AV1282" t="s">
        <v>222</v>
      </c>
      <c r="AW1282" t="s">
        <v>1055</v>
      </c>
      <c r="AX1282" t="s">
        <v>223</v>
      </c>
      <c r="BA1282" s="57">
        <v>46239.333333333336</v>
      </c>
      <c r="BB1282" t="s">
        <v>2385</v>
      </c>
      <c r="BC1282">
        <v>2026</v>
      </c>
      <c r="BD1282">
        <v>8</v>
      </c>
      <c r="BE1282">
        <v>4</v>
      </c>
      <c r="BF1282" s="6">
        <f t="shared" si="57"/>
        <v>46238</v>
      </c>
      <c r="BG1282">
        <f t="shared" si="58"/>
        <v>-1.3333333333357587</v>
      </c>
      <c r="BH1282" t="str">
        <f t="shared" si="59"/>
        <v>COMPLY</v>
      </c>
      <c r="BI1282" t="str">
        <f>VLOOKUP(H1282,Sheet2!$A$1:$B$270,2,FALSE)</f>
        <v>WAINGAPU</v>
      </c>
    </row>
    <row r="1283" spans="1:61">
      <c r="A1283">
        <v>1282</v>
      </c>
      <c r="B1283">
        <v>1002506123</v>
      </c>
      <c r="C1283">
        <v>3</v>
      </c>
      <c r="D1283" t="s">
        <v>59</v>
      </c>
      <c r="E1283">
        <v>4</v>
      </c>
      <c r="F1283" t="s">
        <v>573</v>
      </c>
      <c r="G1283" t="s">
        <v>623</v>
      </c>
      <c r="H1283" t="s">
        <v>997</v>
      </c>
      <c r="I1283" t="s">
        <v>213</v>
      </c>
      <c r="J1283" t="s">
        <v>214</v>
      </c>
      <c r="K1283" t="s">
        <v>149</v>
      </c>
      <c r="M1283" t="s">
        <v>76</v>
      </c>
      <c r="N1283" t="s">
        <v>216</v>
      </c>
      <c r="O1283" s="57">
        <v>46237.56858796296</v>
      </c>
      <c r="P1283" s="57">
        <v>46239.660069444442</v>
      </c>
      <c r="Q1283">
        <v>69357520</v>
      </c>
      <c r="S1283">
        <v>143132123217</v>
      </c>
      <c r="T1283" t="s">
        <v>2386</v>
      </c>
      <c r="U1283" t="s">
        <v>2387</v>
      </c>
      <c r="V1283" t="s">
        <v>2388</v>
      </c>
      <c r="Z1283">
        <v>110.40456578135399</v>
      </c>
      <c r="AA1283">
        <v>-7.8152104703287097</v>
      </c>
      <c r="AB1283" t="s">
        <v>2389</v>
      </c>
      <c r="AC1283" t="s">
        <v>226</v>
      </c>
      <c r="AL1283" t="s">
        <v>218</v>
      </c>
      <c r="AM1283" t="s">
        <v>2390</v>
      </c>
      <c r="AN1283" t="s">
        <v>6</v>
      </c>
      <c r="AO1283" s="57">
        <v>46089.569618055553</v>
      </c>
      <c r="AP1283" s="57">
        <v>46239.666666666664</v>
      </c>
      <c r="AR1283" t="s">
        <v>219</v>
      </c>
      <c r="AS1283" t="s">
        <v>998</v>
      </c>
      <c r="AT1283" t="s">
        <v>231</v>
      </c>
      <c r="AU1283">
        <v>20260805</v>
      </c>
      <c r="AV1283" t="s">
        <v>222</v>
      </c>
      <c r="AW1283" t="s">
        <v>574</v>
      </c>
      <c r="AX1283" t="s">
        <v>223</v>
      </c>
      <c r="BA1283" s="57">
        <v>46239.666666666664</v>
      </c>
      <c r="BB1283" t="s">
        <v>2390</v>
      </c>
      <c r="BC1283">
        <v>2026</v>
      </c>
      <c r="BD1283">
        <v>8</v>
      </c>
      <c r="BE1283">
        <v>5</v>
      </c>
      <c r="BF1283" s="6">
        <f t="shared" ref="BF1283:BF1346" si="60">DATE(BC1283,BD1283,BE1283)</f>
        <v>46239</v>
      </c>
      <c r="BG1283">
        <f t="shared" ref="BG1283:BG1346" si="61">BF1283-BA1283</f>
        <v>-0.66666666666424135</v>
      </c>
      <c r="BH1283" t="str">
        <f t="shared" ref="BH1283:BH1346" si="62">IF(BG1283=1,"COMPLY",IF(BG1283&lt;1,"COMPLY","NOT COMPLY"))</f>
        <v>COMPLY</v>
      </c>
      <c r="BI1283" t="e">
        <f>VLOOKUP(H1283,Sheet2!$A$1:$B$270,2,FALSE)</f>
        <v>#N/A</v>
      </c>
    </row>
    <row r="1284" spans="1:61">
      <c r="A1284">
        <v>1283</v>
      </c>
      <c r="B1284">
        <v>1002512160</v>
      </c>
      <c r="C1284">
        <v>3</v>
      </c>
      <c r="D1284" t="s">
        <v>51</v>
      </c>
      <c r="E1284">
        <v>4</v>
      </c>
      <c r="F1284" t="s">
        <v>275</v>
      </c>
      <c r="G1284" t="s">
        <v>341</v>
      </c>
      <c r="H1284" t="s">
        <v>1122</v>
      </c>
      <c r="I1284" t="s">
        <v>213</v>
      </c>
      <c r="J1284" t="s">
        <v>214</v>
      </c>
      <c r="K1284" t="s">
        <v>149</v>
      </c>
      <c r="L1284" t="s">
        <v>215</v>
      </c>
      <c r="M1284" t="s">
        <v>76</v>
      </c>
      <c r="N1284" t="s">
        <v>216</v>
      </c>
      <c r="O1284" s="57">
        <v>46240.495092592595</v>
      </c>
      <c r="P1284" s="57">
        <v>46242.380219907405</v>
      </c>
      <c r="Q1284">
        <v>69359888</v>
      </c>
      <c r="S1284">
        <v>142552107745</v>
      </c>
      <c r="T1284" t="s">
        <v>2391</v>
      </c>
      <c r="U1284" t="s">
        <v>2392</v>
      </c>
      <c r="V1284" t="s">
        <v>2393</v>
      </c>
      <c r="Z1284">
        <v>111.594678</v>
      </c>
      <c r="AA1284">
        <v>-7.1478570000000001</v>
      </c>
      <c r="AB1284" t="s">
        <v>2394</v>
      </c>
      <c r="AC1284" t="s">
        <v>237</v>
      </c>
      <c r="AL1284" t="s">
        <v>218</v>
      </c>
      <c r="AM1284" t="s">
        <v>2395</v>
      </c>
      <c r="AN1284" t="s">
        <v>6</v>
      </c>
      <c r="AO1284" s="57">
        <v>46181.496516203704</v>
      </c>
      <c r="AP1284" s="57">
        <v>46241.333333333336</v>
      </c>
      <c r="AR1284" t="s">
        <v>219</v>
      </c>
      <c r="AS1284" t="s">
        <v>638</v>
      </c>
      <c r="AT1284" t="s">
        <v>231</v>
      </c>
      <c r="AU1284">
        <v>20260808</v>
      </c>
      <c r="AV1284" t="s">
        <v>222</v>
      </c>
      <c r="AW1284" t="s">
        <v>238</v>
      </c>
      <c r="AX1284" t="s">
        <v>223</v>
      </c>
      <c r="BA1284" s="57">
        <v>46241.333333333336</v>
      </c>
      <c r="BB1284" t="s">
        <v>2395</v>
      </c>
      <c r="BC1284">
        <v>2026</v>
      </c>
      <c r="BD1284">
        <v>8</v>
      </c>
      <c r="BE1284">
        <v>8</v>
      </c>
      <c r="BF1284" s="6">
        <f t="shared" si="60"/>
        <v>46242</v>
      </c>
      <c r="BG1284">
        <f t="shared" si="61"/>
        <v>0.66666666666424135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1002508067</v>
      </c>
      <c r="C1285">
        <v>3</v>
      </c>
      <c r="D1285" t="s">
        <v>55</v>
      </c>
      <c r="E1285">
        <v>5</v>
      </c>
      <c r="F1285" t="s">
        <v>315</v>
      </c>
      <c r="G1285" t="s">
        <v>124</v>
      </c>
      <c r="H1285" t="s">
        <v>338</v>
      </c>
      <c r="I1285" t="s">
        <v>213</v>
      </c>
      <c r="J1285" t="s">
        <v>214</v>
      </c>
      <c r="K1285" t="s">
        <v>149</v>
      </c>
      <c r="L1285" t="s">
        <v>215</v>
      </c>
      <c r="M1285" t="s">
        <v>596</v>
      </c>
      <c r="N1285" t="s">
        <v>216</v>
      </c>
      <c r="O1285" s="57">
        <v>46238.534675925926</v>
      </c>
      <c r="P1285" s="57">
        <v>46244.39439814815</v>
      </c>
      <c r="Q1285">
        <v>69358254</v>
      </c>
      <c r="S1285">
        <v>152306253168</v>
      </c>
      <c r="T1285" t="s">
        <v>1148</v>
      </c>
      <c r="U1285" t="s">
        <v>2396</v>
      </c>
      <c r="V1285" t="s">
        <v>2397</v>
      </c>
      <c r="Z1285">
        <v>112.7351173</v>
      </c>
      <c r="AA1285">
        <v>-7.3094443999999896</v>
      </c>
      <c r="AB1285" t="s">
        <v>2398</v>
      </c>
      <c r="AC1285" t="s">
        <v>237</v>
      </c>
      <c r="AL1285" t="s">
        <v>218</v>
      </c>
      <c r="AM1285" t="s">
        <v>2399</v>
      </c>
      <c r="AN1285" t="s">
        <v>6</v>
      </c>
      <c r="AO1285" s="57">
        <v>46120.538240740738</v>
      </c>
      <c r="AP1285" s="57">
        <v>46239.458333333336</v>
      </c>
      <c r="AQ1285" t="s">
        <v>249</v>
      </c>
      <c r="AR1285" t="s">
        <v>14</v>
      </c>
      <c r="AS1285" t="s">
        <v>631</v>
      </c>
      <c r="AT1285" t="s">
        <v>231</v>
      </c>
      <c r="AV1285" t="s">
        <v>597</v>
      </c>
      <c r="AW1285" t="s">
        <v>1059</v>
      </c>
      <c r="AX1285" t="s">
        <v>223</v>
      </c>
      <c r="BA1285" s="57">
        <v>46239.458333333336</v>
      </c>
      <c r="BB1285" t="s">
        <v>2399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str">
        <f>VLOOKUP(H1285,Sheet2!$A$1:$B$270,2,FALSE)</f>
        <v>SURABAYA SELATAN</v>
      </c>
    </row>
    <row r="1286" spans="1:61">
      <c r="A1286">
        <v>1285</v>
      </c>
      <c r="B1286">
        <v>1002518804</v>
      </c>
      <c r="C1286">
        <v>3</v>
      </c>
      <c r="D1286" t="s">
        <v>55</v>
      </c>
      <c r="E1286">
        <v>5</v>
      </c>
      <c r="F1286" t="s">
        <v>267</v>
      </c>
      <c r="G1286" t="s">
        <v>128</v>
      </c>
      <c r="H1286" t="s">
        <v>388</v>
      </c>
      <c r="I1286" t="s">
        <v>213</v>
      </c>
      <c r="J1286" t="s">
        <v>214</v>
      </c>
      <c r="K1286" t="s">
        <v>149</v>
      </c>
      <c r="L1286" t="s">
        <v>215</v>
      </c>
      <c r="M1286" t="s">
        <v>76</v>
      </c>
      <c r="N1286" t="s">
        <v>216</v>
      </c>
      <c r="O1286" s="57">
        <v>46245.336782407408</v>
      </c>
      <c r="P1286" s="57">
        <v>46245.933796296296</v>
      </c>
      <c r="Q1286">
        <v>69362846</v>
      </c>
      <c r="S1286">
        <v>152409278340</v>
      </c>
      <c r="T1286" t="s">
        <v>7640</v>
      </c>
      <c r="U1286" t="s">
        <v>7641</v>
      </c>
      <c r="V1286" t="s">
        <v>7642</v>
      </c>
      <c r="Z1286">
        <v>112.69767109999999</v>
      </c>
      <c r="AA1286">
        <v>-7.2659530999999999</v>
      </c>
      <c r="AB1286" t="s">
        <v>7643</v>
      </c>
      <c r="AC1286" t="s">
        <v>217</v>
      </c>
      <c r="AL1286" t="s">
        <v>218</v>
      </c>
      <c r="AM1286" t="s">
        <v>7644</v>
      </c>
      <c r="AN1286" t="s">
        <v>6</v>
      </c>
      <c r="AO1286" s="57">
        <v>46334.340717592589</v>
      </c>
      <c r="AP1286" s="57">
        <v>46246.541666666664</v>
      </c>
      <c r="AR1286" t="s">
        <v>219</v>
      </c>
      <c r="AS1286" t="s">
        <v>128</v>
      </c>
      <c r="AT1286" t="s">
        <v>231</v>
      </c>
      <c r="AU1286">
        <v>20260811</v>
      </c>
      <c r="AV1286" t="s">
        <v>222</v>
      </c>
      <c r="AW1286" t="s">
        <v>1055</v>
      </c>
      <c r="AX1286" t="s">
        <v>223</v>
      </c>
      <c r="BA1286" s="57">
        <v>46246.541666666664</v>
      </c>
      <c r="BB1286" t="s">
        <v>7644</v>
      </c>
      <c r="BC1286">
        <v>2026</v>
      </c>
      <c r="BD1286">
        <v>8</v>
      </c>
      <c r="BE1286">
        <v>11</v>
      </c>
      <c r="BF1286" s="6">
        <f t="shared" si="60"/>
        <v>46245</v>
      </c>
      <c r="BG1286">
        <f t="shared" si="61"/>
        <v>-1.5416666666642413</v>
      </c>
      <c r="BH1286" t="str">
        <f t="shared" si="62"/>
        <v>COMPLY</v>
      </c>
      <c r="BI1286" t="str">
        <f>VLOOKUP(H1286,Sheet2!$A$1:$B$270,2,FALSE)</f>
        <v>SURABAYA UTARA</v>
      </c>
    </row>
    <row r="1287" spans="1:61">
      <c r="A1287">
        <v>1286</v>
      </c>
      <c r="B1287">
        <v>1002505987</v>
      </c>
      <c r="C1287">
        <v>3</v>
      </c>
      <c r="D1287" t="s">
        <v>38</v>
      </c>
      <c r="E1287">
        <v>5</v>
      </c>
      <c r="F1287" t="s">
        <v>90</v>
      </c>
      <c r="G1287" t="s">
        <v>98</v>
      </c>
      <c r="H1287" t="s">
        <v>303</v>
      </c>
      <c r="I1287" t="s">
        <v>213</v>
      </c>
      <c r="J1287" t="s">
        <v>214</v>
      </c>
      <c r="K1287" t="s">
        <v>149</v>
      </c>
      <c r="L1287" t="s">
        <v>215</v>
      </c>
      <c r="M1287" t="s">
        <v>76</v>
      </c>
      <c r="N1287" t="s">
        <v>216</v>
      </c>
      <c r="O1287" s="57">
        <v>46237.520104166666</v>
      </c>
      <c r="P1287" s="57">
        <v>46238.649143518516</v>
      </c>
      <c r="Q1287">
        <v>69357452</v>
      </c>
      <c r="S1287">
        <v>152606246370</v>
      </c>
      <c r="T1287" t="s">
        <v>1966</v>
      </c>
      <c r="U1287" t="s">
        <v>2400</v>
      </c>
      <c r="V1287" t="s">
        <v>2401</v>
      </c>
      <c r="Z1287">
        <v>111.900997012853</v>
      </c>
      <c r="AA1287">
        <v>-8.0732220346341208</v>
      </c>
      <c r="AB1287" t="s">
        <v>2402</v>
      </c>
      <c r="AC1287" t="s">
        <v>217</v>
      </c>
      <c r="AL1287" t="s">
        <v>218</v>
      </c>
      <c r="AM1287" t="s">
        <v>2403</v>
      </c>
      <c r="AN1287" t="s">
        <v>6</v>
      </c>
      <c r="AO1287" s="57">
        <v>46089.527777777781</v>
      </c>
      <c r="AP1287" s="57">
        <v>46238.541666666664</v>
      </c>
      <c r="AR1287" t="s">
        <v>219</v>
      </c>
      <c r="AS1287" t="s">
        <v>98</v>
      </c>
      <c r="AT1287" t="s">
        <v>231</v>
      </c>
      <c r="AU1287">
        <v>20260804</v>
      </c>
      <c r="AV1287" t="s">
        <v>222</v>
      </c>
      <c r="AW1287" t="s">
        <v>996</v>
      </c>
      <c r="AX1287" t="s">
        <v>223</v>
      </c>
      <c r="BA1287" s="57">
        <v>46238.541666666664</v>
      </c>
      <c r="BB1287" t="s">
        <v>2403</v>
      </c>
      <c r="BC1287">
        <v>2026</v>
      </c>
      <c r="BD1287">
        <v>8</v>
      </c>
      <c r="BE1287">
        <v>4</v>
      </c>
      <c r="BF1287" s="6">
        <f t="shared" si="60"/>
        <v>46238</v>
      </c>
      <c r="BG1287">
        <f t="shared" si="61"/>
        <v>-0.54166666666424135</v>
      </c>
      <c r="BH1287" t="str">
        <f t="shared" si="62"/>
        <v>COMPLY</v>
      </c>
      <c r="BI1287" t="str">
        <f>VLOOKUP(H1287,Sheet2!$A$1:$B$270,2,FALSE)</f>
        <v>BLITAR</v>
      </c>
    </row>
    <row r="1288" spans="1:61">
      <c r="A1288">
        <v>1287</v>
      </c>
      <c r="B1288">
        <v>1002504347</v>
      </c>
      <c r="C1288">
        <v>3</v>
      </c>
      <c r="D1288" t="s">
        <v>34</v>
      </c>
      <c r="E1288">
        <v>5</v>
      </c>
      <c r="F1288" t="s">
        <v>595</v>
      </c>
      <c r="G1288" t="s">
        <v>83</v>
      </c>
      <c r="H1288" t="s">
        <v>327</v>
      </c>
      <c r="I1288" t="s">
        <v>213</v>
      </c>
      <c r="J1288" t="s">
        <v>214</v>
      </c>
      <c r="K1288" t="s">
        <v>149</v>
      </c>
      <c r="L1288" t="s">
        <v>215</v>
      </c>
      <c r="M1288" t="s">
        <v>76</v>
      </c>
      <c r="N1288" t="s">
        <v>216</v>
      </c>
      <c r="O1288" s="57">
        <v>46235.430520833332</v>
      </c>
      <c r="P1288" s="57">
        <v>46236.748252314814</v>
      </c>
      <c r="Q1288">
        <v>69356625</v>
      </c>
      <c r="S1288">
        <v>172401793316</v>
      </c>
      <c r="T1288" t="s">
        <v>2404</v>
      </c>
      <c r="U1288" t="s">
        <v>2405</v>
      </c>
      <c r="V1288" t="s">
        <v>2406</v>
      </c>
      <c r="Z1288">
        <v>115.2305997</v>
      </c>
      <c r="AA1288">
        <v>-8.6845496000000004</v>
      </c>
      <c r="AB1288" t="s">
        <v>2407</v>
      </c>
      <c r="AC1288" t="s">
        <v>237</v>
      </c>
      <c r="AL1288" t="s">
        <v>218</v>
      </c>
      <c r="AM1288" t="s">
        <v>2408</v>
      </c>
      <c r="AN1288" t="s">
        <v>6</v>
      </c>
      <c r="AO1288" s="57">
        <v>46030.434212962966</v>
      </c>
      <c r="AP1288" s="57">
        <v>46236.333333333336</v>
      </c>
      <c r="AR1288" t="s">
        <v>219</v>
      </c>
      <c r="AS1288" t="s">
        <v>627</v>
      </c>
      <c r="AT1288" t="s">
        <v>231</v>
      </c>
      <c r="AU1288">
        <v>20260802</v>
      </c>
      <c r="AV1288" t="s">
        <v>222</v>
      </c>
      <c r="AW1288" t="s">
        <v>1067</v>
      </c>
      <c r="AX1288" t="s">
        <v>223</v>
      </c>
      <c r="BA1288" s="57">
        <v>46236.333333333336</v>
      </c>
      <c r="BB1288" t="s">
        <v>2408</v>
      </c>
      <c r="BC1288">
        <v>2026</v>
      </c>
      <c r="BD1288">
        <v>8</v>
      </c>
      <c r="BE1288">
        <v>2</v>
      </c>
      <c r="BF1288" s="6">
        <f t="shared" si="60"/>
        <v>46236</v>
      </c>
      <c r="BG1288">
        <f t="shared" si="61"/>
        <v>-0.33333333333575865</v>
      </c>
      <c r="BH1288" t="str">
        <f t="shared" si="62"/>
        <v>COMPLY</v>
      </c>
      <c r="BI1288" t="str">
        <f>VLOOKUP(H1288,Sheet2!$A$1:$B$270,2,FALSE)</f>
        <v>SANUR</v>
      </c>
    </row>
    <row r="1289" spans="1:61">
      <c r="A1289">
        <v>1288</v>
      </c>
      <c r="B1289">
        <v>1002517415</v>
      </c>
      <c r="C1289">
        <v>3</v>
      </c>
      <c r="D1289" t="s">
        <v>59</v>
      </c>
      <c r="E1289">
        <v>4</v>
      </c>
      <c r="F1289" t="s">
        <v>573</v>
      </c>
      <c r="G1289" t="s">
        <v>623</v>
      </c>
      <c r="H1289" t="s">
        <v>640</v>
      </c>
      <c r="I1289" t="s">
        <v>213</v>
      </c>
      <c r="J1289" t="s">
        <v>214</v>
      </c>
      <c r="K1289" t="s">
        <v>149</v>
      </c>
      <c r="M1289" t="s">
        <v>596</v>
      </c>
      <c r="N1289" t="s">
        <v>622</v>
      </c>
      <c r="O1289" s="57">
        <v>46244.476412037038</v>
      </c>
      <c r="P1289" s="57">
        <v>46247.458807870367</v>
      </c>
      <c r="Q1289">
        <v>68988943</v>
      </c>
      <c r="S1289">
        <v>146131120575</v>
      </c>
      <c r="T1289" t="s">
        <v>3308</v>
      </c>
      <c r="U1289" t="s">
        <v>3321</v>
      </c>
      <c r="V1289" t="s">
        <v>6482</v>
      </c>
      <c r="Z1289">
        <v>110.4013092</v>
      </c>
      <c r="AA1289">
        <v>-7.7817561</v>
      </c>
      <c r="AB1289" t="s">
        <v>6483</v>
      </c>
      <c r="AC1289" t="s">
        <v>226</v>
      </c>
      <c r="AL1289" t="s">
        <v>218</v>
      </c>
      <c r="AM1289" t="s">
        <v>6484</v>
      </c>
      <c r="AN1289" t="s">
        <v>6</v>
      </c>
      <c r="AO1289" s="57">
        <v>46303.486157407409</v>
      </c>
      <c r="AP1289" s="57">
        <v>46245.625</v>
      </c>
      <c r="AQ1289" t="s">
        <v>570</v>
      </c>
      <c r="AR1289" t="s">
        <v>14</v>
      </c>
      <c r="AS1289" t="s">
        <v>220</v>
      </c>
      <c r="AT1289" t="s">
        <v>231</v>
      </c>
      <c r="AV1289" t="s">
        <v>597</v>
      </c>
      <c r="AW1289" t="s">
        <v>566</v>
      </c>
      <c r="AX1289" t="s">
        <v>223</v>
      </c>
      <c r="BA1289" s="57">
        <v>46245.625</v>
      </c>
      <c r="BB1289" t="s">
        <v>6484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1002513766</v>
      </c>
      <c r="C1290">
        <v>3</v>
      </c>
      <c r="D1290" t="s">
        <v>45</v>
      </c>
      <c r="E1290">
        <v>5</v>
      </c>
      <c r="F1290" t="s">
        <v>211</v>
      </c>
      <c r="G1290" t="s">
        <v>110</v>
      </c>
      <c r="H1290" t="s">
        <v>321</v>
      </c>
      <c r="I1290" t="s">
        <v>213</v>
      </c>
      <c r="J1290" t="s">
        <v>214</v>
      </c>
      <c r="K1290" t="s">
        <v>149</v>
      </c>
      <c r="M1290" t="s">
        <v>76</v>
      </c>
      <c r="N1290" t="s">
        <v>216</v>
      </c>
      <c r="O1290" s="57">
        <v>46241.378506944442</v>
      </c>
      <c r="P1290" s="57">
        <v>46241.577037037037</v>
      </c>
      <c r="Q1290">
        <v>69358680</v>
      </c>
      <c r="S1290">
        <v>172611786194</v>
      </c>
      <c r="T1290" t="s">
        <v>1895</v>
      </c>
      <c r="U1290" t="s">
        <v>5135</v>
      </c>
      <c r="V1290" t="s">
        <v>5136</v>
      </c>
      <c r="Z1290">
        <v>118.46000119999999</v>
      </c>
      <c r="AA1290">
        <v>-8.5314552999999993</v>
      </c>
      <c r="AB1290" t="s">
        <v>1898</v>
      </c>
      <c r="AC1290" t="s">
        <v>292</v>
      </c>
      <c r="AL1290" t="s">
        <v>218</v>
      </c>
      <c r="AM1290" t="s">
        <v>5137</v>
      </c>
      <c r="AN1290" t="s">
        <v>6</v>
      </c>
      <c r="AO1290" s="57">
        <v>46211.382592592592</v>
      </c>
      <c r="AR1290" t="s">
        <v>219</v>
      </c>
      <c r="AS1290" t="s">
        <v>603</v>
      </c>
      <c r="AT1290" t="s">
        <v>231</v>
      </c>
      <c r="AU1290">
        <v>20260807</v>
      </c>
      <c r="AV1290" t="s">
        <v>222</v>
      </c>
      <c r="AW1290" t="s">
        <v>566</v>
      </c>
      <c r="AX1290" t="s">
        <v>223</v>
      </c>
      <c r="BA1290" s="57">
        <v>46241.291666666664</v>
      </c>
      <c r="BB1290" t="s">
        <v>5137</v>
      </c>
      <c r="BC1290">
        <v>2026</v>
      </c>
      <c r="BD1290">
        <v>8</v>
      </c>
      <c r="BE1290">
        <v>7</v>
      </c>
      <c r="BF1290" s="6">
        <f t="shared" si="60"/>
        <v>46241</v>
      </c>
      <c r="BG1290">
        <f t="shared" si="61"/>
        <v>-0.29166666666424135</v>
      </c>
      <c r="BH1290" t="str">
        <f t="shared" si="62"/>
        <v>COMPLY</v>
      </c>
      <c r="BI1290" t="str">
        <f>VLOOKUP(H1290,Sheet2!$A$1:$B$270,2,FALSE)</f>
        <v>BIMA</v>
      </c>
    </row>
    <row r="1291" spans="1:61">
      <c r="A1291">
        <v>1290</v>
      </c>
      <c r="B1291">
        <v>1002506207</v>
      </c>
      <c r="C1291">
        <v>3</v>
      </c>
      <c r="D1291" t="s">
        <v>45</v>
      </c>
      <c r="E1291">
        <v>5</v>
      </c>
      <c r="F1291" t="s">
        <v>211</v>
      </c>
      <c r="G1291" t="s">
        <v>115</v>
      </c>
      <c r="H1291" t="s">
        <v>281</v>
      </c>
      <c r="I1291" t="s">
        <v>213</v>
      </c>
      <c r="J1291" t="s">
        <v>214</v>
      </c>
      <c r="K1291" t="s">
        <v>149</v>
      </c>
      <c r="L1291" t="s">
        <v>215</v>
      </c>
      <c r="M1291" t="s">
        <v>76</v>
      </c>
      <c r="N1291" t="s">
        <v>216</v>
      </c>
      <c r="O1291" s="57">
        <v>46237.59302083333</v>
      </c>
      <c r="P1291" s="57">
        <v>46238.605370370373</v>
      </c>
      <c r="Q1291">
        <v>69357593</v>
      </c>
      <c r="S1291">
        <v>172603791527</v>
      </c>
      <c r="T1291" t="s">
        <v>2409</v>
      </c>
      <c r="U1291" t="s">
        <v>2410</v>
      </c>
      <c r="V1291" t="s">
        <v>2411</v>
      </c>
      <c r="Z1291">
        <v>116.34333360940199</v>
      </c>
      <c r="AA1291">
        <v>-8.6760711724175295</v>
      </c>
      <c r="AB1291" t="s">
        <v>2412</v>
      </c>
      <c r="AC1291" t="s">
        <v>217</v>
      </c>
      <c r="AL1291" t="s">
        <v>218</v>
      </c>
      <c r="AM1291" t="s">
        <v>2413</v>
      </c>
      <c r="AN1291" t="s">
        <v>6</v>
      </c>
      <c r="AO1291" s="57">
        <v>46089.611215277779</v>
      </c>
      <c r="AP1291" s="57">
        <v>46238.541666666664</v>
      </c>
      <c r="AR1291" t="s">
        <v>219</v>
      </c>
      <c r="AS1291" t="s">
        <v>588</v>
      </c>
      <c r="AT1291" t="s">
        <v>231</v>
      </c>
      <c r="AU1291">
        <v>20260804</v>
      </c>
      <c r="AV1291" t="s">
        <v>222</v>
      </c>
      <c r="AW1291" t="s">
        <v>958</v>
      </c>
      <c r="AX1291" t="s">
        <v>223</v>
      </c>
      <c r="BA1291" s="57">
        <v>46238.541666666664</v>
      </c>
      <c r="BB1291" t="s">
        <v>2413</v>
      </c>
      <c r="BC1291">
        <v>2026</v>
      </c>
      <c r="BD1291">
        <v>8</v>
      </c>
      <c r="BE1291">
        <v>4</v>
      </c>
      <c r="BF1291" s="6">
        <f t="shared" si="60"/>
        <v>46238</v>
      </c>
      <c r="BG1291">
        <f t="shared" si="61"/>
        <v>-0.54166666666424135</v>
      </c>
      <c r="BH1291" t="str">
        <f t="shared" si="62"/>
        <v>COMPLY</v>
      </c>
      <c r="BI1291" t="str">
        <f>VLOOKUP(H1291,Sheet2!$A$1:$B$270,2,FALSE)</f>
        <v>SELONG</v>
      </c>
    </row>
    <row r="1292" spans="1:61">
      <c r="A1292">
        <v>1291</v>
      </c>
      <c r="B1292">
        <v>1002516945</v>
      </c>
      <c r="C1292">
        <v>3</v>
      </c>
      <c r="D1292" t="s">
        <v>55</v>
      </c>
      <c r="E1292">
        <v>5</v>
      </c>
      <c r="F1292" t="s">
        <v>315</v>
      </c>
      <c r="G1292" t="s">
        <v>128</v>
      </c>
      <c r="H1292" t="s">
        <v>430</v>
      </c>
      <c r="I1292" t="s">
        <v>213</v>
      </c>
      <c r="J1292" t="s">
        <v>214</v>
      </c>
      <c r="K1292" t="s">
        <v>149</v>
      </c>
      <c r="M1292" t="s">
        <v>76</v>
      </c>
      <c r="N1292" t="s">
        <v>216</v>
      </c>
      <c r="O1292" s="57">
        <v>46244.387719907405</v>
      </c>
      <c r="P1292" s="57">
        <v>46244.670347222222</v>
      </c>
      <c r="Q1292">
        <v>69362114</v>
      </c>
      <c r="S1292">
        <v>152301273580</v>
      </c>
      <c r="T1292" t="s">
        <v>6485</v>
      </c>
      <c r="U1292" t="s">
        <v>6486</v>
      </c>
      <c r="V1292" t="s">
        <v>6487</v>
      </c>
      <c r="Z1292">
        <v>112.73893219999999</v>
      </c>
      <c r="AA1292">
        <v>-7.2915653000000002</v>
      </c>
      <c r="AB1292" t="s">
        <v>6488</v>
      </c>
      <c r="AC1292" t="s">
        <v>230</v>
      </c>
      <c r="AL1292" t="s">
        <v>218</v>
      </c>
      <c r="AM1292" t="s">
        <v>6489</v>
      </c>
      <c r="AN1292" t="s">
        <v>6</v>
      </c>
      <c r="AO1292" s="57">
        <v>46303.392835648148</v>
      </c>
      <c r="AP1292" s="57">
        <v>46245.541666666664</v>
      </c>
      <c r="AR1292" t="s">
        <v>219</v>
      </c>
      <c r="AS1292" t="s">
        <v>961</v>
      </c>
      <c r="AT1292" t="s">
        <v>576</v>
      </c>
      <c r="AU1292">
        <v>20260810</v>
      </c>
      <c r="AV1292" t="s">
        <v>222</v>
      </c>
      <c r="AW1292" t="s">
        <v>6033</v>
      </c>
      <c r="AX1292" t="s">
        <v>223</v>
      </c>
      <c r="BA1292" s="57">
        <v>46245.541666666664</v>
      </c>
      <c r="BB1292" t="s">
        <v>6489</v>
      </c>
      <c r="BC1292">
        <v>2026</v>
      </c>
      <c r="BD1292">
        <v>8</v>
      </c>
      <c r="BE1292">
        <v>10</v>
      </c>
      <c r="BF1292" s="6">
        <f t="shared" si="60"/>
        <v>46244</v>
      </c>
      <c r="BG1292">
        <f t="shared" si="61"/>
        <v>-1.5416666666642413</v>
      </c>
      <c r="BH1292" t="str">
        <f t="shared" si="62"/>
        <v>COMPLY</v>
      </c>
      <c r="BI1292" t="str">
        <f>VLOOKUP(H1292,Sheet2!$A$1:$B$270,2,FALSE)</f>
        <v>SURABAYA UTARA</v>
      </c>
    </row>
    <row r="1293" spans="1:61">
      <c r="A1293">
        <v>1292</v>
      </c>
      <c r="B1293">
        <v>1002515842</v>
      </c>
      <c r="C1293">
        <v>3</v>
      </c>
      <c r="D1293" t="s">
        <v>51</v>
      </c>
      <c r="E1293">
        <v>4</v>
      </c>
      <c r="F1293" t="s">
        <v>275</v>
      </c>
      <c r="G1293" t="s">
        <v>575</v>
      </c>
      <c r="H1293" t="s">
        <v>4752</v>
      </c>
      <c r="I1293" t="s">
        <v>213</v>
      </c>
      <c r="J1293" t="s">
        <v>214</v>
      </c>
      <c r="K1293" t="s">
        <v>149</v>
      </c>
      <c r="L1293" t="s">
        <v>215</v>
      </c>
      <c r="M1293" t="s">
        <v>582</v>
      </c>
      <c r="N1293" t="s">
        <v>216</v>
      </c>
      <c r="O1293" s="57">
        <v>46242.499259259261</v>
      </c>
      <c r="P1293" s="57">
        <v>46245.692974537036</v>
      </c>
      <c r="Q1293">
        <v>69361390</v>
      </c>
      <c r="S1293">
        <v>141568113904</v>
      </c>
      <c r="T1293" t="s">
        <v>5138</v>
      </c>
      <c r="U1293" t="s">
        <v>5139</v>
      </c>
      <c r="V1293" t="s">
        <v>5140</v>
      </c>
      <c r="Z1293">
        <v>110.92130698836699</v>
      </c>
      <c r="AA1293">
        <v>-7.02527454543403</v>
      </c>
      <c r="AB1293" t="s">
        <v>5141</v>
      </c>
      <c r="AC1293" t="s">
        <v>237</v>
      </c>
      <c r="AL1293" t="s">
        <v>218</v>
      </c>
      <c r="AM1293" t="s">
        <v>5142</v>
      </c>
      <c r="AN1293" t="s">
        <v>6</v>
      </c>
      <c r="AO1293" s="57">
        <v>46242.506747685184</v>
      </c>
      <c r="AP1293" s="57">
        <v>46243.541666666664</v>
      </c>
      <c r="AR1293" t="s">
        <v>14</v>
      </c>
      <c r="AS1293" t="s">
        <v>220</v>
      </c>
      <c r="AT1293" t="s">
        <v>231</v>
      </c>
      <c r="AV1293" t="s">
        <v>7645</v>
      </c>
      <c r="AW1293" t="s">
        <v>1066</v>
      </c>
      <c r="AX1293" t="s">
        <v>223</v>
      </c>
      <c r="BA1293" s="57">
        <v>46243.541666666664</v>
      </c>
      <c r="BB1293" t="s">
        <v>5142</v>
      </c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:61">
      <c r="A1294">
        <v>1293</v>
      </c>
      <c r="B1294">
        <v>1002510097</v>
      </c>
      <c r="C1294">
        <v>3</v>
      </c>
      <c r="D1294" t="s">
        <v>42</v>
      </c>
      <c r="E1294">
        <v>5</v>
      </c>
      <c r="F1294" t="s">
        <v>233</v>
      </c>
      <c r="G1294" t="s">
        <v>103</v>
      </c>
      <c r="H1294" t="s">
        <v>403</v>
      </c>
      <c r="I1294" t="s">
        <v>213</v>
      </c>
      <c r="J1294" t="s">
        <v>214</v>
      </c>
      <c r="K1294" t="s">
        <v>149</v>
      </c>
      <c r="M1294" t="s">
        <v>76</v>
      </c>
      <c r="N1294" t="s">
        <v>216</v>
      </c>
      <c r="O1294" s="57">
        <v>46239.457650462966</v>
      </c>
      <c r="P1294" s="57">
        <v>46240.823541666665</v>
      </c>
      <c r="Q1294">
        <v>69358945</v>
      </c>
      <c r="S1294">
        <v>152318240530</v>
      </c>
      <c r="T1294" t="s">
        <v>2423</v>
      </c>
      <c r="U1294" t="s">
        <v>2424</v>
      </c>
      <c r="V1294" t="s">
        <v>2425</v>
      </c>
      <c r="Z1294">
        <v>112.2182945</v>
      </c>
      <c r="AA1294">
        <v>-7.5307591</v>
      </c>
      <c r="AB1294" t="s">
        <v>2426</v>
      </c>
      <c r="AC1294" t="s">
        <v>230</v>
      </c>
      <c r="AL1294" t="s">
        <v>218</v>
      </c>
      <c r="AM1294" t="s">
        <v>2427</v>
      </c>
      <c r="AN1294" t="s">
        <v>6</v>
      </c>
      <c r="AO1294" s="57">
        <v>46150.475636574076</v>
      </c>
      <c r="AP1294" s="57">
        <v>46241.625</v>
      </c>
      <c r="AR1294" t="s">
        <v>219</v>
      </c>
      <c r="AS1294" t="s">
        <v>103</v>
      </c>
      <c r="AT1294" t="s">
        <v>231</v>
      </c>
      <c r="AU1294">
        <v>20260806</v>
      </c>
      <c r="AV1294" t="s">
        <v>222</v>
      </c>
      <c r="AW1294" t="s">
        <v>567</v>
      </c>
      <c r="AX1294" t="s">
        <v>223</v>
      </c>
      <c r="BA1294" s="57">
        <v>46241.625</v>
      </c>
      <c r="BB1294" t="s">
        <v>2427</v>
      </c>
      <c r="BC1294">
        <v>2026</v>
      </c>
      <c r="BD1294">
        <v>8</v>
      </c>
      <c r="BE1294">
        <v>6</v>
      </c>
      <c r="BF1294" s="6">
        <f t="shared" si="60"/>
        <v>46240</v>
      </c>
      <c r="BG1294">
        <f t="shared" si="61"/>
        <v>-1.625</v>
      </c>
      <c r="BH1294" t="str">
        <f t="shared" si="62"/>
        <v>COMPLY</v>
      </c>
      <c r="BI1294" t="str">
        <f>VLOOKUP(H1294,Sheet2!$A$1:$B$270,2,FALSE)</f>
        <v>MOJOKERTO</v>
      </c>
    </row>
    <row r="1295" spans="1:61">
      <c r="A1295">
        <v>1294</v>
      </c>
      <c r="B1295">
        <v>1002506060</v>
      </c>
      <c r="C1295">
        <v>3</v>
      </c>
      <c r="D1295" t="s">
        <v>38</v>
      </c>
      <c r="E1295">
        <v>5</v>
      </c>
      <c r="F1295" t="s">
        <v>92</v>
      </c>
      <c r="G1295" t="s">
        <v>97</v>
      </c>
      <c r="H1295" t="s">
        <v>352</v>
      </c>
      <c r="I1295" t="s">
        <v>213</v>
      </c>
      <c r="J1295" t="s">
        <v>214</v>
      </c>
      <c r="K1295" t="s">
        <v>149</v>
      </c>
      <c r="L1295" t="s">
        <v>215</v>
      </c>
      <c r="M1295" t="s">
        <v>76</v>
      </c>
      <c r="N1295" t="s">
        <v>216</v>
      </c>
      <c r="O1295" s="57">
        <v>46237.551365740743</v>
      </c>
      <c r="P1295" s="57">
        <v>46238.620138888888</v>
      </c>
      <c r="Q1295">
        <v>69357479</v>
      </c>
      <c r="S1295">
        <v>152648206699</v>
      </c>
      <c r="T1295" t="s">
        <v>2428</v>
      </c>
      <c r="U1295" t="s">
        <v>2429</v>
      </c>
      <c r="V1295" t="s">
        <v>2430</v>
      </c>
      <c r="Z1295">
        <v>111.801662072539</v>
      </c>
      <c r="AA1295">
        <v>-6.7924671514779904</v>
      </c>
      <c r="AB1295" t="s">
        <v>2431</v>
      </c>
      <c r="AC1295" t="s">
        <v>217</v>
      </c>
      <c r="AL1295" t="s">
        <v>218</v>
      </c>
      <c r="AM1295" t="s">
        <v>2432</v>
      </c>
      <c r="AN1295" t="s">
        <v>6</v>
      </c>
      <c r="AO1295" s="57">
        <v>46089.559490740743</v>
      </c>
      <c r="AP1295" s="57">
        <v>46238.541666666664</v>
      </c>
      <c r="AR1295" t="s">
        <v>219</v>
      </c>
      <c r="AS1295" t="s">
        <v>926</v>
      </c>
      <c r="AT1295" t="s">
        <v>231</v>
      </c>
      <c r="AU1295">
        <v>20260804</v>
      </c>
      <c r="AV1295" t="s">
        <v>222</v>
      </c>
      <c r="AW1295" t="s">
        <v>1055</v>
      </c>
      <c r="AX1295" t="s">
        <v>223</v>
      </c>
      <c r="BA1295" s="57">
        <v>46238.541666666664</v>
      </c>
      <c r="BB1295" t="s">
        <v>2432</v>
      </c>
      <c r="BC1295">
        <v>2026</v>
      </c>
      <c r="BD1295">
        <v>8</v>
      </c>
      <c r="BE1295">
        <v>4</v>
      </c>
      <c r="BF1295" s="6">
        <f t="shared" si="60"/>
        <v>46238</v>
      </c>
      <c r="BG1295">
        <f t="shared" si="61"/>
        <v>-0.54166666666424135</v>
      </c>
      <c r="BH1295" t="str">
        <f t="shared" si="62"/>
        <v>COMPLY</v>
      </c>
      <c r="BI1295" t="str">
        <f>VLOOKUP(H1295,Sheet2!$A$1:$B$270,2,FALSE)</f>
        <v>BOJONEGORO</v>
      </c>
    </row>
    <row r="1296" spans="1:61">
      <c r="A1296">
        <v>1295</v>
      </c>
      <c r="B1296">
        <v>1002521164</v>
      </c>
      <c r="C1296">
        <v>3</v>
      </c>
      <c r="D1296" t="s">
        <v>45</v>
      </c>
      <c r="E1296">
        <v>5</v>
      </c>
      <c r="F1296" t="s">
        <v>113</v>
      </c>
      <c r="G1296" t="s">
        <v>111</v>
      </c>
      <c r="H1296" t="s">
        <v>258</v>
      </c>
      <c r="I1296" t="s">
        <v>213</v>
      </c>
      <c r="J1296" t="s">
        <v>214</v>
      </c>
      <c r="K1296" t="s">
        <v>149</v>
      </c>
      <c r="L1296" t="s">
        <v>215</v>
      </c>
      <c r="M1296" t="s">
        <v>240</v>
      </c>
      <c r="N1296" t="s">
        <v>216</v>
      </c>
      <c r="O1296" s="57">
        <v>46246.332592592589</v>
      </c>
      <c r="P1296" s="57">
        <v>46246.333344907405</v>
      </c>
      <c r="Q1296">
        <v>69363788</v>
      </c>
      <c r="S1296">
        <v>172506789008</v>
      </c>
      <c r="T1296" t="s">
        <v>8572</v>
      </c>
      <c r="U1296" t="s">
        <v>8573</v>
      </c>
      <c r="V1296" t="s">
        <v>8574</v>
      </c>
      <c r="Z1296">
        <v>121.668233</v>
      </c>
      <c r="AA1296">
        <v>-8.8336962000000003</v>
      </c>
      <c r="AB1296" t="s">
        <v>8575</v>
      </c>
      <c r="AC1296" t="s">
        <v>237</v>
      </c>
      <c r="AL1296" t="s">
        <v>218</v>
      </c>
      <c r="AM1296" t="s">
        <v>8576</v>
      </c>
      <c r="AN1296" t="s">
        <v>6</v>
      </c>
      <c r="AO1296" s="57">
        <v>46364.340682870374</v>
      </c>
      <c r="AP1296" s="57">
        <v>46253.333333333336</v>
      </c>
      <c r="AR1296" t="s">
        <v>241</v>
      </c>
      <c r="AS1296" t="s">
        <v>111</v>
      </c>
      <c r="AT1296" t="s">
        <v>231</v>
      </c>
      <c r="AV1296" t="s">
        <v>240</v>
      </c>
      <c r="AW1296" t="s">
        <v>1055</v>
      </c>
      <c r="AX1296" t="s">
        <v>223</v>
      </c>
      <c r="BA1296" s="57">
        <v>46253.333333333336</v>
      </c>
      <c r="BB1296" t="s">
        <v>8576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str">
        <f>VLOOKUP(H1296,Sheet2!$A$1:$B$270,2,FALSE)</f>
        <v>ENDE</v>
      </c>
    </row>
    <row r="1297" spans="1:61">
      <c r="A1297">
        <v>1296</v>
      </c>
      <c r="B1297">
        <v>1002520175</v>
      </c>
      <c r="C1297">
        <v>3</v>
      </c>
      <c r="D1297" t="s">
        <v>55</v>
      </c>
      <c r="E1297">
        <v>5</v>
      </c>
      <c r="F1297" t="s">
        <v>315</v>
      </c>
      <c r="G1297" t="s">
        <v>124</v>
      </c>
      <c r="H1297" t="s">
        <v>399</v>
      </c>
      <c r="I1297" t="s">
        <v>213</v>
      </c>
      <c r="J1297" t="s">
        <v>214</v>
      </c>
      <c r="K1297" t="s">
        <v>149</v>
      </c>
      <c r="L1297" t="s">
        <v>215</v>
      </c>
      <c r="M1297" t="s">
        <v>279</v>
      </c>
      <c r="N1297" t="s">
        <v>216</v>
      </c>
      <c r="O1297" s="57">
        <v>46245.599270833336</v>
      </c>
      <c r="P1297" s="57">
        <v>46246.854490740741</v>
      </c>
      <c r="Q1297">
        <v>69363447</v>
      </c>
      <c r="S1297">
        <v>152302236728</v>
      </c>
      <c r="T1297" t="s">
        <v>7646</v>
      </c>
      <c r="U1297" t="s">
        <v>7647</v>
      </c>
      <c r="V1297" t="s">
        <v>7648</v>
      </c>
      <c r="Z1297">
        <v>112.7191832</v>
      </c>
      <c r="AA1297">
        <v>-7.3804387</v>
      </c>
      <c r="AB1297" t="s">
        <v>7649</v>
      </c>
      <c r="AC1297" t="s">
        <v>237</v>
      </c>
      <c r="AL1297" t="s">
        <v>218</v>
      </c>
      <c r="AM1297" t="s">
        <v>7168</v>
      </c>
      <c r="AN1297" t="s">
        <v>6</v>
      </c>
      <c r="AO1297" s="57">
        <v>46334.610983796294</v>
      </c>
      <c r="AP1297" s="57">
        <v>46246.541666666664</v>
      </c>
      <c r="AQ1297" t="s">
        <v>249</v>
      </c>
      <c r="AR1297" t="s">
        <v>280</v>
      </c>
      <c r="AS1297" t="s">
        <v>631</v>
      </c>
      <c r="AT1297" t="s">
        <v>231</v>
      </c>
      <c r="AV1297" t="s">
        <v>8577</v>
      </c>
      <c r="AW1297" t="s">
        <v>1059</v>
      </c>
      <c r="AX1297" t="s">
        <v>223</v>
      </c>
      <c r="BA1297" s="57">
        <v>46246.541666666664</v>
      </c>
      <c r="BB1297" t="s">
        <v>7168</v>
      </c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str">
        <f>VLOOKUP(H1297,Sheet2!$A$1:$B$270,2,FALSE)</f>
        <v>SURABAYA SELATAN</v>
      </c>
    </row>
    <row r="1298" spans="1:61">
      <c r="A1298">
        <v>1297</v>
      </c>
      <c r="B1298">
        <v>1002520749</v>
      </c>
      <c r="C1298">
        <v>3</v>
      </c>
      <c r="D1298" t="s">
        <v>42</v>
      </c>
      <c r="E1298">
        <v>5</v>
      </c>
      <c r="F1298" t="s">
        <v>102</v>
      </c>
      <c r="G1298" t="s">
        <v>99</v>
      </c>
      <c r="H1298" t="s">
        <v>289</v>
      </c>
      <c r="I1298" t="s">
        <v>213</v>
      </c>
      <c r="J1298" t="s">
        <v>214</v>
      </c>
      <c r="K1298" t="s">
        <v>149</v>
      </c>
      <c r="M1298" t="s">
        <v>76</v>
      </c>
      <c r="N1298" t="s">
        <v>622</v>
      </c>
      <c r="O1298" s="57">
        <v>46245.689560185187</v>
      </c>
      <c r="P1298" s="57">
        <v>46247.602916666663</v>
      </c>
      <c r="Q1298">
        <v>69363632</v>
      </c>
      <c r="S1298">
        <v>152519203623</v>
      </c>
      <c r="T1298" t="s">
        <v>674</v>
      </c>
      <c r="U1298" t="s">
        <v>7650</v>
      </c>
      <c r="V1298" t="s">
        <v>8578</v>
      </c>
      <c r="Z1298">
        <v>114.146401</v>
      </c>
      <c r="AA1298">
        <v>-8.3624670999999999</v>
      </c>
      <c r="AB1298" t="s">
        <v>7651</v>
      </c>
      <c r="AC1298" t="s">
        <v>635</v>
      </c>
      <c r="AL1298" t="s">
        <v>218</v>
      </c>
      <c r="AM1298" t="s">
        <v>8579</v>
      </c>
      <c r="AN1298" t="s">
        <v>6</v>
      </c>
      <c r="AO1298" s="57">
        <v>46334.694293981483</v>
      </c>
      <c r="AP1298" s="57">
        <v>46247.333333333336</v>
      </c>
      <c r="AR1298" t="s">
        <v>219</v>
      </c>
      <c r="AS1298" t="s">
        <v>602</v>
      </c>
      <c r="AT1298" t="s">
        <v>231</v>
      </c>
      <c r="AU1298">
        <v>20260813</v>
      </c>
      <c r="AV1298" t="s">
        <v>222</v>
      </c>
      <c r="AW1298" t="s">
        <v>566</v>
      </c>
      <c r="AX1298" t="s">
        <v>223</v>
      </c>
      <c r="BA1298" s="57">
        <v>46247.333333333336</v>
      </c>
      <c r="BB1298" t="s">
        <v>8579</v>
      </c>
      <c r="BC1298">
        <v>2026</v>
      </c>
      <c r="BD1298">
        <v>8</v>
      </c>
      <c r="BE1298">
        <v>13</v>
      </c>
      <c r="BF1298" s="6">
        <f t="shared" si="60"/>
        <v>46247</v>
      </c>
      <c r="BG1298">
        <f t="shared" si="61"/>
        <v>-0.33333333333575865</v>
      </c>
      <c r="BH1298" t="str">
        <f t="shared" si="62"/>
        <v>COMPLY</v>
      </c>
      <c r="BI1298" t="str">
        <f>VLOOKUP(H1298,Sheet2!$A$1:$B$270,2,FALSE)</f>
        <v>BANYUWANGI</v>
      </c>
    </row>
    <row r="1299" spans="1:61">
      <c r="A1299">
        <v>1298</v>
      </c>
      <c r="B1299">
        <v>1002520733</v>
      </c>
      <c r="C1299">
        <v>3</v>
      </c>
      <c r="D1299" t="s">
        <v>55</v>
      </c>
      <c r="E1299">
        <v>5</v>
      </c>
      <c r="F1299" t="s">
        <v>267</v>
      </c>
      <c r="G1299" t="s">
        <v>128</v>
      </c>
      <c r="H1299" t="s">
        <v>313</v>
      </c>
      <c r="I1299" t="s">
        <v>213</v>
      </c>
      <c r="J1299" t="s">
        <v>214</v>
      </c>
      <c r="K1299" t="s">
        <v>149</v>
      </c>
      <c r="M1299" t="s">
        <v>288</v>
      </c>
      <c r="N1299" t="s">
        <v>216</v>
      </c>
      <c r="O1299" s="57">
        <v>46245.686828703707</v>
      </c>
      <c r="P1299" s="57">
        <v>46246.505057870374</v>
      </c>
      <c r="Q1299">
        <v>69363631</v>
      </c>
      <c r="S1299">
        <v>152417233945</v>
      </c>
      <c r="T1299" t="s">
        <v>7652</v>
      </c>
      <c r="U1299" t="s">
        <v>7653</v>
      </c>
      <c r="V1299" t="s">
        <v>8580</v>
      </c>
      <c r="Z1299">
        <v>112.5748854</v>
      </c>
      <c r="AA1299">
        <v>-7.3779021</v>
      </c>
      <c r="AB1299" t="s">
        <v>7654</v>
      </c>
      <c r="AC1299" t="s">
        <v>293</v>
      </c>
      <c r="AL1299" t="s">
        <v>218</v>
      </c>
      <c r="AM1299" t="s">
        <v>8581</v>
      </c>
      <c r="AN1299" t="s">
        <v>6</v>
      </c>
      <c r="AO1299" s="57">
        <v>46334.694293981483</v>
      </c>
      <c r="AP1299" s="57">
        <v>46247.333333333336</v>
      </c>
      <c r="AR1299" t="s">
        <v>241</v>
      </c>
      <c r="AS1299" t="s">
        <v>661</v>
      </c>
      <c r="AT1299" t="s">
        <v>231</v>
      </c>
      <c r="AV1299" t="s">
        <v>8582</v>
      </c>
      <c r="AW1299" t="s">
        <v>565</v>
      </c>
      <c r="AX1299" t="s">
        <v>223</v>
      </c>
      <c r="BA1299" s="57">
        <v>46247.333333333336</v>
      </c>
      <c r="BB1299" t="s">
        <v>8581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str">
        <f>VLOOKUP(H1299,Sheet2!$A$1:$B$270,2,FALSE)</f>
        <v>SURABAYA UTARA</v>
      </c>
    </row>
    <row r="1300" spans="1:61">
      <c r="A1300">
        <v>1299</v>
      </c>
      <c r="B1300">
        <v>1002508007</v>
      </c>
      <c r="C1300">
        <v>3</v>
      </c>
      <c r="D1300" t="s">
        <v>51</v>
      </c>
      <c r="E1300">
        <v>4</v>
      </c>
      <c r="F1300" t="s">
        <v>275</v>
      </c>
      <c r="G1300" t="s">
        <v>297</v>
      </c>
      <c r="H1300" t="s">
        <v>927</v>
      </c>
      <c r="I1300" t="s">
        <v>213</v>
      </c>
      <c r="J1300" t="s">
        <v>214</v>
      </c>
      <c r="K1300" t="s">
        <v>149</v>
      </c>
      <c r="M1300" t="s">
        <v>970</v>
      </c>
      <c r="N1300" t="s">
        <v>216</v>
      </c>
      <c r="O1300" s="57">
        <v>46238.51871527778</v>
      </c>
      <c r="P1300" s="57">
        <v>46244.719293981485</v>
      </c>
      <c r="Q1300">
        <v>69358221</v>
      </c>
      <c r="R1300">
        <v>2955162063</v>
      </c>
      <c r="S1300">
        <v>142551119447</v>
      </c>
      <c r="T1300" t="s">
        <v>990</v>
      </c>
      <c r="U1300" t="s">
        <v>2438</v>
      </c>
      <c r="V1300" t="s">
        <v>2439</v>
      </c>
      <c r="Z1300">
        <v>111.0626635</v>
      </c>
      <c r="AA1300">
        <v>-6.6565117000000003</v>
      </c>
      <c r="AB1300" t="s">
        <v>2440</v>
      </c>
      <c r="AC1300" t="s">
        <v>226</v>
      </c>
      <c r="AL1300" t="s">
        <v>218</v>
      </c>
      <c r="AM1300" t="s">
        <v>2441</v>
      </c>
      <c r="AN1300" t="s">
        <v>6</v>
      </c>
      <c r="AO1300" s="57">
        <v>46120.527719907404</v>
      </c>
      <c r="AP1300" s="57">
        <v>46240.333333333336</v>
      </c>
      <c r="AQ1300" t="s">
        <v>249</v>
      </c>
      <c r="AR1300" t="s">
        <v>12</v>
      </c>
      <c r="AS1300" t="s">
        <v>220</v>
      </c>
      <c r="AT1300" t="s">
        <v>231</v>
      </c>
      <c r="AV1300" t="s">
        <v>949</v>
      </c>
      <c r="AW1300" t="s">
        <v>630</v>
      </c>
      <c r="AX1300" t="s">
        <v>223</v>
      </c>
      <c r="BA1300" s="57">
        <v>46240.333333333336</v>
      </c>
      <c r="BB1300" t="s">
        <v>2441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:61">
      <c r="A1301">
        <v>1300</v>
      </c>
      <c r="B1301">
        <v>1002519962</v>
      </c>
      <c r="C1301">
        <v>3</v>
      </c>
      <c r="D1301" t="s">
        <v>38</v>
      </c>
      <c r="E1301">
        <v>5</v>
      </c>
      <c r="F1301" t="s">
        <v>90</v>
      </c>
      <c r="G1301" t="s">
        <v>90</v>
      </c>
      <c r="H1301" t="s">
        <v>461</v>
      </c>
      <c r="I1301" t="s">
        <v>213</v>
      </c>
      <c r="J1301" t="s">
        <v>214</v>
      </c>
      <c r="K1301" t="s">
        <v>149</v>
      </c>
      <c r="L1301" t="s">
        <v>215</v>
      </c>
      <c r="M1301" t="s">
        <v>76</v>
      </c>
      <c r="N1301" t="s">
        <v>216</v>
      </c>
      <c r="O1301" s="57">
        <v>46245.572870370372</v>
      </c>
      <c r="P1301" s="57">
        <v>46245.826157407406</v>
      </c>
      <c r="Q1301">
        <v>69363353</v>
      </c>
      <c r="S1301">
        <v>152640225882</v>
      </c>
      <c r="T1301" t="s">
        <v>7655</v>
      </c>
      <c r="U1301" t="s">
        <v>7656</v>
      </c>
      <c r="V1301" t="s">
        <v>7657</v>
      </c>
      <c r="Z1301">
        <v>111.987056024372</v>
      </c>
      <c r="AA1301">
        <v>-7.7741479156884701</v>
      </c>
      <c r="AB1301" t="s">
        <v>7658</v>
      </c>
      <c r="AC1301" t="s">
        <v>217</v>
      </c>
      <c r="AL1301" t="s">
        <v>218</v>
      </c>
      <c r="AM1301" t="s">
        <v>7158</v>
      </c>
      <c r="AN1301" t="s">
        <v>6</v>
      </c>
      <c r="AO1301" s="57">
        <v>46334.579965277779</v>
      </c>
      <c r="AP1301" s="57">
        <v>46246.541666666664</v>
      </c>
      <c r="AR1301" t="s">
        <v>219</v>
      </c>
      <c r="AS1301" t="s">
        <v>585</v>
      </c>
      <c r="AT1301" t="s">
        <v>231</v>
      </c>
      <c r="AU1301">
        <v>20260811</v>
      </c>
      <c r="AV1301" t="s">
        <v>222</v>
      </c>
      <c r="AW1301" t="s">
        <v>1055</v>
      </c>
      <c r="AX1301" t="s">
        <v>223</v>
      </c>
      <c r="BA1301" s="57">
        <v>46246.541666666664</v>
      </c>
      <c r="BB1301" t="s">
        <v>7158</v>
      </c>
      <c r="BC1301">
        <v>2026</v>
      </c>
      <c r="BD1301">
        <v>8</v>
      </c>
      <c r="BE1301">
        <v>11</v>
      </c>
      <c r="BF1301" s="6">
        <f t="shared" si="60"/>
        <v>46245</v>
      </c>
      <c r="BG1301">
        <f t="shared" si="61"/>
        <v>-1.5416666666642413</v>
      </c>
      <c r="BH1301" t="str">
        <f t="shared" si="62"/>
        <v>COMPLY</v>
      </c>
      <c r="BI1301" t="str">
        <f>VLOOKUP(H1301,Sheet2!$A$1:$B$270,2,FALSE)</f>
        <v>KEDIRI</v>
      </c>
    </row>
    <row r="1302" spans="1:61">
      <c r="A1302">
        <v>1301</v>
      </c>
      <c r="B1302">
        <v>1002521248</v>
      </c>
      <c r="C1302">
        <v>3</v>
      </c>
      <c r="D1302" t="s">
        <v>55</v>
      </c>
      <c r="E1302">
        <v>5</v>
      </c>
      <c r="F1302" t="s">
        <v>267</v>
      </c>
      <c r="G1302" t="s">
        <v>128</v>
      </c>
      <c r="H1302" t="s">
        <v>362</v>
      </c>
      <c r="I1302" t="s">
        <v>213</v>
      </c>
      <c r="J1302" t="s">
        <v>214</v>
      </c>
      <c r="K1302" t="s">
        <v>149</v>
      </c>
      <c r="M1302" t="s">
        <v>76</v>
      </c>
      <c r="N1302" t="s">
        <v>216</v>
      </c>
      <c r="O1302" s="57">
        <v>46246.364328703705</v>
      </c>
      <c r="P1302" s="57">
        <v>46247.804675925923</v>
      </c>
      <c r="Q1302">
        <v>69363846</v>
      </c>
      <c r="S1302">
        <v>152412248277</v>
      </c>
      <c r="T1302" t="s">
        <v>8583</v>
      </c>
      <c r="U1302" t="s">
        <v>8584</v>
      </c>
      <c r="V1302" t="s">
        <v>9527</v>
      </c>
      <c r="Z1302">
        <v>112.6528909</v>
      </c>
      <c r="AA1302">
        <v>-7.2698945999999998</v>
      </c>
      <c r="AB1302" t="s">
        <v>8585</v>
      </c>
      <c r="AC1302" t="s">
        <v>230</v>
      </c>
      <c r="AL1302" t="s">
        <v>218</v>
      </c>
      <c r="AM1302" t="s">
        <v>9528</v>
      </c>
      <c r="AN1302" t="s">
        <v>6</v>
      </c>
      <c r="AO1302" s="57">
        <v>46364.372129629628</v>
      </c>
      <c r="AP1302" s="57">
        <v>46248.541666666664</v>
      </c>
      <c r="AR1302" t="s">
        <v>219</v>
      </c>
      <c r="AS1302" t="s">
        <v>647</v>
      </c>
      <c r="AT1302" t="s">
        <v>576</v>
      </c>
      <c r="AU1302">
        <v>20260813</v>
      </c>
      <c r="AV1302" t="s">
        <v>222</v>
      </c>
      <c r="AW1302" t="s">
        <v>8586</v>
      </c>
      <c r="AX1302" t="s">
        <v>223</v>
      </c>
      <c r="BA1302" s="57">
        <v>46248.541666666664</v>
      </c>
      <c r="BB1302" t="s">
        <v>9528</v>
      </c>
      <c r="BC1302">
        <v>2026</v>
      </c>
      <c r="BD1302">
        <v>8</v>
      </c>
      <c r="BE1302">
        <v>13</v>
      </c>
      <c r="BF1302" s="6">
        <f t="shared" si="60"/>
        <v>46247</v>
      </c>
      <c r="BG1302">
        <f t="shared" si="61"/>
        <v>-1.5416666666642413</v>
      </c>
      <c r="BH1302" t="str">
        <f t="shared" si="62"/>
        <v>COMPLY</v>
      </c>
      <c r="BI1302" t="str">
        <f>VLOOKUP(H1302,Sheet2!$A$1:$B$270,2,FALSE)</f>
        <v>SURABAYA UTARA</v>
      </c>
    </row>
    <row r="1303" spans="1:61">
      <c r="A1303">
        <v>1302</v>
      </c>
      <c r="B1303">
        <v>1002515578</v>
      </c>
      <c r="C1303">
        <v>3</v>
      </c>
      <c r="D1303" t="s">
        <v>49</v>
      </c>
      <c r="E1303">
        <v>4</v>
      </c>
      <c r="F1303" t="s">
        <v>247</v>
      </c>
      <c r="G1303" t="s">
        <v>598</v>
      </c>
      <c r="H1303" t="s">
        <v>599</v>
      </c>
      <c r="I1303" t="s">
        <v>213</v>
      </c>
      <c r="J1303" t="s">
        <v>214</v>
      </c>
      <c r="K1303" t="s">
        <v>149</v>
      </c>
      <c r="L1303" t="s">
        <v>215</v>
      </c>
      <c r="M1303" t="s">
        <v>582</v>
      </c>
      <c r="N1303" t="s">
        <v>216</v>
      </c>
      <c r="O1303" s="57">
        <v>46242.353437500002</v>
      </c>
      <c r="P1303" s="57">
        <v>46244.471342592595</v>
      </c>
      <c r="Q1303">
        <v>69361228</v>
      </c>
      <c r="S1303">
        <v>142434111349</v>
      </c>
      <c r="T1303" t="s">
        <v>5148</v>
      </c>
      <c r="U1303" t="s">
        <v>5149</v>
      </c>
      <c r="V1303" t="s">
        <v>5150</v>
      </c>
      <c r="Z1303">
        <v>110.50780930000001</v>
      </c>
      <c r="AA1303">
        <v>-7.3395962999999904</v>
      </c>
      <c r="AB1303" t="s">
        <v>5151</v>
      </c>
      <c r="AC1303" t="s">
        <v>237</v>
      </c>
      <c r="AL1303" t="s">
        <v>218</v>
      </c>
      <c r="AM1303" t="s">
        <v>5152</v>
      </c>
      <c r="AN1303" t="s">
        <v>6</v>
      </c>
      <c r="AO1303" s="57">
        <v>46242.360983796294</v>
      </c>
      <c r="AP1303" s="57">
        <v>46243.333333333336</v>
      </c>
      <c r="AQ1303" t="s">
        <v>249</v>
      </c>
      <c r="AR1303" t="s">
        <v>14</v>
      </c>
      <c r="AS1303" t="s">
        <v>220</v>
      </c>
      <c r="AT1303" t="s">
        <v>231</v>
      </c>
      <c r="AV1303" t="s">
        <v>6490</v>
      </c>
      <c r="AW1303" t="s">
        <v>1063</v>
      </c>
      <c r="AX1303" t="s">
        <v>223</v>
      </c>
      <c r="BA1303" s="57">
        <v>46243.333333333336</v>
      </c>
      <c r="BB1303" t="s">
        <v>5152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1002519081</v>
      </c>
      <c r="C1304">
        <v>3</v>
      </c>
      <c r="D1304" t="s">
        <v>51</v>
      </c>
      <c r="E1304">
        <v>4</v>
      </c>
      <c r="F1304" t="s">
        <v>235</v>
      </c>
      <c r="G1304" t="s">
        <v>594</v>
      </c>
      <c r="H1304" t="s">
        <v>1106</v>
      </c>
      <c r="I1304" t="s">
        <v>213</v>
      </c>
      <c r="J1304" t="s">
        <v>214</v>
      </c>
      <c r="K1304" t="s">
        <v>149</v>
      </c>
      <c r="M1304" t="s">
        <v>225</v>
      </c>
      <c r="N1304" t="s">
        <v>216</v>
      </c>
      <c r="O1304" s="57">
        <v>46245.406469907408</v>
      </c>
      <c r="P1304" s="57">
        <v>46248.338449074072</v>
      </c>
      <c r="Q1304">
        <v>69362963</v>
      </c>
      <c r="S1304">
        <v>142566102281</v>
      </c>
      <c r="T1304" t="s">
        <v>7314</v>
      </c>
      <c r="U1304" t="s">
        <v>7315</v>
      </c>
      <c r="V1304" t="s">
        <v>9529</v>
      </c>
      <c r="Z1304">
        <v>110.82818589999999</v>
      </c>
      <c r="AA1304">
        <v>-7.5403699</v>
      </c>
      <c r="AB1304" t="s">
        <v>7316</v>
      </c>
      <c r="AC1304" t="s">
        <v>293</v>
      </c>
      <c r="AL1304" t="s">
        <v>218</v>
      </c>
      <c r="AM1304" t="s">
        <v>9171</v>
      </c>
      <c r="AN1304" t="s">
        <v>6</v>
      </c>
      <c r="AO1304" s="57">
        <v>46334.41300925926</v>
      </c>
      <c r="AP1304" s="57">
        <v>46248.333333333336</v>
      </c>
      <c r="AR1304" t="s">
        <v>18</v>
      </c>
      <c r="AS1304" t="s">
        <v>951</v>
      </c>
      <c r="AT1304" t="s">
        <v>231</v>
      </c>
      <c r="AV1304" t="s">
        <v>227</v>
      </c>
      <c r="AW1304" t="s">
        <v>566</v>
      </c>
      <c r="AX1304" t="s">
        <v>223</v>
      </c>
      <c r="BA1304" s="57">
        <v>46248.333333333336</v>
      </c>
      <c r="BB1304" t="s">
        <v>9171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1002507103</v>
      </c>
      <c r="C1305">
        <v>3</v>
      </c>
      <c r="D1305" t="s">
        <v>38</v>
      </c>
      <c r="E1305">
        <v>5</v>
      </c>
      <c r="F1305" t="s">
        <v>92</v>
      </c>
      <c r="G1305" t="s">
        <v>97</v>
      </c>
      <c r="H1305" t="s">
        <v>402</v>
      </c>
      <c r="I1305" t="s">
        <v>213</v>
      </c>
      <c r="J1305" t="s">
        <v>214</v>
      </c>
      <c r="K1305" t="s">
        <v>149</v>
      </c>
      <c r="L1305" t="s">
        <v>215</v>
      </c>
      <c r="M1305" t="s">
        <v>582</v>
      </c>
      <c r="N1305" t="s">
        <v>216</v>
      </c>
      <c r="O1305" s="57">
        <v>46238.407592592594</v>
      </c>
      <c r="P1305" s="57">
        <v>46242.517534722225</v>
      </c>
      <c r="Q1305">
        <v>69358013</v>
      </c>
      <c r="S1305">
        <v>152645203670</v>
      </c>
      <c r="T1305" t="s">
        <v>2442</v>
      </c>
      <c r="U1305" t="s">
        <v>2443</v>
      </c>
      <c r="V1305" t="s">
        <v>2444</v>
      </c>
      <c r="Z1305">
        <v>111.722955049638</v>
      </c>
      <c r="AA1305">
        <v>-7.0150902159156399</v>
      </c>
      <c r="AB1305" t="s">
        <v>2445</v>
      </c>
      <c r="AC1305" t="s">
        <v>237</v>
      </c>
      <c r="AL1305" t="s">
        <v>218</v>
      </c>
      <c r="AM1305" t="s">
        <v>2446</v>
      </c>
      <c r="AN1305" t="s">
        <v>6</v>
      </c>
      <c r="AO1305" s="57">
        <v>46120.413553240738</v>
      </c>
      <c r="AP1305" s="57">
        <v>46239.333333333336</v>
      </c>
      <c r="AQ1305" t="s">
        <v>570</v>
      </c>
      <c r="AR1305" t="s">
        <v>14</v>
      </c>
      <c r="AS1305" t="s">
        <v>926</v>
      </c>
      <c r="AT1305" t="s">
        <v>231</v>
      </c>
      <c r="AV1305" t="s">
        <v>5153</v>
      </c>
      <c r="AW1305" t="s">
        <v>1090</v>
      </c>
      <c r="AX1305" t="s">
        <v>223</v>
      </c>
      <c r="BA1305" s="57">
        <v>46239.333333333336</v>
      </c>
      <c r="BB1305" t="s">
        <v>2446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str">
        <f>VLOOKUP(H1305,Sheet2!$A$1:$B$270,2,FALSE)</f>
        <v>BOJONEGORO</v>
      </c>
    </row>
    <row r="1306" spans="1:61">
      <c r="A1306">
        <v>1305</v>
      </c>
      <c r="B1306">
        <v>1002504611</v>
      </c>
      <c r="C1306">
        <v>3</v>
      </c>
      <c r="D1306" t="s">
        <v>38</v>
      </c>
      <c r="E1306">
        <v>5</v>
      </c>
      <c r="F1306" t="s">
        <v>90</v>
      </c>
      <c r="G1306" t="s">
        <v>98</v>
      </c>
      <c r="H1306" t="s">
        <v>303</v>
      </c>
      <c r="I1306" t="s">
        <v>213</v>
      </c>
      <c r="J1306" t="s">
        <v>214</v>
      </c>
      <c r="K1306" t="s">
        <v>149</v>
      </c>
      <c r="L1306" t="s">
        <v>215</v>
      </c>
      <c r="M1306" t="s">
        <v>76</v>
      </c>
      <c r="N1306" t="s">
        <v>216</v>
      </c>
      <c r="O1306" s="57">
        <v>46235.582592592589</v>
      </c>
      <c r="P1306" s="57">
        <v>46236.58388888889</v>
      </c>
      <c r="Q1306">
        <v>69356768</v>
      </c>
      <c r="S1306">
        <v>152606246179</v>
      </c>
      <c r="T1306" t="s">
        <v>2447</v>
      </c>
      <c r="U1306" t="s">
        <v>2448</v>
      </c>
      <c r="V1306" t="s">
        <v>2449</v>
      </c>
      <c r="Z1306">
        <v>111.93244199999999</v>
      </c>
      <c r="AA1306">
        <v>-8.0037260000000003</v>
      </c>
      <c r="AB1306" t="s">
        <v>2450</v>
      </c>
      <c r="AC1306" t="s">
        <v>237</v>
      </c>
      <c r="AL1306" t="s">
        <v>218</v>
      </c>
      <c r="AM1306" t="s">
        <v>2451</v>
      </c>
      <c r="AN1306" t="s">
        <v>6</v>
      </c>
      <c r="AO1306" s="57">
        <v>46030.590185185189</v>
      </c>
      <c r="AP1306" s="57">
        <v>46236.541666666664</v>
      </c>
      <c r="AR1306" t="s">
        <v>219</v>
      </c>
      <c r="AS1306" t="s">
        <v>98</v>
      </c>
      <c r="AT1306" t="s">
        <v>231</v>
      </c>
      <c r="AU1306">
        <v>20260802</v>
      </c>
      <c r="AV1306" t="s">
        <v>222</v>
      </c>
      <c r="AW1306" t="s">
        <v>1055</v>
      </c>
      <c r="AX1306" t="s">
        <v>223</v>
      </c>
      <c r="BA1306" s="57">
        <v>46236.541666666664</v>
      </c>
      <c r="BB1306" t="s">
        <v>2451</v>
      </c>
      <c r="BC1306">
        <v>2026</v>
      </c>
      <c r="BD1306">
        <v>8</v>
      </c>
      <c r="BE1306">
        <v>2</v>
      </c>
      <c r="BF1306" s="6">
        <f t="shared" si="60"/>
        <v>46236</v>
      </c>
      <c r="BG1306">
        <f t="shared" si="61"/>
        <v>-0.54166666666424135</v>
      </c>
      <c r="BH1306" t="str">
        <f t="shared" si="62"/>
        <v>COMPLY</v>
      </c>
      <c r="BI1306" t="str">
        <f>VLOOKUP(H1306,Sheet2!$A$1:$B$270,2,FALSE)</f>
        <v>BLITAR</v>
      </c>
    </row>
    <row r="1307" spans="1:61">
      <c r="A1307">
        <v>1306</v>
      </c>
      <c r="B1307">
        <v>1002523750</v>
      </c>
      <c r="C1307">
        <v>3</v>
      </c>
      <c r="D1307" t="s">
        <v>45</v>
      </c>
      <c r="E1307">
        <v>5</v>
      </c>
      <c r="F1307" t="s">
        <v>211</v>
      </c>
      <c r="G1307" t="s">
        <v>116</v>
      </c>
      <c r="H1307" t="s">
        <v>274</v>
      </c>
      <c r="I1307" t="s">
        <v>213</v>
      </c>
      <c r="J1307" t="s">
        <v>214</v>
      </c>
      <c r="K1307" t="s">
        <v>149</v>
      </c>
      <c r="M1307" t="s">
        <v>614</v>
      </c>
      <c r="N1307" t="s">
        <v>216</v>
      </c>
      <c r="O1307" s="57">
        <v>46247.444039351853</v>
      </c>
      <c r="P1307" s="57">
        <v>46247.466203703705</v>
      </c>
      <c r="Q1307">
        <v>69364895</v>
      </c>
      <c r="S1307">
        <v>172604213972</v>
      </c>
      <c r="T1307" t="s">
        <v>9530</v>
      </c>
      <c r="U1307" t="s">
        <v>1103</v>
      </c>
      <c r="Z1307">
        <v>116.043350089322</v>
      </c>
      <c r="AA1307">
        <v>-8.3537931814710191</v>
      </c>
      <c r="AB1307" t="s">
        <v>9531</v>
      </c>
      <c r="AC1307" t="s">
        <v>293</v>
      </c>
      <c r="AO1307" t="s">
        <v>9532</v>
      </c>
      <c r="AR1307" t="s">
        <v>5</v>
      </c>
      <c r="AS1307" t="s">
        <v>956</v>
      </c>
      <c r="AT1307" t="s">
        <v>221</v>
      </c>
      <c r="AV1307" t="s">
        <v>9533</v>
      </c>
      <c r="AW1307" t="s">
        <v>1128</v>
      </c>
      <c r="AX1307" t="s">
        <v>223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str">
        <f>VLOOKUP(H1307,Sheet2!$A$1:$B$270,2,FALSE)</f>
        <v>SELONG</v>
      </c>
    </row>
    <row r="1308" spans="1:61">
      <c r="A1308">
        <v>1307</v>
      </c>
      <c r="B1308">
        <v>1002516422</v>
      </c>
      <c r="C1308">
        <v>3</v>
      </c>
      <c r="D1308" t="s">
        <v>55</v>
      </c>
      <c r="E1308">
        <v>5</v>
      </c>
      <c r="F1308" t="s">
        <v>315</v>
      </c>
      <c r="G1308" t="s">
        <v>124</v>
      </c>
      <c r="H1308" t="s">
        <v>317</v>
      </c>
      <c r="I1308" t="s">
        <v>213</v>
      </c>
      <c r="J1308" t="s">
        <v>214</v>
      </c>
      <c r="K1308" t="s">
        <v>149</v>
      </c>
      <c r="L1308" t="s">
        <v>215</v>
      </c>
      <c r="M1308" t="s">
        <v>596</v>
      </c>
      <c r="N1308" t="s">
        <v>216</v>
      </c>
      <c r="O1308" s="57">
        <v>46243.486770833333</v>
      </c>
      <c r="P1308" s="57">
        <v>46245.579791666663</v>
      </c>
      <c r="Q1308">
        <v>69361782</v>
      </c>
      <c r="S1308">
        <v>152308241996</v>
      </c>
      <c r="T1308" t="s">
        <v>5154</v>
      </c>
      <c r="U1308" t="s">
        <v>5155</v>
      </c>
      <c r="V1308" t="s">
        <v>5156</v>
      </c>
      <c r="Z1308">
        <v>112.751086</v>
      </c>
      <c r="AA1308">
        <v>-7.3037729999999996</v>
      </c>
      <c r="AB1308" t="s">
        <v>5157</v>
      </c>
      <c r="AC1308" t="s">
        <v>237</v>
      </c>
      <c r="AL1308" t="s">
        <v>218</v>
      </c>
      <c r="AM1308" t="s">
        <v>4851</v>
      </c>
      <c r="AN1308" t="s">
        <v>6</v>
      </c>
      <c r="AO1308" s="57">
        <v>46273.496423611112</v>
      </c>
      <c r="AP1308" s="57">
        <v>46244.333333333336</v>
      </c>
      <c r="AQ1308" t="s">
        <v>249</v>
      </c>
      <c r="AR1308" t="s">
        <v>14</v>
      </c>
      <c r="AS1308" t="s">
        <v>667</v>
      </c>
      <c r="AT1308" t="s">
        <v>231</v>
      </c>
      <c r="AV1308" t="s">
        <v>597</v>
      </c>
      <c r="AW1308" t="s">
        <v>5158</v>
      </c>
      <c r="AX1308" t="s">
        <v>223</v>
      </c>
      <c r="BA1308" s="57">
        <v>46244.333333333336</v>
      </c>
      <c r="BB1308" t="s">
        <v>4851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str">
        <f>VLOOKUP(H1308,Sheet2!$A$1:$B$270,2,FALSE)</f>
        <v>SURABAYA SELATAN</v>
      </c>
    </row>
    <row r="1309" spans="1:61">
      <c r="A1309">
        <v>1308</v>
      </c>
      <c r="B1309">
        <v>1002512245</v>
      </c>
      <c r="C1309">
        <v>3</v>
      </c>
      <c r="D1309" t="s">
        <v>55</v>
      </c>
      <c r="E1309">
        <v>5</v>
      </c>
      <c r="F1309" t="s">
        <v>267</v>
      </c>
      <c r="G1309" t="s">
        <v>126</v>
      </c>
      <c r="H1309" t="s">
        <v>268</v>
      </c>
      <c r="I1309" t="s">
        <v>213</v>
      </c>
      <c r="J1309" t="s">
        <v>214</v>
      </c>
      <c r="K1309" t="s">
        <v>149</v>
      </c>
      <c r="L1309" t="s">
        <v>215</v>
      </c>
      <c r="M1309" t="s">
        <v>582</v>
      </c>
      <c r="N1309" t="s">
        <v>216</v>
      </c>
      <c r="O1309" s="57">
        <v>46240.524259259262</v>
      </c>
      <c r="P1309" s="57">
        <v>46244.675717592596</v>
      </c>
      <c r="Q1309">
        <v>69359904</v>
      </c>
      <c r="S1309">
        <v>152413167553</v>
      </c>
      <c r="T1309" t="s">
        <v>2457</v>
      </c>
      <c r="U1309" t="s">
        <v>2458</v>
      </c>
      <c r="V1309" t="s">
        <v>2459</v>
      </c>
      <c r="Z1309">
        <v>112.75182599999999</v>
      </c>
      <c r="AA1309">
        <v>-7.2598849999999997</v>
      </c>
      <c r="AB1309" t="s">
        <v>2460</v>
      </c>
      <c r="AC1309" t="s">
        <v>217</v>
      </c>
      <c r="AL1309" t="s">
        <v>218</v>
      </c>
      <c r="AM1309" t="s">
        <v>1612</v>
      </c>
      <c r="AN1309" t="s">
        <v>6</v>
      </c>
      <c r="AO1309" s="57">
        <v>46181.52789351852</v>
      </c>
      <c r="AP1309" s="57">
        <v>46241.541666666664</v>
      </c>
      <c r="AQ1309" t="s">
        <v>249</v>
      </c>
      <c r="AR1309" t="s">
        <v>14</v>
      </c>
      <c r="AS1309" t="s">
        <v>610</v>
      </c>
      <c r="AT1309" t="s">
        <v>231</v>
      </c>
      <c r="AV1309" t="s">
        <v>6495</v>
      </c>
      <c r="AW1309" t="s">
        <v>1068</v>
      </c>
      <c r="AX1309" t="s">
        <v>223</v>
      </c>
      <c r="BA1309" s="57">
        <v>46241.541666666664</v>
      </c>
      <c r="BB1309" t="s">
        <v>1612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str">
        <f>VLOOKUP(H1309,Sheet2!$A$1:$B$270,2,FALSE)</f>
        <v>SURABAYA SELATAN</v>
      </c>
    </row>
    <row r="1310" spans="1:61">
      <c r="A1310">
        <v>1309</v>
      </c>
      <c r="B1310">
        <v>1002522844</v>
      </c>
      <c r="C1310">
        <v>3</v>
      </c>
      <c r="D1310" t="s">
        <v>55</v>
      </c>
      <c r="E1310">
        <v>5</v>
      </c>
      <c r="F1310" t="s">
        <v>315</v>
      </c>
      <c r="G1310" t="s">
        <v>126</v>
      </c>
      <c r="H1310" t="s">
        <v>316</v>
      </c>
      <c r="I1310" t="s">
        <v>213</v>
      </c>
      <c r="J1310" t="s">
        <v>214</v>
      </c>
      <c r="K1310" t="s">
        <v>149</v>
      </c>
      <c r="L1310" t="s">
        <v>215</v>
      </c>
      <c r="M1310" t="s">
        <v>76</v>
      </c>
      <c r="N1310" t="s">
        <v>216</v>
      </c>
      <c r="O1310" s="57">
        <v>46246.680532407408</v>
      </c>
      <c r="P1310" s="57">
        <v>46247.575266203705</v>
      </c>
      <c r="Q1310">
        <v>69364502</v>
      </c>
      <c r="S1310">
        <v>152320246260</v>
      </c>
      <c r="T1310" t="s">
        <v>8587</v>
      </c>
      <c r="U1310" t="s">
        <v>8588</v>
      </c>
      <c r="V1310" t="s">
        <v>8589</v>
      </c>
      <c r="Z1310">
        <v>112.75926200000001</v>
      </c>
      <c r="AA1310">
        <v>-7.3012714000000001</v>
      </c>
      <c r="AB1310" t="s">
        <v>8590</v>
      </c>
      <c r="AC1310" t="s">
        <v>237</v>
      </c>
      <c r="AL1310" t="s">
        <v>218</v>
      </c>
      <c r="AM1310" t="s">
        <v>8591</v>
      </c>
      <c r="AN1310" t="s">
        <v>6</v>
      </c>
      <c r="AO1310" s="57">
        <v>46364.684687499997</v>
      </c>
      <c r="AP1310" s="57">
        <v>46251.541666666664</v>
      </c>
      <c r="AR1310" t="s">
        <v>219</v>
      </c>
      <c r="AS1310" t="s">
        <v>961</v>
      </c>
      <c r="AT1310" t="s">
        <v>231</v>
      </c>
      <c r="AU1310">
        <v>20260813</v>
      </c>
      <c r="AV1310" t="s">
        <v>222</v>
      </c>
      <c r="AW1310" t="s">
        <v>1017</v>
      </c>
      <c r="AX1310" t="s">
        <v>223</v>
      </c>
      <c r="BA1310" s="57">
        <v>46251.541666666664</v>
      </c>
      <c r="BB1310" t="s">
        <v>8591</v>
      </c>
      <c r="BC1310">
        <v>2026</v>
      </c>
      <c r="BD1310">
        <v>8</v>
      </c>
      <c r="BE1310">
        <v>13</v>
      </c>
      <c r="BF1310" s="6">
        <f t="shared" si="60"/>
        <v>46247</v>
      </c>
      <c r="BG1310">
        <f t="shared" si="61"/>
        <v>-4.5416666666642413</v>
      </c>
      <c r="BH1310" t="str">
        <f t="shared" si="62"/>
        <v>COMPLY</v>
      </c>
      <c r="BI1310" t="str">
        <f>VLOOKUP(H1310,Sheet2!$A$1:$B$270,2,FALSE)</f>
        <v>SURABAYA SELATAN</v>
      </c>
    </row>
    <row r="1311" spans="1:61">
      <c r="A1311">
        <v>1310</v>
      </c>
      <c r="B1311">
        <v>1002517230</v>
      </c>
      <c r="C1311">
        <v>3</v>
      </c>
      <c r="D1311" t="s">
        <v>51</v>
      </c>
      <c r="E1311">
        <v>4</v>
      </c>
      <c r="F1311" t="s">
        <v>275</v>
      </c>
      <c r="G1311" t="s">
        <v>575</v>
      </c>
      <c r="H1311" t="s">
        <v>935</v>
      </c>
      <c r="I1311" t="s">
        <v>213</v>
      </c>
      <c r="J1311" t="s">
        <v>214</v>
      </c>
      <c r="K1311" t="s">
        <v>149</v>
      </c>
      <c r="M1311" t="s">
        <v>76</v>
      </c>
      <c r="N1311" t="s">
        <v>216</v>
      </c>
      <c r="O1311" s="57">
        <v>46244.434837962966</v>
      </c>
      <c r="P1311" s="57">
        <v>46244.673472222225</v>
      </c>
      <c r="Q1311">
        <v>69361025</v>
      </c>
      <c r="S1311">
        <v>142509107229</v>
      </c>
      <c r="T1311" t="s">
        <v>4868</v>
      </c>
      <c r="U1311" t="s">
        <v>6496</v>
      </c>
      <c r="V1311" t="s">
        <v>6497</v>
      </c>
      <c r="Z1311">
        <v>111.13602040252501</v>
      </c>
      <c r="AA1311">
        <v>-7.0904512744156003</v>
      </c>
      <c r="AB1311" t="s">
        <v>4871</v>
      </c>
      <c r="AC1311" t="s">
        <v>293</v>
      </c>
      <c r="AL1311" t="s">
        <v>218</v>
      </c>
      <c r="AM1311" t="s">
        <v>6498</v>
      </c>
      <c r="AN1311" t="s">
        <v>6</v>
      </c>
      <c r="AO1311" s="57">
        <v>46303.444293981483</v>
      </c>
      <c r="AR1311" t="s">
        <v>219</v>
      </c>
      <c r="AS1311" t="s">
        <v>936</v>
      </c>
      <c r="AT1311" t="s">
        <v>231</v>
      </c>
      <c r="AU1311">
        <v>20260810</v>
      </c>
      <c r="AV1311" t="s">
        <v>222</v>
      </c>
      <c r="AW1311" t="s">
        <v>1071</v>
      </c>
      <c r="AX1311" t="s">
        <v>223</v>
      </c>
      <c r="BA1311" s="57">
        <v>46244.291666666664</v>
      </c>
      <c r="BB1311" t="s">
        <v>6498</v>
      </c>
      <c r="BC1311">
        <v>2026</v>
      </c>
      <c r="BD1311">
        <v>8</v>
      </c>
      <c r="BE1311">
        <v>10</v>
      </c>
      <c r="BF1311" s="6">
        <f t="shared" si="60"/>
        <v>46244</v>
      </c>
      <c r="BG1311">
        <f t="shared" si="61"/>
        <v>-0.29166666666424135</v>
      </c>
      <c r="BH1311" t="str">
        <f t="shared" si="62"/>
        <v>COMPLY</v>
      </c>
      <c r="BI1311" t="e">
        <f>VLOOKUP(H1311,Sheet2!$A$1:$B$270,2,FALSE)</f>
        <v>#N/A</v>
      </c>
    </row>
    <row r="1312" spans="1:61">
      <c r="A1312">
        <v>1311</v>
      </c>
      <c r="B1312">
        <v>1002519464</v>
      </c>
      <c r="C1312">
        <v>3</v>
      </c>
      <c r="D1312" t="s">
        <v>55</v>
      </c>
      <c r="E1312">
        <v>5</v>
      </c>
      <c r="F1312" t="s">
        <v>267</v>
      </c>
      <c r="G1312" t="s">
        <v>128</v>
      </c>
      <c r="H1312" t="s">
        <v>362</v>
      </c>
      <c r="I1312" t="s">
        <v>213</v>
      </c>
      <c r="J1312" t="s">
        <v>214</v>
      </c>
      <c r="K1312" t="s">
        <v>149</v>
      </c>
      <c r="L1312" t="s">
        <v>620</v>
      </c>
      <c r="M1312" t="s">
        <v>288</v>
      </c>
      <c r="N1312" t="s">
        <v>216</v>
      </c>
      <c r="O1312" s="57">
        <v>46245.46802083333</v>
      </c>
      <c r="P1312" s="57">
        <v>46245.768495370372</v>
      </c>
      <c r="Q1312">
        <v>69363110</v>
      </c>
      <c r="R1312">
        <v>3135923028</v>
      </c>
      <c r="S1312">
        <v>152412248793</v>
      </c>
      <c r="T1312" t="s">
        <v>7659</v>
      </c>
      <c r="U1312" t="s">
        <v>7660</v>
      </c>
      <c r="V1312" t="s">
        <v>7661</v>
      </c>
      <c r="Z1312">
        <v>112.64777580000001</v>
      </c>
      <c r="AA1312">
        <v>-7.2585898000000002</v>
      </c>
      <c r="AB1312" t="s">
        <v>7662</v>
      </c>
      <c r="AC1312" t="s">
        <v>217</v>
      </c>
      <c r="AL1312" t="s">
        <v>218</v>
      </c>
      <c r="AM1312" t="s">
        <v>7663</v>
      </c>
      <c r="AN1312" t="s">
        <v>6</v>
      </c>
      <c r="AO1312" s="57">
        <v>46334.486145833333</v>
      </c>
      <c r="AP1312" s="57">
        <v>46246.416666666664</v>
      </c>
      <c r="AR1312" t="s">
        <v>241</v>
      </c>
      <c r="AS1312" t="s">
        <v>647</v>
      </c>
      <c r="AT1312" t="s">
        <v>231</v>
      </c>
      <c r="AV1312" t="s">
        <v>931</v>
      </c>
      <c r="AW1312" t="s">
        <v>7664</v>
      </c>
      <c r="AX1312" t="s">
        <v>223</v>
      </c>
      <c r="BA1312" s="57">
        <v>46246.416666666664</v>
      </c>
      <c r="BB1312" t="s">
        <v>7663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str">
        <f>VLOOKUP(H1312,Sheet2!$A$1:$B$270,2,FALSE)</f>
        <v>SURABAYA UTARA</v>
      </c>
    </row>
    <row r="1313" spans="1:61">
      <c r="A1313">
        <v>1312</v>
      </c>
      <c r="B1313">
        <v>1002508356</v>
      </c>
      <c r="C1313">
        <v>3</v>
      </c>
      <c r="D1313" t="s">
        <v>38</v>
      </c>
      <c r="E1313">
        <v>5</v>
      </c>
      <c r="F1313" t="s">
        <v>90</v>
      </c>
      <c r="G1313" t="s">
        <v>90</v>
      </c>
      <c r="H1313" t="s">
        <v>421</v>
      </c>
      <c r="I1313" t="s">
        <v>213</v>
      </c>
      <c r="J1313" t="s">
        <v>214</v>
      </c>
      <c r="K1313" t="s">
        <v>149</v>
      </c>
      <c r="L1313" t="s">
        <v>215</v>
      </c>
      <c r="M1313" t="s">
        <v>76</v>
      </c>
      <c r="N1313" t="s">
        <v>216</v>
      </c>
      <c r="O1313" s="57">
        <v>46238.577037037037</v>
      </c>
      <c r="P1313" s="57">
        <v>46239.424976851849</v>
      </c>
      <c r="Q1313">
        <v>69358325</v>
      </c>
      <c r="S1313">
        <v>152610241454</v>
      </c>
      <c r="T1313" t="s">
        <v>2468</v>
      </c>
      <c r="U1313" t="s">
        <v>2469</v>
      </c>
      <c r="V1313" t="s">
        <v>2470</v>
      </c>
      <c r="Z1313">
        <v>112.03705157186501</v>
      </c>
      <c r="AA1313">
        <v>-7.7964092157564204</v>
      </c>
      <c r="AB1313" t="s">
        <v>2471</v>
      </c>
      <c r="AC1313" t="s">
        <v>237</v>
      </c>
      <c r="AL1313" t="s">
        <v>218</v>
      </c>
      <c r="AM1313" t="s">
        <v>2472</v>
      </c>
      <c r="AN1313" t="s">
        <v>6</v>
      </c>
      <c r="AO1313" s="57">
        <v>46120.579826388886</v>
      </c>
      <c r="AP1313" s="57">
        <v>46239.541666666664</v>
      </c>
      <c r="AR1313" t="s">
        <v>219</v>
      </c>
      <c r="AS1313" t="s">
        <v>220</v>
      </c>
      <c r="AT1313" t="s">
        <v>231</v>
      </c>
      <c r="AU1313">
        <v>20260805</v>
      </c>
      <c r="AV1313" t="s">
        <v>222</v>
      </c>
      <c r="AW1313" t="s">
        <v>1068</v>
      </c>
      <c r="AX1313" t="s">
        <v>223</v>
      </c>
      <c r="BA1313" s="57">
        <v>46239.541666666664</v>
      </c>
      <c r="BB1313" t="s">
        <v>2472</v>
      </c>
      <c r="BC1313">
        <v>2026</v>
      </c>
      <c r="BD1313">
        <v>8</v>
      </c>
      <c r="BE1313">
        <v>5</v>
      </c>
      <c r="BF1313" s="6">
        <f t="shared" si="60"/>
        <v>46239</v>
      </c>
      <c r="BG1313">
        <f t="shared" si="61"/>
        <v>-0.54166666666424135</v>
      </c>
      <c r="BH1313" t="str">
        <f t="shared" si="62"/>
        <v>COMPLY</v>
      </c>
      <c r="BI1313" t="str">
        <f>VLOOKUP(H1313,Sheet2!$A$1:$B$270,2,FALSE)</f>
        <v>KEDIRI</v>
      </c>
    </row>
    <row r="1314" spans="1:61">
      <c r="A1314">
        <v>1313</v>
      </c>
      <c r="B1314">
        <v>1002514357</v>
      </c>
      <c r="C1314">
        <v>3</v>
      </c>
      <c r="D1314" t="s">
        <v>59</v>
      </c>
      <c r="E1314">
        <v>4</v>
      </c>
      <c r="F1314" t="s">
        <v>224</v>
      </c>
      <c r="G1314" t="s">
        <v>224</v>
      </c>
      <c r="H1314" t="s">
        <v>941</v>
      </c>
      <c r="I1314" t="s">
        <v>213</v>
      </c>
      <c r="J1314" t="s">
        <v>214</v>
      </c>
      <c r="K1314" t="s">
        <v>149</v>
      </c>
      <c r="M1314" t="s">
        <v>76</v>
      </c>
      <c r="N1314" t="s">
        <v>216</v>
      </c>
      <c r="O1314" s="57">
        <v>46241.480520833335</v>
      </c>
      <c r="P1314" s="57">
        <v>46241.546712962961</v>
      </c>
      <c r="Q1314">
        <v>69358365</v>
      </c>
      <c r="S1314">
        <v>146303609728</v>
      </c>
      <c r="T1314" t="s">
        <v>2039</v>
      </c>
      <c r="U1314" t="s">
        <v>5159</v>
      </c>
      <c r="V1314" t="s">
        <v>5160</v>
      </c>
      <c r="Z1314">
        <v>109.2428989</v>
      </c>
      <c r="AA1314">
        <v>-7.4509164999999999</v>
      </c>
      <c r="AB1314" t="s">
        <v>2042</v>
      </c>
      <c r="AC1314" t="s">
        <v>292</v>
      </c>
      <c r="AL1314" t="s">
        <v>218</v>
      </c>
      <c r="AM1314" t="s">
        <v>5161</v>
      </c>
      <c r="AN1314" t="s">
        <v>6</v>
      </c>
      <c r="AO1314" s="57">
        <v>46211.486273148148</v>
      </c>
      <c r="AR1314" t="s">
        <v>219</v>
      </c>
      <c r="AS1314" t="s">
        <v>220</v>
      </c>
      <c r="AT1314" t="s">
        <v>231</v>
      </c>
      <c r="AU1314">
        <v>20260807</v>
      </c>
      <c r="AV1314" t="s">
        <v>222</v>
      </c>
      <c r="AW1314" t="s">
        <v>568</v>
      </c>
      <c r="AX1314" t="s">
        <v>223</v>
      </c>
      <c r="BA1314" s="57">
        <v>46241.291666666664</v>
      </c>
      <c r="BB1314" t="s">
        <v>5161</v>
      </c>
      <c r="BC1314">
        <v>2026</v>
      </c>
      <c r="BD1314">
        <v>8</v>
      </c>
      <c r="BE1314">
        <v>7</v>
      </c>
      <c r="BF1314" s="6">
        <f t="shared" si="60"/>
        <v>46241</v>
      </c>
      <c r="BG1314">
        <f t="shared" si="61"/>
        <v>-0.29166666666424135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1002510055</v>
      </c>
      <c r="C1315">
        <v>3</v>
      </c>
      <c r="D1315" t="s">
        <v>55</v>
      </c>
      <c r="E1315">
        <v>5</v>
      </c>
      <c r="F1315" t="s">
        <v>267</v>
      </c>
      <c r="G1315" t="s">
        <v>128</v>
      </c>
      <c r="H1315" t="s">
        <v>414</v>
      </c>
      <c r="I1315" t="s">
        <v>213</v>
      </c>
      <c r="J1315" t="s">
        <v>214</v>
      </c>
      <c r="K1315" t="s">
        <v>149</v>
      </c>
      <c r="L1315" t="s">
        <v>215</v>
      </c>
      <c r="M1315" t="s">
        <v>596</v>
      </c>
      <c r="N1315" t="s">
        <v>216</v>
      </c>
      <c r="O1315" s="57">
        <v>46239.449259259258</v>
      </c>
      <c r="P1315" s="57">
        <v>46244.39984953704</v>
      </c>
      <c r="Q1315">
        <v>69358916</v>
      </c>
      <c r="S1315">
        <v>152424213432</v>
      </c>
      <c r="T1315" t="s">
        <v>2478</v>
      </c>
      <c r="U1315" t="s">
        <v>2479</v>
      </c>
      <c r="V1315" t="s">
        <v>2480</v>
      </c>
      <c r="Z1315">
        <v>112.69563220000001</v>
      </c>
      <c r="AA1315">
        <v>-7.3047093999999904</v>
      </c>
      <c r="AB1315" t="s">
        <v>2481</v>
      </c>
      <c r="AC1315" t="s">
        <v>217</v>
      </c>
      <c r="AL1315" t="s">
        <v>218</v>
      </c>
      <c r="AM1315" t="s">
        <v>2482</v>
      </c>
      <c r="AN1315" t="s">
        <v>6</v>
      </c>
      <c r="AO1315" s="57">
        <v>46150.454826388886</v>
      </c>
      <c r="AP1315" s="57">
        <v>46241.625</v>
      </c>
      <c r="AQ1315" t="s">
        <v>570</v>
      </c>
      <c r="AR1315" t="s">
        <v>14</v>
      </c>
      <c r="AS1315" t="s">
        <v>128</v>
      </c>
      <c r="AT1315" t="s">
        <v>231</v>
      </c>
      <c r="AV1315" t="s">
        <v>597</v>
      </c>
      <c r="AW1315" t="s">
        <v>1059</v>
      </c>
      <c r="AX1315" t="s">
        <v>223</v>
      </c>
      <c r="BA1315" s="57">
        <v>46241.625</v>
      </c>
      <c r="BB1315" t="s">
        <v>2482</v>
      </c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str">
        <f>VLOOKUP(H1315,Sheet2!$A$1:$B$270,2,FALSE)</f>
        <v>SURABAYA UTARA</v>
      </c>
    </row>
    <row r="1316" spans="1:61">
      <c r="A1316">
        <v>1315</v>
      </c>
      <c r="B1316">
        <v>1002522517</v>
      </c>
      <c r="C1316">
        <v>3</v>
      </c>
      <c r="D1316" t="s">
        <v>42</v>
      </c>
      <c r="E1316">
        <v>5</v>
      </c>
      <c r="F1316" t="s">
        <v>102</v>
      </c>
      <c r="G1316" t="s">
        <v>102</v>
      </c>
      <c r="H1316" t="s">
        <v>372</v>
      </c>
      <c r="I1316" t="s">
        <v>213</v>
      </c>
      <c r="J1316" t="s">
        <v>214</v>
      </c>
      <c r="K1316" t="s">
        <v>149</v>
      </c>
      <c r="M1316" t="s">
        <v>76</v>
      </c>
      <c r="N1316" t="s">
        <v>216</v>
      </c>
      <c r="O1316" s="57">
        <v>46246.624525462961</v>
      </c>
      <c r="P1316" s="57">
        <v>46246.786979166667</v>
      </c>
      <c r="Q1316">
        <v>69364407</v>
      </c>
      <c r="S1316">
        <v>152501280901</v>
      </c>
      <c r="T1316" t="s">
        <v>8592</v>
      </c>
      <c r="U1316" t="s">
        <v>8593</v>
      </c>
      <c r="V1316" t="s">
        <v>8594</v>
      </c>
      <c r="Z1316">
        <v>113.65709529999999</v>
      </c>
      <c r="AA1316">
        <v>-8.1932024000000006</v>
      </c>
      <c r="AB1316" t="s">
        <v>8595</v>
      </c>
      <c r="AC1316" t="s">
        <v>230</v>
      </c>
      <c r="AL1316" t="s">
        <v>218</v>
      </c>
      <c r="AM1316" t="s">
        <v>8596</v>
      </c>
      <c r="AN1316" t="s">
        <v>6</v>
      </c>
      <c r="AO1316" s="57">
        <v>46364.632418981484</v>
      </c>
      <c r="AP1316" s="57">
        <v>46247.541666666664</v>
      </c>
      <c r="AR1316" t="s">
        <v>219</v>
      </c>
      <c r="AS1316" t="s">
        <v>102</v>
      </c>
      <c r="AT1316" t="s">
        <v>231</v>
      </c>
      <c r="AU1316">
        <v>20260812</v>
      </c>
      <c r="AV1316" t="s">
        <v>222</v>
      </c>
      <c r="AW1316" t="s">
        <v>592</v>
      </c>
      <c r="AX1316" t="s">
        <v>223</v>
      </c>
      <c r="BA1316" s="57">
        <v>46247.541666666664</v>
      </c>
      <c r="BB1316" t="s">
        <v>8596</v>
      </c>
      <c r="BC1316">
        <v>2026</v>
      </c>
      <c r="BD1316">
        <v>8</v>
      </c>
      <c r="BE1316">
        <v>12</v>
      </c>
      <c r="BF1316" s="6">
        <f t="shared" si="60"/>
        <v>46246</v>
      </c>
      <c r="BG1316">
        <f t="shared" si="61"/>
        <v>-1.5416666666642413</v>
      </c>
      <c r="BH1316" t="str">
        <f t="shared" si="62"/>
        <v>COMPLY</v>
      </c>
      <c r="BI1316" t="str">
        <f>VLOOKUP(H1316,Sheet2!$A$1:$B$270,2,FALSE)</f>
        <v>JEMBER</v>
      </c>
    </row>
    <row r="1317" spans="1:61">
      <c r="A1317">
        <v>1316</v>
      </c>
      <c r="B1317">
        <v>1002520589</v>
      </c>
      <c r="C1317">
        <v>3</v>
      </c>
      <c r="D1317" t="s">
        <v>34</v>
      </c>
      <c r="E1317">
        <v>5</v>
      </c>
      <c r="F1317" t="s">
        <v>580</v>
      </c>
      <c r="G1317" t="s">
        <v>85</v>
      </c>
      <c r="H1317" t="s">
        <v>287</v>
      </c>
      <c r="I1317" t="s">
        <v>213</v>
      </c>
      <c r="J1317" t="s">
        <v>214</v>
      </c>
      <c r="K1317" t="s">
        <v>149</v>
      </c>
      <c r="M1317" t="s">
        <v>76</v>
      </c>
      <c r="N1317" t="s">
        <v>216</v>
      </c>
      <c r="O1317" s="57">
        <v>46245.661261574074</v>
      </c>
      <c r="P1317" s="57">
        <v>46246.396724537037</v>
      </c>
      <c r="Q1317">
        <v>69360940</v>
      </c>
      <c r="S1317">
        <v>172413244411</v>
      </c>
      <c r="T1317" t="s">
        <v>4781</v>
      </c>
      <c r="U1317" t="s">
        <v>4782</v>
      </c>
      <c r="V1317" t="s">
        <v>7665</v>
      </c>
      <c r="Z1317">
        <v>115.199639056949</v>
      </c>
      <c r="AA1317">
        <v>-8.5484513543408092</v>
      </c>
      <c r="AB1317" t="s">
        <v>4784</v>
      </c>
      <c r="AC1317" t="s">
        <v>230</v>
      </c>
      <c r="AL1317" t="s">
        <v>218</v>
      </c>
      <c r="AM1317" t="s">
        <v>7666</v>
      </c>
      <c r="AN1317" t="s">
        <v>6</v>
      </c>
      <c r="AO1317" s="57">
        <v>46334.663356481484</v>
      </c>
      <c r="AR1317" t="s">
        <v>219</v>
      </c>
      <c r="AS1317" t="s">
        <v>85</v>
      </c>
      <c r="AT1317" t="s">
        <v>231</v>
      </c>
      <c r="AU1317">
        <v>20260812</v>
      </c>
      <c r="AV1317" t="s">
        <v>222</v>
      </c>
      <c r="AW1317" t="s">
        <v>5422</v>
      </c>
      <c r="AX1317" t="s">
        <v>223</v>
      </c>
      <c r="BA1317" s="57">
        <v>46245.291666666664</v>
      </c>
      <c r="BB1317" t="s">
        <v>7666</v>
      </c>
      <c r="BC1317">
        <v>2026</v>
      </c>
      <c r="BD1317">
        <v>8</v>
      </c>
      <c r="BE1317">
        <v>12</v>
      </c>
      <c r="BF1317" s="6">
        <f t="shared" si="60"/>
        <v>46246</v>
      </c>
      <c r="BG1317">
        <f t="shared" si="61"/>
        <v>0.70833333333575865</v>
      </c>
      <c r="BH1317" t="str">
        <f t="shared" si="62"/>
        <v>COMPLY</v>
      </c>
      <c r="BI1317" t="str">
        <f>VLOOKUP(H1317,Sheet2!$A$1:$B$270,2,FALSE)</f>
        <v>TABANAN</v>
      </c>
    </row>
    <row r="1318" spans="1:61">
      <c r="A1318">
        <v>1317</v>
      </c>
      <c r="B1318">
        <v>1002508966</v>
      </c>
      <c r="C1318">
        <v>3</v>
      </c>
      <c r="D1318" t="s">
        <v>45</v>
      </c>
      <c r="E1318">
        <v>5</v>
      </c>
      <c r="F1318" t="s">
        <v>211</v>
      </c>
      <c r="G1318" t="s">
        <v>112</v>
      </c>
      <c r="H1318" t="s">
        <v>269</v>
      </c>
      <c r="I1318" t="s">
        <v>213</v>
      </c>
      <c r="J1318" t="s">
        <v>214</v>
      </c>
      <c r="K1318" t="s">
        <v>149</v>
      </c>
      <c r="L1318" t="s">
        <v>215</v>
      </c>
      <c r="M1318" t="s">
        <v>76</v>
      </c>
      <c r="N1318" t="s">
        <v>216</v>
      </c>
      <c r="O1318" s="57">
        <v>46238.652037037034</v>
      </c>
      <c r="P1318" s="57">
        <v>46240.409571759257</v>
      </c>
      <c r="Q1318">
        <v>69358481</v>
      </c>
      <c r="S1318">
        <v>172601796803</v>
      </c>
      <c r="T1318" t="s">
        <v>2483</v>
      </c>
      <c r="U1318" t="s">
        <v>2484</v>
      </c>
      <c r="V1318" t="s">
        <v>2485</v>
      </c>
      <c r="Z1318">
        <v>116.093574</v>
      </c>
      <c r="AA1318">
        <v>-8.5835260000000009</v>
      </c>
      <c r="AB1318" t="s">
        <v>2486</v>
      </c>
      <c r="AC1318" t="s">
        <v>237</v>
      </c>
      <c r="AL1318" t="s">
        <v>218</v>
      </c>
      <c r="AM1318" t="s">
        <v>2487</v>
      </c>
      <c r="AN1318" t="s">
        <v>6</v>
      </c>
      <c r="AO1318" s="57">
        <v>46120.652789351851</v>
      </c>
      <c r="AP1318" s="57">
        <v>46241.541666666664</v>
      </c>
      <c r="AR1318" t="s">
        <v>219</v>
      </c>
      <c r="AS1318" t="s">
        <v>220</v>
      </c>
      <c r="AT1318" t="s">
        <v>231</v>
      </c>
      <c r="AU1318">
        <v>20260806</v>
      </c>
      <c r="AV1318" t="s">
        <v>222</v>
      </c>
      <c r="AW1318" t="s">
        <v>1055</v>
      </c>
      <c r="AX1318" t="s">
        <v>223</v>
      </c>
      <c r="BA1318" s="57">
        <v>46241.541666666664</v>
      </c>
      <c r="BB1318" t="s">
        <v>2487</v>
      </c>
      <c r="BC1318">
        <v>2026</v>
      </c>
      <c r="BD1318">
        <v>8</v>
      </c>
      <c r="BE1318">
        <v>6</v>
      </c>
      <c r="BF1318" s="6">
        <f t="shared" si="60"/>
        <v>46240</v>
      </c>
      <c r="BG1318">
        <f t="shared" si="61"/>
        <v>-1.5416666666642413</v>
      </c>
      <c r="BH1318" t="str">
        <f t="shared" si="62"/>
        <v>COMPLY</v>
      </c>
      <c r="BI1318" t="str">
        <f>VLOOKUP(H1318,Sheet2!$A$1:$B$270,2,FALSE)</f>
        <v>MATARAM</v>
      </c>
    </row>
    <row r="1319" spans="1:61">
      <c r="A1319">
        <v>1318</v>
      </c>
      <c r="B1319">
        <v>1002509440</v>
      </c>
      <c r="C1319">
        <v>3</v>
      </c>
      <c r="D1319" t="s">
        <v>45</v>
      </c>
      <c r="E1319">
        <v>5</v>
      </c>
      <c r="F1319" t="s">
        <v>211</v>
      </c>
      <c r="G1319" t="s">
        <v>115</v>
      </c>
      <c r="H1319" t="s">
        <v>281</v>
      </c>
      <c r="I1319" t="s">
        <v>213</v>
      </c>
      <c r="J1319" t="s">
        <v>214</v>
      </c>
      <c r="K1319" t="s">
        <v>149</v>
      </c>
      <c r="L1319" t="s">
        <v>215</v>
      </c>
      <c r="M1319" t="s">
        <v>76</v>
      </c>
      <c r="N1319" t="s">
        <v>216</v>
      </c>
      <c r="O1319" s="57">
        <v>46238.778425925928</v>
      </c>
      <c r="P1319" s="57">
        <v>46239.867465277777</v>
      </c>
      <c r="Q1319">
        <v>69358678</v>
      </c>
      <c r="S1319">
        <v>172603791541</v>
      </c>
      <c r="T1319" t="s">
        <v>2496</v>
      </c>
      <c r="U1319" t="s">
        <v>2497</v>
      </c>
      <c r="V1319" t="s">
        <v>2498</v>
      </c>
      <c r="Z1319">
        <v>116.27560640486</v>
      </c>
      <c r="AA1319">
        <v>-8.7088697400020791</v>
      </c>
      <c r="AB1319" t="s">
        <v>2499</v>
      </c>
      <c r="AC1319" t="s">
        <v>237</v>
      </c>
      <c r="AL1319" t="s">
        <v>218</v>
      </c>
      <c r="AM1319" t="s">
        <v>2500</v>
      </c>
      <c r="AN1319" t="s">
        <v>6</v>
      </c>
      <c r="AO1319" s="57">
        <v>46120.788576388892</v>
      </c>
      <c r="AP1319" s="57">
        <v>46239.625</v>
      </c>
      <c r="AR1319" t="s">
        <v>219</v>
      </c>
      <c r="AS1319" t="s">
        <v>588</v>
      </c>
      <c r="AT1319" t="s">
        <v>231</v>
      </c>
      <c r="AU1319">
        <v>20260805</v>
      </c>
      <c r="AV1319" t="s">
        <v>222</v>
      </c>
      <c r="AW1319" t="s">
        <v>1066</v>
      </c>
      <c r="AX1319" t="s">
        <v>223</v>
      </c>
      <c r="BA1319" s="57">
        <v>46239.625</v>
      </c>
      <c r="BB1319" t="s">
        <v>2500</v>
      </c>
      <c r="BC1319">
        <v>2026</v>
      </c>
      <c r="BD1319">
        <v>8</v>
      </c>
      <c r="BE1319">
        <v>5</v>
      </c>
      <c r="BF1319" s="6">
        <f t="shared" si="60"/>
        <v>46239</v>
      </c>
      <c r="BG1319">
        <f t="shared" si="61"/>
        <v>-0.625</v>
      </c>
      <c r="BH1319" t="str">
        <f t="shared" si="62"/>
        <v>COMPLY</v>
      </c>
      <c r="BI1319" t="str">
        <f>VLOOKUP(H1319,Sheet2!$A$1:$B$270,2,FALSE)</f>
        <v>SELONG</v>
      </c>
    </row>
    <row r="1320" spans="1:61">
      <c r="A1320">
        <v>1319</v>
      </c>
      <c r="B1320">
        <v>1002521419</v>
      </c>
      <c r="C1320">
        <v>3</v>
      </c>
      <c r="D1320" t="s">
        <v>45</v>
      </c>
      <c r="E1320">
        <v>5</v>
      </c>
      <c r="F1320" t="s">
        <v>211</v>
      </c>
      <c r="G1320" t="s">
        <v>110</v>
      </c>
      <c r="H1320" t="s">
        <v>250</v>
      </c>
      <c r="I1320" t="s">
        <v>213</v>
      </c>
      <c r="J1320" t="s">
        <v>214</v>
      </c>
      <c r="K1320" t="s">
        <v>149</v>
      </c>
      <c r="M1320" t="s">
        <v>76</v>
      </c>
      <c r="N1320" t="s">
        <v>216</v>
      </c>
      <c r="O1320" s="57">
        <v>46246.402453703704</v>
      </c>
      <c r="P1320" s="57">
        <v>46246.578657407408</v>
      </c>
      <c r="Q1320">
        <v>69356981</v>
      </c>
      <c r="S1320">
        <v>172616801850</v>
      </c>
      <c r="T1320" t="s">
        <v>1300</v>
      </c>
      <c r="U1320" t="s">
        <v>8597</v>
      </c>
      <c r="V1320" t="s">
        <v>8598</v>
      </c>
      <c r="Z1320">
        <v>118.7165505</v>
      </c>
      <c r="AA1320">
        <v>-8.4636201</v>
      </c>
      <c r="AB1320" t="s">
        <v>1303</v>
      </c>
      <c r="AC1320" t="s">
        <v>292</v>
      </c>
      <c r="AL1320" t="s">
        <v>218</v>
      </c>
      <c r="AM1320" t="s">
        <v>1304</v>
      </c>
      <c r="AN1320" t="s">
        <v>6</v>
      </c>
      <c r="AO1320" s="57">
        <v>46364.403136574074</v>
      </c>
      <c r="AR1320" t="s">
        <v>219</v>
      </c>
      <c r="AS1320" t="s">
        <v>220</v>
      </c>
      <c r="AT1320" t="s">
        <v>231</v>
      </c>
      <c r="AU1320">
        <v>20260812</v>
      </c>
      <c r="AV1320" t="s">
        <v>222</v>
      </c>
      <c r="AW1320" t="s">
        <v>568</v>
      </c>
      <c r="AX1320" t="s">
        <v>223</v>
      </c>
      <c r="BA1320" s="57">
        <v>46246.291666666664</v>
      </c>
      <c r="BB1320" t="s">
        <v>1304</v>
      </c>
      <c r="BC1320">
        <v>2026</v>
      </c>
      <c r="BD1320">
        <v>8</v>
      </c>
      <c r="BE1320">
        <v>12</v>
      </c>
      <c r="BF1320" s="6">
        <f t="shared" si="60"/>
        <v>46246</v>
      </c>
      <c r="BG1320">
        <f t="shared" si="61"/>
        <v>-0.29166666666424135</v>
      </c>
      <c r="BH1320" t="str">
        <f t="shared" si="62"/>
        <v>COMPLY</v>
      </c>
      <c r="BI1320" t="str">
        <f>VLOOKUP(H1320,Sheet2!$A$1:$B$270,2,FALSE)</f>
        <v>BIMA</v>
      </c>
    </row>
    <row r="1321" spans="1:61">
      <c r="A1321">
        <v>1320</v>
      </c>
      <c r="B1321">
        <v>1002523782</v>
      </c>
      <c r="C1321">
        <v>3</v>
      </c>
      <c r="D1321" t="s">
        <v>55</v>
      </c>
      <c r="E1321">
        <v>5</v>
      </c>
      <c r="F1321" t="s">
        <v>228</v>
      </c>
      <c r="G1321" t="s">
        <v>121</v>
      </c>
      <c r="H1321" t="s">
        <v>449</v>
      </c>
      <c r="I1321" t="s">
        <v>213</v>
      </c>
      <c r="J1321" t="s">
        <v>214</v>
      </c>
      <c r="K1321" t="s">
        <v>149</v>
      </c>
      <c r="M1321" t="s">
        <v>288</v>
      </c>
      <c r="N1321" t="s">
        <v>216</v>
      </c>
      <c r="O1321" s="57">
        <v>46247.452141203707</v>
      </c>
      <c r="P1321" s="57">
        <v>46247.784629629627</v>
      </c>
      <c r="Q1321">
        <v>69364878</v>
      </c>
      <c r="S1321">
        <v>152438208540</v>
      </c>
      <c r="T1321" t="s">
        <v>9534</v>
      </c>
      <c r="U1321" t="s">
        <v>9535</v>
      </c>
      <c r="V1321" t="s">
        <v>9536</v>
      </c>
      <c r="Z1321">
        <v>113.3710463</v>
      </c>
      <c r="AA1321">
        <v>-7.1304226000000002</v>
      </c>
      <c r="AB1321" t="s">
        <v>9537</v>
      </c>
      <c r="AC1321" t="s">
        <v>230</v>
      </c>
      <c r="AL1321" t="s">
        <v>218</v>
      </c>
      <c r="AM1321" t="s">
        <v>8939</v>
      </c>
      <c r="AN1321" t="s">
        <v>6</v>
      </c>
      <c r="AO1321" t="s">
        <v>9532</v>
      </c>
      <c r="AP1321" s="57">
        <v>46248.333333333336</v>
      </c>
      <c r="AR1321" t="s">
        <v>241</v>
      </c>
      <c r="AS1321" t="s">
        <v>220</v>
      </c>
      <c r="AT1321" t="s">
        <v>231</v>
      </c>
      <c r="AV1321" t="s">
        <v>931</v>
      </c>
      <c r="AW1321" t="s">
        <v>656</v>
      </c>
      <c r="AX1321" t="s">
        <v>223</v>
      </c>
      <c r="BA1321" s="57">
        <v>46248.333333333336</v>
      </c>
      <c r="BB1321" t="s">
        <v>8939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str">
        <f>VLOOKUP(H1321,Sheet2!$A$1:$B$270,2,FALSE)</f>
        <v>MADURA</v>
      </c>
    </row>
    <row r="1322" spans="1:61">
      <c r="A1322">
        <v>1321</v>
      </c>
      <c r="B1322">
        <v>1002514448</v>
      </c>
      <c r="C1322">
        <v>3</v>
      </c>
      <c r="D1322" t="s">
        <v>59</v>
      </c>
      <c r="E1322">
        <v>4</v>
      </c>
      <c r="F1322" t="s">
        <v>573</v>
      </c>
      <c r="G1322" t="s">
        <v>623</v>
      </c>
      <c r="H1322" t="s">
        <v>624</v>
      </c>
      <c r="I1322" t="s">
        <v>213</v>
      </c>
      <c r="J1322" t="s">
        <v>214</v>
      </c>
      <c r="K1322" t="s">
        <v>149</v>
      </c>
      <c r="L1322" t="s">
        <v>215</v>
      </c>
      <c r="M1322" t="s">
        <v>76</v>
      </c>
      <c r="N1322" t="s">
        <v>216</v>
      </c>
      <c r="O1322" s="57">
        <v>46241.49927083333</v>
      </c>
      <c r="P1322" s="57">
        <v>46242.667013888888</v>
      </c>
      <c r="Q1322">
        <v>69360692</v>
      </c>
      <c r="S1322">
        <v>146130138433</v>
      </c>
      <c r="T1322" t="s">
        <v>5169</v>
      </c>
      <c r="U1322" t="s">
        <v>5170</v>
      </c>
      <c r="V1322" t="s">
        <v>5171</v>
      </c>
      <c r="Z1322">
        <v>110.38864700000001</v>
      </c>
      <c r="AA1322">
        <v>-7.7112689999999997</v>
      </c>
      <c r="AB1322" t="s">
        <v>5172</v>
      </c>
      <c r="AC1322" t="s">
        <v>237</v>
      </c>
      <c r="AL1322" t="s">
        <v>218</v>
      </c>
      <c r="AM1322" t="s">
        <v>5173</v>
      </c>
      <c r="AN1322" t="s">
        <v>6</v>
      </c>
      <c r="AO1322" s="57">
        <v>46211.50708333333</v>
      </c>
      <c r="AP1322" s="57">
        <v>46242.625</v>
      </c>
      <c r="AR1322" t="s">
        <v>219</v>
      </c>
      <c r="AS1322" t="s">
        <v>625</v>
      </c>
      <c r="AT1322" t="s">
        <v>231</v>
      </c>
      <c r="AU1322">
        <v>20260808</v>
      </c>
      <c r="AV1322" t="s">
        <v>222</v>
      </c>
      <c r="AW1322" t="s">
        <v>1059</v>
      </c>
      <c r="AX1322" t="s">
        <v>223</v>
      </c>
      <c r="BA1322" s="57">
        <v>46242.625</v>
      </c>
      <c r="BB1322" t="s">
        <v>5173</v>
      </c>
      <c r="BC1322">
        <v>2026</v>
      </c>
      <c r="BD1322">
        <v>8</v>
      </c>
      <c r="BE1322">
        <v>8</v>
      </c>
      <c r="BF1322" s="6">
        <f t="shared" si="60"/>
        <v>46242</v>
      </c>
      <c r="BG1322">
        <f t="shared" si="61"/>
        <v>-0.625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1002522619</v>
      </c>
      <c r="C1323">
        <v>3</v>
      </c>
      <c r="D1323" t="s">
        <v>42</v>
      </c>
      <c r="E1323">
        <v>5</v>
      </c>
      <c r="F1323" t="s">
        <v>102</v>
      </c>
      <c r="G1323" t="s">
        <v>102</v>
      </c>
      <c r="H1323" t="s">
        <v>372</v>
      </c>
      <c r="I1323" t="s">
        <v>213</v>
      </c>
      <c r="J1323" t="s">
        <v>214</v>
      </c>
      <c r="K1323" t="s">
        <v>149</v>
      </c>
      <c r="M1323" t="s">
        <v>76</v>
      </c>
      <c r="N1323" t="s">
        <v>216</v>
      </c>
      <c r="O1323" s="57">
        <v>46246.642511574071</v>
      </c>
      <c r="P1323" s="57">
        <v>46247.556076388886</v>
      </c>
      <c r="Q1323">
        <v>69364436</v>
      </c>
      <c r="S1323">
        <v>152501280910</v>
      </c>
      <c r="T1323" t="s">
        <v>8599</v>
      </c>
      <c r="U1323" t="s">
        <v>8593</v>
      </c>
      <c r="V1323" t="s">
        <v>8600</v>
      </c>
      <c r="Z1323">
        <v>113.65709529999999</v>
      </c>
      <c r="AA1323">
        <v>-8.1932024000000006</v>
      </c>
      <c r="AB1323" t="s">
        <v>8601</v>
      </c>
      <c r="AC1323" t="s">
        <v>230</v>
      </c>
      <c r="AL1323" t="s">
        <v>218</v>
      </c>
      <c r="AM1323" t="s">
        <v>8175</v>
      </c>
      <c r="AN1323" t="s">
        <v>6</v>
      </c>
      <c r="AO1323" s="57">
        <v>46364.652662037035</v>
      </c>
      <c r="AP1323" s="57">
        <v>46247.541666666664</v>
      </c>
      <c r="AR1323" t="s">
        <v>219</v>
      </c>
      <c r="AS1323" t="s">
        <v>102</v>
      </c>
      <c r="AT1323" t="s">
        <v>231</v>
      </c>
      <c r="AU1323">
        <v>20260813</v>
      </c>
      <c r="AV1323" t="s">
        <v>222</v>
      </c>
      <c r="AW1323" t="s">
        <v>592</v>
      </c>
      <c r="AX1323" t="s">
        <v>223</v>
      </c>
      <c r="BA1323" s="57">
        <v>46247.541666666664</v>
      </c>
      <c r="BB1323" t="s">
        <v>8175</v>
      </c>
      <c r="BC1323">
        <v>2026</v>
      </c>
      <c r="BD1323">
        <v>8</v>
      </c>
      <c r="BE1323">
        <v>13</v>
      </c>
      <c r="BF1323" s="6">
        <f t="shared" si="60"/>
        <v>46247</v>
      </c>
      <c r="BG1323">
        <f t="shared" si="61"/>
        <v>-0.54166666666424135</v>
      </c>
      <c r="BH1323" t="str">
        <f t="shared" si="62"/>
        <v>COMPLY</v>
      </c>
      <c r="BI1323" t="str">
        <f>VLOOKUP(H1323,Sheet2!$A$1:$B$270,2,FALSE)</f>
        <v>JEMBER</v>
      </c>
    </row>
    <row r="1324" spans="1:61">
      <c r="A1324">
        <v>1323</v>
      </c>
      <c r="B1324">
        <v>1002520052</v>
      </c>
      <c r="C1324">
        <v>3</v>
      </c>
      <c r="D1324" t="s">
        <v>51</v>
      </c>
      <c r="E1324">
        <v>4</v>
      </c>
      <c r="F1324" t="s">
        <v>235</v>
      </c>
      <c r="G1324" t="s">
        <v>6428</v>
      </c>
      <c r="H1324" t="s">
        <v>6429</v>
      </c>
      <c r="I1324" t="s">
        <v>213</v>
      </c>
      <c r="J1324" t="s">
        <v>214</v>
      </c>
      <c r="K1324" t="s">
        <v>149</v>
      </c>
      <c r="L1324" t="s">
        <v>215</v>
      </c>
      <c r="M1324" t="s">
        <v>76</v>
      </c>
      <c r="N1324" t="s">
        <v>216</v>
      </c>
      <c r="O1324" s="57">
        <v>46245.582592592589</v>
      </c>
      <c r="P1324" s="57">
        <v>46247.588969907411</v>
      </c>
      <c r="Q1324">
        <v>69363383</v>
      </c>
      <c r="S1324">
        <v>146565009779</v>
      </c>
      <c r="T1324" t="s">
        <v>7667</v>
      </c>
      <c r="U1324" t="s">
        <v>7668</v>
      </c>
      <c r="V1324" t="s">
        <v>7669</v>
      </c>
      <c r="Z1324">
        <v>110.8866654</v>
      </c>
      <c r="AA1324">
        <v>-7.4192309999999999</v>
      </c>
      <c r="AB1324" t="s">
        <v>7670</v>
      </c>
      <c r="AC1324" t="s">
        <v>237</v>
      </c>
      <c r="AL1324" t="s">
        <v>218</v>
      </c>
      <c r="AM1324" t="s">
        <v>7484</v>
      </c>
      <c r="AN1324" t="s">
        <v>6</v>
      </c>
      <c r="AO1324" s="57">
        <v>46334.590532407405</v>
      </c>
      <c r="AP1324" s="57">
        <v>46246.541666666664</v>
      </c>
      <c r="AR1324" t="s">
        <v>219</v>
      </c>
      <c r="AS1324" t="s">
        <v>220</v>
      </c>
      <c r="AT1324" t="s">
        <v>231</v>
      </c>
      <c r="AU1324">
        <v>20260813</v>
      </c>
      <c r="AV1324" t="s">
        <v>222</v>
      </c>
      <c r="AW1324" t="s">
        <v>1059</v>
      </c>
      <c r="AX1324" t="s">
        <v>223</v>
      </c>
      <c r="BA1324" s="57">
        <v>46246.541666666664</v>
      </c>
      <c r="BB1324" t="s">
        <v>7484</v>
      </c>
      <c r="BC1324">
        <v>2026</v>
      </c>
      <c r="BD1324">
        <v>8</v>
      </c>
      <c r="BE1324">
        <v>13</v>
      </c>
      <c r="BF1324" s="6">
        <f t="shared" si="60"/>
        <v>46247</v>
      </c>
      <c r="BG1324">
        <f t="shared" si="61"/>
        <v>0.45833333333575865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1002522660</v>
      </c>
      <c r="C1325">
        <v>3</v>
      </c>
      <c r="D1325" t="s">
        <v>49</v>
      </c>
      <c r="E1325">
        <v>4</v>
      </c>
      <c r="F1325" t="s">
        <v>253</v>
      </c>
      <c r="G1325" t="s">
        <v>253</v>
      </c>
      <c r="H1325" t="s">
        <v>700</v>
      </c>
      <c r="I1325" t="s">
        <v>213</v>
      </c>
      <c r="J1325" t="s">
        <v>214</v>
      </c>
      <c r="K1325" t="s">
        <v>149</v>
      </c>
      <c r="M1325" t="s">
        <v>76</v>
      </c>
      <c r="N1325" t="s">
        <v>216</v>
      </c>
      <c r="O1325" s="57">
        <v>46246.649930555555</v>
      </c>
      <c r="P1325" s="57">
        <v>46246.720324074071</v>
      </c>
      <c r="Q1325">
        <v>69363561</v>
      </c>
      <c r="S1325">
        <v>146285103795</v>
      </c>
      <c r="T1325" t="s">
        <v>7412</v>
      </c>
      <c r="U1325" t="s">
        <v>8602</v>
      </c>
      <c r="V1325" t="s">
        <v>8603</v>
      </c>
      <c r="Z1325">
        <v>109.652074</v>
      </c>
      <c r="AA1325">
        <v>-6.9767479999999997</v>
      </c>
      <c r="AB1325" t="s">
        <v>7415</v>
      </c>
      <c r="AC1325" t="s">
        <v>226</v>
      </c>
      <c r="AL1325" t="s">
        <v>218</v>
      </c>
      <c r="AM1325" t="s">
        <v>8417</v>
      </c>
      <c r="AN1325" t="s">
        <v>6</v>
      </c>
      <c r="AO1325" s="57">
        <v>46364.652662037035</v>
      </c>
      <c r="AR1325" t="s">
        <v>219</v>
      </c>
      <c r="AS1325" t="s">
        <v>583</v>
      </c>
      <c r="AT1325" t="s">
        <v>231</v>
      </c>
      <c r="AU1325">
        <v>20260812</v>
      </c>
      <c r="AV1325" t="s">
        <v>222</v>
      </c>
      <c r="AW1325" t="s">
        <v>567</v>
      </c>
      <c r="AX1325" t="s">
        <v>223</v>
      </c>
      <c r="BA1325" s="57">
        <v>46246.291666666664</v>
      </c>
      <c r="BB1325" t="s">
        <v>8417</v>
      </c>
      <c r="BC1325">
        <v>2026</v>
      </c>
      <c r="BD1325">
        <v>8</v>
      </c>
      <c r="BE1325">
        <v>12</v>
      </c>
      <c r="BF1325" s="6">
        <f t="shared" si="60"/>
        <v>46246</v>
      </c>
      <c r="BG1325">
        <f t="shared" si="61"/>
        <v>-0.29166666666424135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1002515512</v>
      </c>
      <c r="C1326">
        <v>3</v>
      </c>
      <c r="D1326" t="s">
        <v>42</v>
      </c>
      <c r="E1326">
        <v>5</v>
      </c>
      <c r="F1326" t="s">
        <v>102</v>
      </c>
      <c r="G1326" t="s">
        <v>102</v>
      </c>
      <c r="H1326" t="s">
        <v>372</v>
      </c>
      <c r="I1326" t="s">
        <v>213</v>
      </c>
      <c r="J1326" t="s">
        <v>214</v>
      </c>
      <c r="K1326" t="s">
        <v>149</v>
      </c>
      <c r="L1326" t="s">
        <v>215</v>
      </c>
      <c r="M1326" t="s">
        <v>76</v>
      </c>
      <c r="N1326" t="s">
        <v>216</v>
      </c>
      <c r="O1326" s="57">
        <v>46241.818009259259</v>
      </c>
      <c r="P1326" s="57">
        <v>46241.9059375</v>
      </c>
      <c r="Q1326">
        <v>69361163</v>
      </c>
      <c r="S1326">
        <v>152501280888</v>
      </c>
      <c r="T1326" t="s">
        <v>5174</v>
      </c>
      <c r="U1326" t="s">
        <v>5175</v>
      </c>
      <c r="V1326" t="s">
        <v>5176</v>
      </c>
      <c r="Z1326">
        <v>113.643553107976</v>
      </c>
      <c r="AA1326">
        <v>-8.1936041443613803</v>
      </c>
      <c r="AB1326" t="s">
        <v>5177</v>
      </c>
      <c r="AC1326" t="s">
        <v>217</v>
      </c>
      <c r="AL1326" t="s">
        <v>218</v>
      </c>
      <c r="AM1326" t="s">
        <v>5178</v>
      </c>
      <c r="AN1326" t="s">
        <v>6</v>
      </c>
      <c r="AO1326" s="57">
        <v>46211.819525462961</v>
      </c>
      <c r="AP1326" s="57">
        <v>46243.333333333336</v>
      </c>
      <c r="AR1326" t="s">
        <v>219</v>
      </c>
      <c r="AS1326" t="s">
        <v>102</v>
      </c>
      <c r="AT1326" t="s">
        <v>231</v>
      </c>
      <c r="AU1326">
        <v>20260807</v>
      </c>
      <c r="AV1326" t="s">
        <v>222</v>
      </c>
      <c r="AW1326" t="s">
        <v>1055</v>
      </c>
      <c r="AX1326" t="s">
        <v>223</v>
      </c>
      <c r="BA1326" s="57">
        <v>46243.333333333336</v>
      </c>
      <c r="BB1326" t="s">
        <v>5178</v>
      </c>
      <c r="BC1326">
        <v>2026</v>
      </c>
      <c r="BD1326">
        <v>8</v>
      </c>
      <c r="BE1326">
        <v>7</v>
      </c>
      <c r="BF1326" s="6">
        <f t="shared" si="60"/>
        <v>46241</v>
      </c>
      <c r="BG1326">
        <f t="shared" si="61"/>
        <v>-2.3333333333357587</v>
      </c>
      <c r="BH1326" t="str">
        <f t="shared" si="62"/>
        <v>COMPLY</v>
      </c>
      <c r="BI1326" t="str">
        <f>VLOOKUP(H1326,Sheet2!$A$1:$B$270,2,FALSE)</f>
        <v>JEMBER</v>
      </c>
    </row>
    <row r="1327" spans="1:61">
      <c r="A1327">
        <v>1326</v>
      </c>
      <c r="B1327">
        <v>1002523864</v>
      </c>
      <c r="C1327">
        <v>3</v>
      </c>
      <c r="D1327" t="s">
        <v>34</v>
      </c>
      <c r="E1327">
        <v>5</v>
      </c>
      <c r="F1327" t="s">
        <v>595</v>
      </c>
      <c r="G1327" t="s">
        <v>83</v>
      </c>
      <c r="H1327" t="s">
        <v>391</v>
      </c>
      <c r="I1327" t="s">
        <v>213</v>
      </c>
      <c r="J1327" t="s">
        <v>214</v>
      </c>
      <c r="K1327" t="s">
        <v>149</v>
      </c>
      <c r="M1327" t="s">
        <v>76</v>
      </c>
      <c r="N1327" t="s">
        <v>216</v>
      </c>
      <c r="O1327" s="57">
        <v>46247.468252314815</v>
      </c>
      <c r="P1327" s="57">
        <v>46247.653275462966</v>
      </c>
      <c r="Q1327">
        <v>69361068</v>
      </c>
      <c r="S1327">
        <v>172422212485</v>
      </c>
      <c r="T1327" t="s">
        <v>7940</v>
      </c>
      <c r="U1327" t="s">
        <v>7941</v>
      </c>
      <c r="V1327" t="s">
        <v>9538</v>
      </c>
      <c r="Z1327">
        <v>115.25737001</v>
      </c>
      <c r="AA1327">
        <v>-8.6508100189999997</v>
      </c>
      <c r="AB1327" t="s">
        <v>7943</v>
      </c>
      <c r="AC1327" t="s">
        <v>217</v>
      </c>
      <c r="AL1327" t="s">
        <v>218</v>
      </c>
      <c r="AM1327" t="s">
        <v>7944</v>
      </c>
      <c r="AN1327" t="s">
        <v>6</v>
      </c>
      <c r="AO1327" t="s">
        <v>8920</v>
      </c>
      <c r="AR1327" t="s">
        <v>219</v>
      </c>
      <c r="AS1327" t="s">
        <v>648</v>
      </c>
      <c r="AT1327" t="s">
        <v>670</v>
      </c>
      <c r="AU1327">
        <v>20260813</v>
      </c>
      <c r="AV1327" t="s">
        <v>222</v>
      </c>
      <c r="AW1327" t="s">
        <v>566</v>
      </c>
      <c r="AX1327" t="s">
        <v>223</v>
      </c>
      <c r="BA1327" s="57">
        <v>46247.291666666664</v>
      </c>
      <c r="BB1327" t="s">
        <v>7944</v>
      </c>
      <c r="BC1327">
        <v>2026</v>
      </c>
      <c r="BD1327">
        <v>8</v>
      </c>
      <c r="BE1327">
        <v>13</v>
      </c>
      <c r="BF1327" s="6">
        <f t="shared" si="60"/>
        <v>46247</v>
      </c>
      <c r="BG1327">
        <f t="shared" si="61"/>
        <v>-0.29166666666424135</v>
      </c>
      <c r="BH1327" t="str">
        <f t="shared" si="62"/>
        <v>COMPLY</v>
      </c>
      <c r="BI1327" t="str">
        <f>VLOOKUP(H1327,Sheet2!$A$1:$B$270,2,FALSE)</f>
        <v>SANUR</v>
      </c>
    </row>
    <row r="1328" spans="1:61">
      <c r="A1328">
        <v>1327</v>
      </c>
      <c r="B1328">
        <v>1002521332</v>
      </c>
      <c r="C1328">
        <v>3</v>
      </c>
      <c r="D1328" t="s">
        <v>38</v>
      </c>
      <c r="E1328">
        <v>5</v>
      </c>
      <c r="F1328" t="s">
        <v>92</v>
      </c>
      <c r="G1328" t="s">
        <v>95</v>
      </c>
      <c r="H1328" t="s">
        <v>534</v>
      </c>
      <c r="I1328" t="s">
        <v>213</v>
      </c>
      <c r="J1328" t="s">
        <v>214</v>
      </c>
      <c r="K1328" t="s">
        <v>149</v>
      </c>
      <c r="L1328" t="s">
        <v>215</v>
      </c>
      <c r="M1328" t="s">
        <v>76</v>
      </c>
      <c r="N1328" t="s">
        <v>216</v>
      </c>
      <c r="O1328" s="57">
        <v>46246.380520833336</v>
      </c>
      <c r="P1328" s="57">
        <v>46247.828564814816</v>
      </c>
      <c r="Q1328">
        <v>69363840</v>
      </c>
      <c r="S1328">
        <v>152618204331</v>
      </c>
      <c r="T1328" t="s">
        <v>8604</v>
      </c>
      <c r="U1328" t="s">
        <v>8605</v>
      </c>
      <c r="V1328" t="s">
        <v>8606</v>
      </c>
      <c r="Z1328">
        <v>111.53113</v>
      </c>
      <c r="AA1328">
        <v>-7.9640959999999996</v>
      </c>
      <c r="AB1328" t="s">
        <v>8607</v>
      </c>
      <c r="AC1328" t="s">
        <v>237</v>
      </c>
      <c r="AL1328" t="s">
        <v>218</v>
      </c>
      <c r="AM1328" t="s">
        <v>8083</v>
      </c>
      <c r="AN1328" t="s">
        <v>6</v>
      </c>
      <c r="AO1328" s="57">
        <v>46364.382175925923</v>
      </c>
      <c r="AP1328" s="57">
        <v>46247.333333333336</v>
      </c>
      <c r="AR1328" t="s">
        <v>219</v>
      </c>
      <c r="AS1328" t="s">
        <v>246</v>
      </c>
      <c r="AT1328" t="s">
        <v>231</v>
      </c>
      <c r="AU1328">
        <v>20260813</v>
      </c>
      <c r="AV1328" t="s">
        <v>222</v>
      </c>
      <c r="AW1328" t="s">
        <v>1055</v>
      </c>
      <c r="AX1328" t="s">
        <v>223</v>
      </c>
      <c r="BA1328" s="57">
        <v>46247.333333333336</v>
      </c>
      <c r="BB1328" t="s">
        <v>8083</v>
      </c>
      <c r="BC1328">
        <v>2026</v>
      </c>
      <c r="BD1328">
        <v>8</v>
      </c>
      <c r="BE1328">
        <v>13</v>
      </c>
      <c r="BF1328" s="6">
        <f t="shared" si="60"/>
        <v>46247</v>
      </c>
      <c r="BG1328">
        <f t="shared" si="61"/>
        <v>-0.33333333333575865</v>
      </c>
      <c r="BH1328" t="str">
        <f t="shared" si="62"/>
        <v>COMPLY</v>
      </c>
      <c r="BI1328" t="str">
        <f>VLOOKUP(H1328,Sheet2!$A$1:$B$270,2,FALSE)</f>
        <v>PONOROGO</v>
      </c>
    </row>
    <row r="1329" spans="1:61">
      <c r="A1329">
        <v>1328</v>
      </c>
      <c r="B1329">
        <v>1002518525</v>
      </c>
      <c r="C1329">
        <v>3</v>
      </c>
      <c r="D1329" t="s">
        <v>59</v>
      </c>
      <c r="E1329">
        <v>4</v>
      </c>
      <c r="F1329" t="s">
        <v>224</v>
      </c>
      <c r="G1329" t="s">
        <v>224</v>
      </c>
      <c r="H1329" t="s">
        <v>941</v>
      </c>
      <c r="I1329" t="s">
        <v>213</v>
      </c>
      <c r="J1329" t="s">
        <v>214</v>
      </c>
      <c r="K1329" t="s">
        <v>149</v>
      </c>
      <c r="M1329" t="s">
        <v>76</v>
      </c>
      <c r="N1329" t="s">
        <v>216</v>
      </c>
      <c r="O1329" s="57">
        <v>46244.699143518519</v>
      </c>
      <c r="P1329" s="57">
        <v>46244.781342592592</v>
      </c>
      <c r="Q1329">
        <v>69361427</v>
      </c>
      <c r="S1329">
        <v>146303609786</v>
      </c>
      <c r="T1329" t="s">
        <v>5468</v>
      </c>
      <c r="U1329" t="s">
        <v>6499</v>
      </c>
      <c r="V1329" t="s">
        <v>6500</v>
      </c>
      <c r="Z1329">
        <v>109.182956581889</v>
      </c>
      <c r="AA1329">
        <v>-7.41658743935385</v>
      </c>
      <c r="AB1329" t="s">
        <v>5471</v>
      </c>
      <c r="AC1329" t="s">
        <v>292</v>
      </c>
      <c r="AL1329" t="s">
        <v>218</v>
      </c>
      <c r="AM1329" t="s">
        <v>6501</v>
      </c>
      <c r="AN1329" t="s">
        <v>6</v>
      </c>
      <c r="AO1329" s="57">
        <v>46303.705127314817</v>
      </c>
      <c r="AR1329" t="s">
        <v>219</v>
      </c>
      <c r="AS1329" t="s">
        <v>220</v>
      </c>
      <c r="AT1329" t="s">
        <v>231</v>
      </c>
      <c r="AU1329">
        <v>20260810</v>
      </c>
      <c r="AV1329" t="s">
        <v>222</v>
      </c>
      <c r="AW1329" t="s">
        <v>656</v>
      </c>
      <c r="AX1329" t="s">
        <v>223</v>
      </c>
      <c r="BA1329" s="57">
        <v>46244.291666666664</v>
      </c>
      <c r="BB1329" t="s">
        <v>6501</v>
      </c>
      <c r="BC1329">
        <v>2026</v>
      </c>
      <c r="BD1329">
        <v>8</v>
      </c>
      <c r="BE1329">
        <v>10</v>
      </c>
      <c r="BF1329" s="6">
        <f t="shared" si="60"/>
        <v>46244</v>
      </c>
      <c r="BG1329">
        <f t="shared" si="61"/>
        <v>-0.29166666666424135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1002510128</v>
      </c>
      <c r="C1330">
        <v>3</v>
      </c>
      <c r="D1330" t="s">
        <v>55</v>
      </c>
      <c r="E1330">
        <v>5</v>
      </c>
      <c r="F1330" t="s">
        <v>315</v>
      </c>
      <c r="G1330" t="s">
        <v>124</v>
      </c>
      <c r="H1330" t="s">
        <v>317</v>
      </c>
      <c r="I1330" t="s">
        <v>213</v>
      </c>
      <c r="J1330" t="s">
        <v>214</v>
      </c>
      <c r="K1330" t="s">
        <v>149</v>
      </c>
      <c r="M1330" t="s">
        <v>76</v>
      </c>
      <c r="N1330" t="s">
        <v>216</v>
      </c>
      <c r="O1330" s="57">
        <v>46239.463784722226</v>
      </c>
      <c r="P1330" s="57">
        <v>46239.59615740741</v>
      </c>
      <c r="Q1330">
        <v>69357389</v>
      </c>
      <c r="S1330">
        <v>152308242977</v>
      </c>
      <c r="T1330" t="s">
        <v>2534</v>
      </c>
      <c r="U1330" t="s">
        <v>2535</v>
      </c>
      <c r="V1330" t="s">
        <v>2536</v>
      </c>
      <c r="Z1330">
        <v>112.73573810000001</v>
      </c>
      <c r="AA1330">
        <v>-7.3183878919999996</v>
      </c>
      <c r="AB1330" t="s">
        <v>2537</v>
      </c>
      <c r="AC1330" t="s">
        <v>217</v>
      </c>
      <c r="AL1330" t="s">
        <v>218</v>
      </c>
      <c r="AM1330" t="s">
        <v>2538</v>
      </c>
      <c r="AN1330" t="s">
        <v>6</v>
      </c>
      <c r="AO1330" s="57">
        <v>46150.475636574076</v>
      </c>
      <c r="AR1330" t="s">
        <v>219</v>
      </c>
      <c r="AS1330" t="s">
        <v>667</v>
      </c>
      <c r="AT1330" t="s">
        <v>231</v>
      </c>
      <c r="AU1330">
        <v>20260805</v>
      </c>
      <c r="AV1330" t="s">
        <v>222</v>
      </c>
      <c r="AW1330" t="s">
        <v>592</v>
      </c>
      <c r="AX1330" t="s">
        <v>223</v>
      </c>
      <c r="BA1330" s="57">
        <v>46239.291666666664</v>
      </c>
      <c r="BB1330" t="s">
        <v>2538</v>
      </c>
      <c r="BC1330">
        <v>2026</v>
      </c>
      <c r="BD1330">
        <v>8</v>
      </c>
      <c r="BE1330">
        <v>5</v>
      </c>
      <c r="BF1330" s="6">
        <f t="shared" si="60"/>
        <v>46239</v>
      </c>
      <c r="BG1330">
        <f t="shared" si="61"/>
        <v>-0.29166666666424135</v>
      </c>
      <c r="BH1330" t="str">
        <f t="shared" si="62"/>
        <v>COMPLY</v>
      </c>
      <c r="BI1330" t="str">
        <f>VLOOKUP(H1330,Sheet2!$A$1:$B$270,2,FALSE)</f>
        <v>SURABAYA SELATAN</v>
      </c>
    </row>
    <row r="1331" spans="1:61">
      <c r="A1331">
        <v>1330</v>
      </c>
      <c r="B1331">
        <v>1002509040</v>
      </c>
      <c r="C1331">
        <v>3</v>
      </c>
      <c r="D1331" t="s">
        <v>42</v>
      </c>
      <c r="E1331">
        <v>5</v>
      </c>
      <c r="F1331" t="s">
        <v>106</v>
      </c>
      <c r="G1331" t="s">
        <v>104</v>
      </c>
      <c r="H1331" t="s">
        <v>427</v>
      </c>
      <c r="I1331" t="s">
        <v>213</v>
      </c>
      <c r="J1331" t="s">
        <v>214</v>
      </c>
      <c r="K1331" t="s">
        <v>149</v>
      </c>
      <c r="M1331" t="s">
        <v>76</v>
      </c>
      <c r="N1331" t="s">
        <v>216</v>
      </c>
      <c r="O1331" s="57">
        <v>46238.663981481484</v>
      </c>
      <c r="P1331" s="57">
        <v>46239.625659722224</v>
      </c>
      <c r="Q1331">
        <v>69358498</v>
      </c>
      <c r="S1331">
        <v>152504261492</v>
      </c>
      <c r="T1331" t="s">
        <v>2539</v>
      </c>
      <c r="U1331" t="s">
        <v>2540</v>
      </c>
      <c r="V1331" t="s">
        <v>2541</v>
      </c>
      <c r="Z1331">
        <v>113.22537079999999</v>
      </c>
      <c r="AA1331">
        <v>-8.1253221</v>
      </c>
      <c r="AB1331" t="s">
        <v>2542</v>
      </c>
      <c r="AC1331" t="s">
        <v>230</v>
      </c>
      <c r="AL1331" t="s">
        <v>218</v>
      </c>
      <c r="AM1331" t="s">
        <v>2543</v>
      </c>
      <c r="AN1331" t="s">
        <v>6</v>
      </c>
      <c r="AO1331" s="57">
        <v>46120.684421296297</v>
      </c>
      <c r="AP1331" s="57">
        <v>46239.541666666664</v>
      </c>
      <c r="AR1331" t="s">
        <v>219</v>
      </c>
      <c r="AS1331" t="s">
        <v>104</v>
      </c>
      <c r="AT1331" t="s">
        <v>231</v>
      </c>
      <c r="AU1331">
        <v>20260805</v>
      </c>
      <c r="AV1331" t="s">
        <v>222</v>
      </c>
      <c r="AW1331" t="s">
        <v>566</v>
      </c>
      <c r="AX1331" t="s">
        <v>223</v>
      </c>
      <c r="BA1331" s="57">
        <v>46239.541666666664</v>
      </c>
      <c r="BB1331" t="s">
        <v>2543</v>
      </c>
      <c r="BC1331">
        <v>2026</v>
      </c>
      <c r="BD1331">
        <v>8</v>
      </c>
      <c r="BE1331">
        <v>5</v>
      </c>
      <c r="BF1331" s="6">
        <f t="shared" si="60"/>
        <v>46239</v>
      </c>
      <c r="BG1331">
        <f t="shared" si="61"/>
        <v>-0.54166666666424135</v>
      </c>
      <c r="BH1331" t="str">
        <f t="shared" si="62"/>
        <v>COMPLY</v>
      </c>
      <c r="BI1331" t="str">
        <f>VLOOKUP(H1331,Sheet2!$A$1:$B$270,2,FALSE)</f>
        <v>PROBOLINGGO</v>
      </c>
    </row>
    <row r="1332" spans="1:61">
      <c r="A1332">
        <v>1331</v>
      </c>
      <c r="B1332">
        <v>1002511870</v>
      </c>
      <c r="C1332">
        <v>3</v>
      </c>
      <c r="D1332" t="s">
        <v>34</v>
      </c>
      <c r="E1332">
        <v>5</v>
      </c>
      <c r="F1332" t="s">
        <v>595</v>
      </c>
      <c r="G1332" t="s">
        <v>81</v>
      </c>
      <c r="H1332" t="s">
        <v>324</v>
      </c>
      <c r="I1332" t="s">
        <v>213</v>
      </c>
      <c r="J1332" t="s">
        <v>214</v>
      </c>
      <c r="K1332" t="s">
        <v>149</v>
      </c>
      <c r="M1332" t="s">
        <v>614</v>
      </c>
      <c r="N1332" t="s">
        <v>216</v>
      </c>
      <c r="O1332" s="57">
        <v>46240.450497685182</v>
      </c>
      <c r="P1332" s="57">
        <v>46246.782222222224</v>
      </c>
      <c r="Q1332">
        <v>69359749</v>
      </c>
      <c r="S1332">
        <v>172415798468</v>
      </c>
      <c r="T1332" t="s">
        <v>1494</v>
      </c>
      <c r="U1332" t="s">
        <v>1495</v>
      </c>
      <c r="Z1332">
        <v>115.182647</v>
      </c>
      <c r="AA1332">
        <v>-8.8198720000000002</v>
      </c>
      <c r="AB1332" t="s">
        <v>1496</v>
      </c>
      <c r="AC1332" t="s">
        <v>230</v>
      </c>
      <c r="AO1332" s="57">
        <v>46181.455231481479</v>
      </c>
      <c r="AR1332" t="s">
        <v>5</v>
      </c>
      <c r="AS1332" t="s">
        <v>652</v>
      </c>
      <c r="AT1332" t="s">
        <v>231</v>
      </c>
      <c r="AV1332" t="s">
        <v>8608</v>
      </c>
      <c r="AW1332" t="s">
        <v>567</v>
      </c>
      <c r="AX1332" t="s">
        <v>223</v>
      </c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str">
        <f>VLOOKUP(H1332,Sheet2!$A$1:$B$270,2,FALSE)</f>
        <v>JIMBARAN</v>
      </c>
    </row>
    <row r="1333" spans="1:61">
      <c r="A1333">
        <v>1332</v>
      </c>
      <c r="B1333">
        <v>1002507692</v>
      </c>
      <c r="C1333">
        <v>3</v>
      </c>
      <c r="D1333" t="s">
        <v>38</v>
      </c>
      <c r="E1333">
        <v>5</v>
      </c>
      <c r="F1333" t="s">
        <v>90</v>
      </c>
      <c r="G1333" t="s">
        <v>90</v>
      </c>
      <c r="H1333" t="s">
        <v>421</v>
      </c>
      <c r="I1333" t="s">
        <v>213</v>
      </c>
      <c r="J1333" t="s">
        <v>214</v>
      </c>
      <c r="K1333" t="s">
        <v>149</v>
      </c>
      <c r="L1333" t="s">
        <v>215</v>
      </c>
      <c r="M1333" t="s">
        <v>76</v>
      </c>
      <c r="N1333" t="s">
        <v>216</v>
      </c>
      <c r="O1333" s="57">
        <v>46238.470092592594</v>
      </c>
      <c r="P1333" s="57">
        <v>46238.655069444445</v>
      </c>
      <c r="Q1333">
        <v>69358122</v>
      </c>
      <c r="S1333">
        <v>152610241452</v>
      </c>
      <c r="T1333" t="s">
        <v>2549</v>
      </c>
      <c r="U1333" t="s">
        <v>2550</v>
      </c>
      <c r="V1333" t="s">
        <v>2551</v>
      </c>
      <c r="Z1333">
        <v>112.02931087464</v>
      </c>
      <c r="AA1333">
        <v>-7.8403035584790599</v>
      </c>
      <c r="AB1333" t="s">
        <v>2552</v>
      </c>
      <c r="AC1333" t="s">
        <v>217</v>
      </c>
      <c r="AL1333" t="s">
        <v>218</v>
      </c>
      <c r="AM1333" t="s">
        <v>2553</v>
      </c>
      <c r="AN1333" t="s">
        <v>6</v>
      </c>
      <c r="AO1333" s="57">
        <v>46120.476157407407</v>
      </c>
      <c r="AP1333" s="57">
        <v>46239.541666666664</v>
      </c>
      <c r="AR1333" t="s">
        <v>219</v>
      </c>
      <c r="AS1333" t="s">
        <v>220</v>
      </c>
      <c r="AT1333" t="s">
        <v>231</v>
      </c>
      <c r="AU1333">
        <v>20260804</v>
      </c>
      <c r="AV1333" t="s">
        <v>222</v>
      </c>
      <c r="AW1333" t="s">
        <v>1060</v>
      </c>
      <c r="AX1333" t="s">
        <v>223</v>
      </c>
      <c r="BA1333" s="57">
        <v>46239.541666666664</v>
      </c>
      <c r="BB1333" t="s">
        <v>2553</v>
      </c>
      <c r="BC1333">
        <v>2026</v>
      </c>
      <c r="BD1333">
        <v>8</v>
      </c>
      <c r="BE1333">
        <v>4</v>
      </c>
      <c r="BF1333" s="6">
        <f t="shared" si="60"/>
        <v>46238</v>
      </c>
      <c r="BG1333">
        <f t="shared" si="61"/>
        <v>-1.5416666666642413</v>
      </c>
      <c r="BH1333" t="str">
        <f t="shared" si="62"/>
        <v>COMPLY</v>
      </c>
      <c r="BI1333" t="str">
        <f>VLOOKUP(H1333,Sheet2!$A$1:$B$270,2,FALSE)</f>
        <v>KEDIRI</v>
      </c>
    </row>
    <row r="1334" spans="1:61">
      <c r="A1334">
        <v>1333</v>
      </c>
      <c r="B1334">
        <v>1002523271</v>
      </c>
      <c r="C1334">
        <v>3</v>
      </c>
      <c r="D1334" t="s">
        <v>34</v>
      </c>
      <c r="E1334">
        <v>5</v>
      </c>
      <c r="F1334" t="s">
        <v>595</v>
      </c>
      <c r="G1334" t="s">
        <v>83</v>
      </c>
      <c r="H1334" t="s">
        <v>391</v>
      </c>
      <c r="I1334" t="s">
        <v>213</v>
      </c>
      <c r="J1334" t="s">
        <v>214</v>
      </c>
      <c r="K1334" t="s">
        <v>149</v>
      </c>
      <c r="M1334" t="s">
        <v>240</v>
      </c>
      <c r="N1334" t="s">
        <v>216</v>
      </c>
      <c r="O1334" s="57">
        <v>46247.346018518518</v>
      </c>
      <c r="P1334" s="57">
        <v>46247.56113425926</v>
      </c>
      <c r="Q1334">
        <v>69364693</v>
      </c>
      <c r="S1334">
        <v>172422212718</v>
      </c>
      <c r="T1334" t="s">
        <v>9539</v>
      </c>
      <c r="U1334" t="s">
        <v>9540</v>
      </c>
      <c r="V1334" t="s">
        <v>9541</v>
      </c>
      <c r="Z1334">
        <v>115.2321053</v>
      </c>
      <c r="AA1334">
        <v>-8.6343876999999996</v>
      </c>
      <c r="AB1334" t="s">
        <v>9542</v>
      </c>
      <c r="AC1334" t="s">
        <v>230</v>
      </c>
      <c r="AL1334" t="s">
        <v>218</v>
      </c>
      <c r="AM1334" t="s">
        <v>9543</v>
      </c>
      <c r="AN1334" t="s">
        <v>6</v>
      </c>
      <c r="AO1334" t="s">
        <v>9255</v>
      </c>
      <c r="AP1334" s="57">
        <v>46248.541666666664</v>
      </c>
      <c r="AR1334" t="s">
        <v>241</v>
      </c>
      <c r="AS1334" t="s">
        <v>648</v>
      </c>
      <c r="AT1334" t="s">
        <v>231</v>
      </c>
      <c r="AV1334" t="s">
        <v>240</v>
      </c>
      <c r="AW1334" t="s">
        <v>566</v>
      </c>
      <c r="AX1334" t="s">
        <v>223</v>
      </c>
      <c r="BA1334" s="57">
        <v>46248.541666666664</v>
      </c>
      <c r="BB1334" t="s">
        <v>9543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str">
        <f>VLOOKUP(H1334,Sheet2!$A$1:$B$270,2,FALSE)</f>
        <v>SANUR</v>
      </c>
    </row>
    <row r="1335" spans="1:61">
      <c r="A1335">
        <v>1334</v>
      </c>
      <c r="B1335">
        <v>1002518415</v>
      </c>
      <c r="C1335">
        <v>3</v>
      </c>
      <c r="D1335" t="s">
        <v>34</v>
      </c>
      <c r="E1335">
        <v>5</v>
      </c>
      <c r="F1335" t="s">
        <v>580</v>
      </c>
      <c r="G1335" t="s">
        <v>79</v>
      </c>
      <c r="H1335" t="s">
        <v>473</v>
      </c>
      <c r="I1335" t="s">
        <v>213</v>
      </c>
      <c r="J1335" t="s">
        <v>214</v>
      </c>
      <c r="K1335" t="s">
        <v>149</v>
      </c>
      <c r="M1335" t="s">
        <v>76</v>
      </c>
      <c r="N1335" t="s">
        <v>216</v>
      </c>
      <c r="O1335" s="57">
        <v>46244.671770833331</v>
      </c>
      <c r="P1335" s="57">
        <v>46246.595138888886</v>
      </c>
      <c r="Q1335">
        <v>69362707</v>
      </c>
      <c r="S1335">
        <v>172407213929</v>
      </c>
      <c r="T1335" t="s">
        <v>6257</v>
      </c>
      <c r="U1335" t="s">
        <v>6258</v>
      </c>
      <c r="V1335" t="s">
        <v>6507</v>
      </c>
      <c r="Z1335">
        <v>115.3020191</v>
      </c>
      <c r="AA1335">
        <v>-8.5440394000000008</v>
      </c>
      <c r="AB1335" t="s">
        <v>6260</v>
      </c>
      <c r="AC1335" t="s">
        <v>230</v>
      </c>
      <c r="AL1335" t="s">
        <v>218</v>
      </c>
      <c r="AM1335" t="s">
        <v>6261</v>
      </c>
      <c r="AN1335" t="s">
        <v>6</v>
      </c>
      <c r="AO1335" s="57">
        <v>46303.673692129632</v>
      </c>
      <c r="AP1335" s="57">
        <v>46245.625</v>
      </c>
      <c r="AR1335" t="s">
        <v>219</v>
      </c>
      <c r="AS1335" t="s">
        <v>79</v>
      </c>
      <c r="AT1335" t="s">
        <v>231</v>
      </c>
      <c r="AU1335">
        <v>20260812</v>
      </c>
      <c r="AV1335" t="s">
        <v>222</v>
      </c>
      <c r="AW1335" t="s">
        <v>566</v>
      </c>
      <c r="AX1335" t="s">
        <v>223</v>
      </c>
      <c r="BA1335" s="57">
        <v>46245.625</v>
      </c>
      <c r="BB1335" t="s">
        <v>6261</v>
      </c>
      <c r="BC1335">
        <v>2026</v>
      </c>
      <c r="BD1335">
        <v>8</v>
      </c>
      <c r="BE1335">
        <v>12</v>
      </c>
      <c r="BF1335" s="6">
        <f t="shared" si="60"/>
        <v>46246</v>
      </c>
      <c r="BG1335">
        <f t="shared" si="61"/>
        <v>0.375</v>
      </c>
      <c r="BH1335" t="str">
        <f t="shared" si="62"/>
        <v>COMPLY</v>
      </c>
      <c r="BI1335" t="str">
        <f>VLOOKUP(H1335,Sheet2!$A$1:$B$270,2,FALSE)</f>
        <v>GIANYAR</v>
      </c>
    </row>
    <row r="1336" spans="1:61">
      <c r="A1336">
        <v>1335</v>
      </c>
      <c r="B1336">
        <v>1002519584</v>
      </c>
      <c r="C1336">
        <v>3</v>
      </c>
      <c r="D1336" t="s">
        <v>42</v>
      </c>
      <c r="E1336">
        <v>5</v>
      </c>
      <c r="F1336" t="s">
        <v>106</v>
      </c>
      <c r="G1336" t="s">
        <v>106</v>
      </c>
      <c r="H1336" t="s">
        <v>377</v>
      </c>
      <c r="I1336" t="s">
        <v>213</v>
      </c>
      <c r="J1336" t="s">
        <v>214</v>
      </c>
      <c r="K1336" t="s">
        <v>149</v>
      </c>
      <c r="M1336" t="s">
        <v>76</v>
      </c>
      <c r="N1336" t="s">
        <v>216</v>
      </c>
      <c r="O1336" s="57">
        <v>46245.486932870372</v>
      </c>
      <c r="P1336" s="57">
        <v>46246.600127314814</v>
      </c>
      <c r="Q1336">
        <v>69363187</v>
      </c>
      <c r="S1336">
        <v>152731203846</v>
      </c>
      <c r="T1336" t="s">
        <v>7671</v>
      </c>
      <c r="U1336" t="s">
        <v>7672</v>
      </c>
      <c r="V1336" t="s">
        <v>7673</v>
      </c>
      <c r="Z1336">
        <v>112.89175109999999</v>
      </c>
      <c r="AA1336">
        <v>-7.7297317999999997</v>
      </c>
      <c r="AB1336" t="s">
        <v>7674</v>
      </c>
      <c r="AC1336" t="s">
        <v>230</v>
      </c>
      <c r="AL1336" t="s">
        <v>218</v>
      </c>
      <c r="AM1336" t="s">
        <v>7675</v>
      </c>
      <c r="AN1336" t="s">
        <v>6</v>
      </c>
      <c r="AO1336" s="57">
        <v>46334.496863425928</v>
      </c>
      <c r="AP1336" s="57">
        <v>46247.333333333336</v>
      </c>
      <c r="AR1336" t="s">
        <v>219</v>
      </c>
      <c r="AS1336" t="s">
        <v>220</v>
      </c>
      <c r="AT1336" t="s">
        <v>231</v>
      </c>
      <c r="AU1336">
        <v>20260812</v>
      </c>
      <c r="AV1336" t="s">
        <v>222</v>
      </c>
      <c r="AW1336" t="s">
        <v>592</v>
      </c>
      <c r="AX1336" t="s">
        <v>223</v>
      </c>
      <c r="BA1336" s="57">
        <v>46247.333333333336</v>
      </c>
      <c r="BB1336" t="s">
        <v>7675</v>
      </c>
      <c r="BC1336">
        <v>2026</v>
      </c>
      <c r="BD1336">
        <v>8</v>
      </c>
      <c r="BE1336">
        <v>12</v>
      </c>
      <c r="BF1336" s="6">
        <f t="shared" si="60"/>
        <v>46246</v>
      </c>
      <c r="BG1336">
        <f t="shared" si="61"/>
        <v>-1.3333333333357587</v>
      </c>
      <c r="BH1336" t="str">
        <f t="shared" si="62"/>
        <v>COMPLY</v>
      </c>
      <c r="BI1336" t="str">
        <f>VLOOKUP(H1336,Sheet2!$A$1:$B$270,2,FALSE)</f>
        <v>PASURUAN</v>
      </c>
    </row>
    <row r="1337" spans="1:61">
      <c r="A1337">
        <v>1336</v>
      </c>
      <c r="B1337">
        <v>1002507002</v>
      </c>
      <c r="C1337">
        <v>3</v>
      </c>
      <c r="D1337" t="s">
        <v>42</v>
      </c>
      <c r="E1337">
        <v>5</v>
      </c>
      <c r="F1337" t="s">
        <v>102</v>
      </c>
      <c r="G1337" t="s">
        <v>108</v>
      </c>
      <c r="H1337" t="s">
        <v>395</v>
      </c>
      <c r="I1337" t="s">
        <v>213</v>
      </c>
      <c r="J1337" t="s">
        <v>214</v>
      </c>
      <c r="K1337" t="s">
        <v>149</v>
      </c>
      <c r="M1337" t="s">
        <v>1084</v>
      </c>
      <c r="N1337" t="s">
        <v>216</v>
      </c>
      <c r="O1337" s="57">
        <v>46238.399398148147</v>
      </c>
      <c r="P1337" s="57">
        <v>46246.449328703704</v>
      </c>
      <c r="Q1337">
        <v>69358005</v>
      </c>
      <c r="S1337">
        <v>152506219051</v>
      </c>
      <c r="T1337" t="s">
        <v>2554</v>
      </c>
      <c r="U1337" t="s">
        <v>1096</v>
      </c>
      <c r="V1337" t="s">
        <v>2555</v>
      </c>
      <c r="Z1337">
        <v>114.0233145</v>
      </c>
      <c r="AA1337">
        <v>-7.7001004999999996</v>
      </c>
      <c r="AB1337" t="s">
        <v>2556</v>
      </c>
      <c r="AC1337" t="s">
        <v>293</v>
      </c>
      <c r="AL1337" t="s">
        <v>218</v>
      </c>
      <c r="AM1337" t="s">
        <v>2557</v>
      </c>
      <c r="AN1337" t="s">
        <v>6</v>
      </c>
      <c r="AO1337" s="57">
        <v>46120.403333333335</v>
      </c>
      <c r="AP1337" s="57">
        <v>46239.333333333336</v>
      </c>
      <c r="AS1337" t="s">
        <v>108</v>
      </c>
      <c r="AT1337" t="s">
        <v>231</v>
      </c>
      <c r="AV1337" t="s">
        <v>1084</v>
      </c>
      <c r="AW1337" t="s">
        <v>566</v>
      </c>
      <c r="AX1337" t="s">
        <v>223</v>
      </c>
      <c r="BA1337" s="57">
        <v>46239.333333333336</v>
      </c>
      <c r="BB1337" t="s">
        <v>2557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str">
        <f>VLOOKUP(H1337,Sheet2!$A$1:$B$270,2,FALSE)</f>
        <v>BANYUWANGI</v>
      </c>
    </row>
    <row r="1338" spans="1:61">
      <c r="A1338">
        <v>1337</v>
      </c>
      <c r="B1338">
        <v>1002512663</v>
      </c>
      <c r="C1338">
        <v>3</v>
      </c>
      <c r="D1338" t="s">
        <v>55</v>
      </c>
      <c r="E1338">
        <v>5</v>
      </c>
      <c r="F1338" t="s">
        <v>315</v>
      </c>
      <c r="G1338" t="s">
        <v>124</v>
      </c>
      <c r="H1338" t="s">
        <v>399</v>
      </c>
      <c r="I1338" t="s">
        <v>213</v>
      </c>
      <c r="J1338" t="s">
        <v>214</v>
      </c>
      <c r="K1338" t="s">
        <v>149</v>
      </c>
      <c r="L1338" t="s">
        <v>215</v>
      </c>
      <c r="M1338" t="s">
        <v>76</v>
      </c>
      <c r="N1338" t="s">
        <v>216</v>
      </c>
      <c r="O1338" s="57">
        <v>46240.601365740738</v>
      </c>
      <c r="P1338" s="57">
        <v>46242.342777777776</v>
      </c>
      <c r="Q1338">
        <v>69360037</v>
      </c>
      <c r="S1338">
        <v>152302236655</v>
      </c>
      <c r="T1338" t="s">
        <v>2558</v>
      </c>
      <c r="U1338" t="s">
        <v>2559</v>
      </c>
      <c r="V1338" t="s">
        <v>2560</v>
      </c>
      <c r="Z1338">
        <v>112.74784099999999</v>
      </c>
      <c r="AA1338">
        <v>-7.3433039999999998</v>
      </c>
      <c r="AB1338" t="s">
        <v>2561</v>
      </c>
      <c r="AC1338" t="s">
        <v>237</v>
      </c>
      <c r="AL1338" t="s">
        <v>218</v>
      </c>
      <c r="AM1338" t="s">
        <v>2562</v>
      </c>
      <c r="AN1338" t="s">
        <v>6</v>
      </c>
      <c r="AO1338" s="57">
        <v>46181.611122685186</v>
      </c>
      <c r="AP1338" s="57">
        <v>46241.541666666664</v>
      </c>
      <c r="AR1338" t="s">
        <v>219</v>
      </c>
      <c r="AS1338" t="s">
        <v>631</v>
      </c>
      <c r="AT1338" t="s">
        <v>231</v>
      </c>
      <c r="AU1338">
        <v>20260808</v>
      </c>
      <c r="AV1338" t="s">
        <v>222</v>
      </c>
      <c r="AW1338" t="s">
        <v>1063</v>
      </c>
      <c r="AX1338" t="s">
        <v>223</v>
      </c>
      <c r="BA1338" s="57">
        <v>46241.541666666664</v>
      </c>
      <c r="BB1338" t="s">
        <v>2562</v>
      </c>
      <c r="BC1338">
        <v>2026</v>
      </c>
      <c r="BD1338">
        <v>8</v>
      </c>
      <c r="BE1338">
        <v>8</v>
      </c>
      <c r="BF1338" s="6">
        <f t="shared" si="60"/>
        <v>46242</v>
      </c>
      <c r="BG1338">
        <f t="shared" si="61"/>
        <v>0.45833333333575865</v>
      </c>
      <c r="BH1338" t="str">
        <f t="shared" si="62"/>
        <v>COMPLY</v>
      </c>
      <c r="BI1338" t="str">
        <f>VLOOKUP(H1338,Sheet2!$A$1:$B$270,2,FALSE)</f>
        <v>SURABAYA SELATAN</v>
      </c>
    </row>
    <row r="1339" spans="1:61">
      <c r="A1339">
        <v>1338</v>
      </c>
      <c r="B1339">
        <v>1002505702</v>
      </c>
      <c r="C1339">
        <v>3</v>
      </c>
      <c r="D1339" t="s">
        <v>55</v>
      </c>
      <c r="E1339">
        <v>5</v>
      </c>
      <c r="F1339" t="s">
        <v>267</v>
      </c>
      <c r="G1339" t="s">
        <v>126</v>
      </c>
      <c r="H1339" t="s">
        <v>268</v>
      </c>
      <c r="I1339" t="s">
        <v>213</v>
      </c>
      <c r="J1339" t="s">
        <v>214</v>
      </c>
      <c r="K1339" t="s">
        <v>149</v>
      </c>
      <c r="M1339" t="s">
        <v>76</v>
      </c>
      <c r="N1339" t="s">
        <v>216</v>
      </c>
      <c r="O1339" s="57">
        <v>46237.420115740744</v>
      </c>
      <c r="P1339" s="57">
        <v>46239.678055555552</v>
      </c>
      <c r="Q1339">
        <v>69357300</v>
      </c>
      <c r="S1339">
        <v>152413166948</v>
      </c>
      <c r="T1339" t="s">
        <v>2563</v>
      </c>
      <c r="U1339" t="s">
        <v>2564</v>
      </c>
      <c r="V1339" t="s">
        <v>2565</v>
      </c>
      <c r="Z1339">
        <v>112.7337153</v>
      </c>
      <c r="AA1339">
        <v>-7.2573363000000004</v>
      </c>
      <c r="AB1339" t="s">
        <v>2566</v>
      </c>
      <c r="AC1339" t="s">
        <v>230</v>
      </c>
      <c r="AL1339" t="s">
        <v>218</v>
      </c>
      <c r="AM1339" t="s">
        <v>2567</v>
      </c>
      <c r="AN1339" t="s">
        <v>6</v>
      </c>
      <c r="AO1339" s="57">
        <v>46089.424085648148</v>
      </c>
      <c r="AP1339" s="57">
        <v>46239.333333333336</v>
      </c>
      <c r="AR1339" t="s">
        <v>219</v>
      </c>
      <c r="AS1339" t="s">
        <v>610</v>
      </c>
      <c r="AT1339" t="s">
        <v>231</v>
      </c>
      <c r="AU1339">
        <v>20260805</v>
      </c>
      <c r="AV1339" t="s">
        <v>222</v>
      </c>
      <c r="AW1339" t="s">
        <v>566</v>
      </c>
      <c r="AX1339" t="s">
        <v>223</v>
      </c>
      <c r="BA1339" s="57">
        <v>46239.333333333336</v>
      </c>
      <c r="BB1339" t="s">
        <v>2567</v>
      </c>
      <c r="BC1339">
        <v>2026</v>
      </c>
      <c r="BD1339">
        <v>8</v>
      </c>
      <c r="BE1339">
        <v>5</v>
      </c>
      <c r="BF1339" s="6">
        <f t="shared" si="60"/>
        <v>46239</v>
      </c>
      <c r="BG1339">
        <f t="shared" si="61"/>
        <v>-0.33333333333575865</v>
      </c>
      <c r="BH1339" t="str">
        <f t="shared" si="62"/>
        <v>COMPLY</v>
      </c>
      <c r="BI1339" t="str">
        <f>VLOOKUP(H1339,Sheet2!$A$1:$B$270,2,FALSE)</f>
        <v>SURABAYA SELATAN</v>
      </c>
    </row>
    <row r="1340" spans="1:61">
      <c r="A1340">
        <v>1339</v>
      </c>
      <c r="B1340">
        <v>1002512014</v>
      </c>
      <c r="C1340">
        <v>3</v>
      </c>
      <c r="D1340" t="s">
        <v>38</v>
      </c>
      <c r="E1340">
        <v>5</v>
      </c>
      <c r="F1340" t="s">
        <v>90</v>
      </c>
      <c r="G1340" t="s">
        <v>98</v>
      </c>
      <c r="H1340" t="s">
        <v>303</v>
      </c>
      <c r="I1340" t="s">
        <v>213</v>
      </c>
      <c r="J1340" t="s">
        <v>214</v>
      </c>
      <c r="K1340" t="s">
        <v>149</v>
      </c>
      <c r="L1340" t="s">
        <v>215</v>
      </c>
      <c r="M1340" t="s">
        <v>76</v>
      </c>
      <c r="N1340" t="s">
        <v>216</v>
      </c>
      <c r="O1340" s="57">
        <v>46240.472175925926</v>
      </c>
      <c r="P1340" s="57">
        <v>46240.836296296293</v>
      </c>
      <c r="Q1340">
        <v>69359813</v>
      </c>
      <c r="S1340">
        <v>152606246204</v>
      </c>
      <c r="T1340" t="s">
        <v>2568</v>
      </c>
      <c r="U1340" t="s">
        <v>2569</v>
      </c>
      <c r="V1340" t="s">
        <v>2570</v>
      </c>
      <c r="Z1340">
        <v>111.899716435584</v>
      </c>
      <c r="AA1340">
        <v>-8.0913445215996394</v>
      </c>
      <c r="AB1340" t="s">
        <v>2571</v>
      </c>
      <c r="AC1340" t="s">
        <v>237</v>
      </c>
      <c r="AL1340" t="s">
        <v>218</v>
      </c>
      <c r="AM1340" t="s">
        <v>2572</v>
      </c>
      <c r="AN1340" t="s">
        <v>6</v>
      </c>
      <c r="AO1340" s="57">
        <v>46181.476226851853</v>
      </c>
      <c r="AP1340" s="57">
        <v>46241.333333333336</v>
      </c>
      <c r="AR1340" t="s">
        <v>219</v>
      </c>
      <c r="AS1340" t="s">
        <v>98</v>
      </c>
      <c r="AT1340" t="s">
        <v>231</v>
      </c>
      <c r="AU1340">
        <v>20260806</v>
      </c>
      <c r="AV1340" t="s">
        <v>222</v>
      </c>
      <c r="AW1340" t="s">
        <v>1055</v>
      </c>
      <c r="AX1340" t="s">
        <v>223</v>
      </c>
      <c r="BA1340" s="57">
        <v>46241.333333333336</v>
      </c>
      <c r="BB1340" t="s">
        <v>2572</v>
      </c>
      <c r="BC1340">
        <v>2026</v>
      </c>
      <c r="BD1340">
        <v>8</v>
      </c>
      <c r="BE1340">
        <v>6</v>
      </c>
      <c r="BF1340" s="6">
        <f t="shared" si="60"/>
        <v>46240</v>
      </c>
      <c r="BG1340">
        <f t="shared" si="61"/>
        <v>-1.3333333333357587</v>
      </c>
      <c r="BH1340" t="str">
        <f t="shared" si="62"/>
        <v>COMPLY</v>
      </c>
      <c r="BI1340" t="str">
        <f>VLOOKUP(H1340,Sheet2!$A$1:$B$270,2,FALSE)</f>
        <v>BLITAR</v>
      </c>
    </row>
    <row r="1341" spans="1:61">
      <c r="A1341">
        <v>1340</v>
      </c>
      <c r="B1341">
        <v>1002516404</v>
      </c>
      <c r="C1341">
        <v>3</v>
      </c>
      <c r="D1341" t="s">
        <v>45</v>
      </c>
      <c r="E1341">
        <v>5</v>
      </c>
      <c r="F1341" t="s">
        <v>211</v>
      </c>
      <c r="G1341" t="s">
        <v>110</v>
      </c>
      <c r="H1341" t="s">
        <v>457</v>
      </c>
      <c r="I1341" t="s">
        <v>213</v>
      </c>
      <c r="J1341" t="s">
        <v>214</v>
      </c>
      <c r="K1341" t="s">
        <v>149</v>
      </c>
      <c r="M1341" t="s">
        <v>76</v>
      </c>
      <c r="N1341" t="s">
        <v>216</v>
      </c>
      <c r="O1341" s="57">
        <v>46243.473240740743</v>
      </c>
      <c r="P1341" s="57">
        <v>46245.844594907408</v>
      </c>
      <c r="Q1341">
        <v>69361794</v>
      </c>
      <c r="S1341">
        <v>172610305461</v>
      </c>
      <c r="T1341" t="s">
        <v>5188</v>
      </c>
      <c r="U1341" t="s">
        <v>5189</v>
      </c>
      <c r="V1341" t="s">
        <v>6508</v>
      </c>
      <c r="Z1341">
        <v>119.012289182055</v>
      </c>
      <c r="AA1341">
        <v>-8.5878288891298205</v>
      </c>
      <c r="AB1341" t="s">
        <v>5190</v>
      </c>
      <c r="AC1341" t="s">
        <v>5191</v>
      </c>
      <c r="AL1341" t="s">
        <v>218</v>
      </c>
      <c r="AM1341" t="s">
        <v>6509</v>
      </c>
      <c r="AN1341" t="s">
        <v>6</v>
      </c>
      <c r="AO1341" s="57">
        <v>46273.475694444445</v>
      </c>
      <c r="AP1341" s="57">
        <v>46245.333333333336</v>
      </c>
      <c r="AR1341" t="s">
        <v>219</v>
      </c>
      <c r="AS1341" t="s">
        <v>987</v>
      </c>
      <c r="AT1341" t="s">
        <v>231</v>
      </c>
      <c r="AU1341">
        <v>20260811</v>
      </c>
      <c r="AV1341" t="s">
        <v>222</v>
      </c>
      <c r="AW1341" t="s">
        <v>565</v>
      </c>
      <c r="AX1341" t="s">
        <v>223</v>
      </c>
      <c r="BA1341" s="57">
        <v>46245.333333333336</v>
      </c>
      <c r="BB1341" t="s">
        <v>6509</v>
      </c>
      <c r="BC1341">
        <v>2026</v>
      </c>
      <c r="BD1341">
        <v>8</v>
      </c>
      <c r="BE1341">
        <v>11</v>
      </c>
      <c r="BF1341" s="6">
        <f t="shared" si="60"/>
        <v>46245</v>
      </c>
      <c r="BG1341">
        <f t="shared" si="61"/>
        <v>-0.33333333333575865</v>
      </c>
      <c r="BH1341" t="str">
        <f t="shared" si="62"/>
        <v>COMPLY</v>
      </c>
      <c r="BI1341" t="str">
        <f>VLOOKUP(H1341,Sheet2!$A$1:$B$270,2,FALSE)</f>
        <v>BIMA</v>
      </c>
    </row>
    <row r="1342" spans="1:61">
      <c r="A1342">
        <v>1341</v>
      </c>
      <c r="B1342">
        <v>1002524460</v>
      </c>
      <c r="C1342">
        <v>3</v>
      </c>
      <c r="D1342" t="s">
        <v>55</v>
      </c>
      <c r="E1342">
        <v>5</v>
      </c>
      <c r="F1342" t="s">
        <v>267</v>
      </c>
      <c r="G1342" t="s">
        <v>125</v>
      </c>
      <c r="H1342" t="s">
        <v>334</v>
      </c>
      <c r="I1342" t="s">
        <v>213</v>
      </c>
      <c r="J1342" t="s">
        <v>214</v>
      </c>
      <c r="K1342" t="s">
        <v>149</v>
      </c>
      <c r="M1342" t="s">
        <v>76</v>
      </c>
      <c r="N1342" t="s">
        <v>216</v>
      </c>
      <c r="O1342" s="57">
        <v>46247.600428240738</v>
      </c>
      <c r="P1342" s="57">
        <v>46247.625520833331</v>
      </c>
      <c r="Q1342">
        <v>69363052</v>
      </c>
      <c r="S1342">
        <v>152441211610</v>
      </c>
      <c r="T1342" t="s">
        <v>7548</v>
      </c>
      <c r="U1342" t="s">
        <v>9544</v>
      </c>
      <c r="V1342" t="s">
        <v>9545</v>
      </c>
      <c r="Z1342">
        <v>112.15132699999999</v>
      </c>
      <c r="AA1342">
        <v>-7.2396130000000003</v>
      </c>
      <c r="AB1342" t="s">
        <v>7551</v>
      </c>
      <c r="AC1342" t="s">
        <v>230</v>
      </c>
      <c r="AL1342" t="s">
        <v>218</v>
      </c>
      <c r="AM1342" t="s">
        <v>9546</v>
      </c>
      <c r="AN1342" t="s">
        <v>6</v>
      </c>
      <c r="AO1342" t="s">
        <v>8961</v>
      </c>
      <c r="AR1342" t="s">
        <v>219</v>
      </c>
      <c r="AS1342" t="s">
        <v>220</v>
      </c>
      <c r="AT1342" t="s">
        <v>231</v>
      </c>
      <c r="AU1342">
        <v>20260813</v>
      </c>
      <c r="AV1342" t="s">
        <v>222</v>
      </c>
      <c r="AW1342" t="s">
        <v>592</v>
      </c>
      <c r="AX1342" t="s">
        <v>223</v>
      </c>
      <c r="BA1342" s="57">
        <v>46247.291666666664</v>
      </c>
      <c r="BB1342" t="s">
        <v>9546</v>
      </c>
      <c r="BC1342">
        <v>2026</v>
      </c>
      <c r="BD1342">
        <v>8</v>
      </c>
      <c r="BE1342">
        <v>13</v>
      </c>
      <c r="BF1342" s="6">
        <f t="shared" si="60"/>
        <v>46247</v>
      </c>
      <c r="BG1342">
        <f t="shared" si="61"/>
        <v>-0.29166666666424135</v>
      </c>
      <c r="BH1342" t="str">
        <f t="shared" si="62"/>
        <v>COMPLY</v>
      </c>
      <c r="BI1342" t="str">
        <f>VLOOKUP(H1342,Sheet2!$A$1:$B$270,2,FALSE)</f>
        <v>GRESIK</v>
      </c>
    </row>
    <row r="1343" spans="1:61">
      <c r="A1343">
        <v>1342</v>
      </c>
      <c r="B1343">
        <v>1002514427</v>
      </c>
      <c r="C1343">
        <v>3</v>
      </c>
      <c r="D1343" t="s">
        <v>59</v>
      </c>
      <c r="E1343">
        <v>4</v>
      </c>
      <c r="F1343" t="s">
        <v>224</v>
      </c>
      <c r="G1343" t="s">
        <v>621</v>
      </c>
      <c r="H1343" t="s">
        <v>4582</v>
      </c>
      <c r="I1343" t="s">
        <v>213</v>
      </c>
      <c r="J1343" t="s">
        <v>214</v>
      </c>
      <c r="K1343" t="s">
        <v>149</v>
      </c>
      <c r="L1343" t="s">
        <v>215</v>
      </c>
      <c r="M1343" t="s">
        <v>76</v>
      </c>
      <c r="N1343" t="s">
        <v>216</v>
      </c>
      <c r="O1343" s="57">
        <v>46241.495104166665</v>
      </c>
      <c r="P1343" s="57">
        <v>46242.483877314815</v>
      </c>
      <c r="Q1343">
        <v>69360685</v>
      </c>
      <c r="S1343">
        <v>146389104313</v>
      </c>
      <c r="T1343" t="s">
        <v>5192</v>
      </c>
      <c r="U1343" t="s">
        <v>5193</v>
      </c>
      <c r="V1343" t="s">
        <v>5194</v>
      </c>
      <c r="Z1343">
        <v>109.20383959999999</v>
      </c>
      <c r="AA1343">
        <v>-7.5618238</v>
      </c>
      <c r="AB1343" t="s">
        <v>5195</v>
      </c>
      <c r="AC1343" t="s">
        <v>237</v>
      </c>
      <c r="AL1343" t="s">
        <v>218</v>
      </c>
      <c r="AM1343" t="s">
        <v>5196</v>
      </c>
      <c r="AN1343" t="s">
        <v>6</v>
      </c>
      <c r="AO1343" s="57">
        <v>46211.496574074074</v>
      </c>
      <c r="AP1343" s="57">
        <v>46242.333333333336</v>
      </c>
      <c r="AR1343" t="s">
        <v>219</v>
      </c>
      <c r="AS1343" t="s">
        <v>641</v>
      </c>
      <c r="AT1343" t="s">
        <v>231</v>
      </c>
      <c r="AU1343">
        <v>20260808</v>
      </c>
      <c r="AV1343" t="s">
        <v>222</v>
      </c>
      <c r="AW1343" t="s">
        <v>1055</v>
      </c>
      <c r="AX1343" t="s">
        <v>223</v>
      </c>
      <c r="BA1343" s="57">
        <v>46242.333333333336</v>
      </c>
      <c r="BB1343" t="s">
        <v>5196</v>
      </c>
      <c r="BC1343">
        <v>2026</v>
      </c>
      <c r="BD1343">
        <v>8</v>
      </c>
      <c r="BE1343">
        <v>8</v>
      </c>
      <c r="BF1343" s="6">
        <f t="shared" si="60"/>
        <v>46242</v>
      </c>
      <c r="BG1343">
        <f t="shared" si="61"/>
        <v>-0.33333333333575865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1002506290</v>
      </c>
      <c r="C1344">
        <v>3</v>
      </c>
      <c r="D1344" t="s">
        <v>38</v>
      </c>
      <c r="E1344">
        <v>5</v>
      </c>
      <c r="F1344" t="s">
        <v>92</v>
      </c>
      <c r="G1344" t="s">
        <v>97</v>
      </c>
      <c r="H1344" t="s">
        <v>352</v>
      </c>
      <c r="I1344" t="s">
        <v>213</v>
      </c>
      <c r="J1344" t="s">
        <v>214</v>
      </c>
      <c r="K1344" t="s">
        <v>149</v>
      </c>
      <c r="L1344" t="s">
        <v>215</v>
      </c>
      <c r="M1344" t="s">
        <v>76</v>
      </c>
      <c r="N1344" t="s">
        <v>216</v>
      </c>
      <c r="O1344" s="57">
        <v>46237.611770833333</v>
      </c>
      <c r="P1344" s="57">
        <v>46238.552129629628</v>
      </c>
      <c r="Q1344">
        <v>69357654</v>
      </c>
      <c r="S1344">
        <v>152648206870</v>
      </c>
      <c r="T1344" t="s">
        <v>2573</v>
      </c>
      <c r="U1344" t="s">
        <v>2574</v>
      </c>
      <c r="V1344" t="s">
        <v>2575</v>
      </c>
      <c r="Z1344">
        <v>111.773783063468</v>
      </c>
      <c r="AA1344">
        <v>-6.8162836291817799</v>
      </c>
      <c r="AB1344" t="s">
        <v>2576</v>
      </c>
      <c r="AC1344" t="s">
        <v>237</v>
      </c>
      <c r="AL1344" t="s">
        <v>218</v>
      </c>
      <c r="AM1344" t="s">
        <v>2577</v>
      </c>
      <c r="AN1344" t="s">
        <v>6</v>
      </c>
      <c r="AO1344" s="57">
        <v>46089.621736111112</v>
      </c>
      <c r="AP1344" s="57">
        <v>46239.625</v>
      </c>
      <c r="AR1344" t="s">
        <v>219</v>
      </c>
      <c r="AS1344" t="s">
        <v>926</v>
      </c>
      <c r="AT1344" t="s">
        <v>231</v>
      </c>
      <c r="AU1344">
        <v>20260804</v>
      </c>
      <c r="AV1344" t="s">
        <v>222</v>
      </c>
      <c r="AW1344" t="s">
        <v>1059</v>
      </c>
      <c r="AX1344" t="s">
        <v>223</v>
      </c>
      <c r="BA1344" s="57">
        <v>46239.625</v>
      </c>
      <c r="BB1344" t="s">
        <v>2577</v>
      </c>
      <c r="BC1344">
        <v>2026</v>
      </c>
      <c r="BD1344">
        <v>8</v>
      </c>
      <c r="BE1344">
        <v>4</v>
      </c>
      <c r="BF1344" s="6">
        <f t="shared" si="60"/>
        <v>46238</v>
      </c>
      <c r="BG1344">
        <f t="shared" si="61"/>
        <v>-1.625</v>
      </c>
      <c r="BH1344" t="str">
        <f t="shared" si="62"/>
        <v>COMPLY</v>
      </c>
      <c r="BI1344" t="str">
        <f>VLOOKUP(H1344,Sheet2!$A$1:$B$270,2,FALSE)</f>
        <v>BOJONEGORO</v>
      </c>
    </row>
    <row r="1345" spans="1:61">
      <c r="A1345">
        <v>1344</v>
      </c>
      <c r="B1345">
        <v>1002512070</v>
      </c>
      <c r="C1345">
        <v>3</v>
      </c>
      <c r="D1345" t="s">
        <v>55</v>
      </c>
      <c r="E1345">
        <v>5</v>
      </c>
      <c r="F1345" t="s">
        <v>267</v>
      </c>
      <c r="G1345" t="s">
        <v>123</v>
      </c>
      <c r="H1345" t="s">
        <v>295</v>
      </c>
      <c r="I1345" t="s">
        <v>213</v>
      </c>
      <c r="J1345" t="s">
        <v>214</v>
      </c>
      <c r="K1345" t="s">
        <v>149</v>
      </c>
      <c r="L1345" t="s">
        <v>215</v>
      </c>
      <c r="M1345" t="s">
        <v>76</v>
      </c>
      <c r="N1345" t="s">
        <v>216</v>
      </c>
      <c r="O1345" s="57">
        <v>46240.480509259258</v>
      </c>
      <c r="P1345" s="57">
        <v>46240.721504629626</v>
      </c>
      <c r="Q1345">
        <v>69359824</v>
      </c>
      <c r="S1345">
        <v>152401227334</v>
      </c>
      <c r="T1345" t="s">
        <v>2578</v>
      </c>
      <c r="U1345" t="s">
        <v>2579</v>
      </c>
      <c r="V1345" t="s">
        <v>2580</v>
      </c>
      <c r="Z1345">
        <v>112.72704999893899</v>
      </c>
      <c r="AA1345">
        <v>-7.2329230407138203</v>
      </c>
      <c r="AB1345" t="s">
        <v>2581</v>
      </c>
      <c r="AC1345" t="s">
        <v>217</v>
      </c>
      <c r="AL1345" t="s">
        <v>218</v>
      </c>
      <c r="AM1345" t="s">
        <v>2582</v>
      </c>
      <c r="AN1345" t="s">
        <v>6</v>
      </c>
      <c r="AO1345" s="57">
        <v>46181.486018518517</v>
      </c>
      <c r="AP1345" s="57">
        <v>46245.333333333336</v>
      </c>
      <c r="AR1345" t="s">
        <v>219</v>
      </c>
      <c r="AS1345" t="s">
        <v>277</v>
      </c>
      <c r="AT1345" t="s">
        <v>221</v>
      </c>
      <c r="AU1345">
        <v>20260806</v>
      </c>
      <c r="AV1345" t="s">
        <v>222</v>
      </c>
      <c r="AW1345" t="s">
        <v>1025</v>
      </c>
      <c r="AX1345" t="s">
        <v>223</v>
      </c>
      <c r="BA1345" s="57">
        <v>46245.333333333336</v>
      </c>
      <c r="BB1345" t="s">
        <v>2582</v>
      </c>
      <c r="BC1345">
        <v>2026</v>
      </c>
      <c r="BD1345">
        <v>8</v>
      </c>
      <c r="BE1345">
        <v>6</v>
      </c>
      <c r="BF1345" s="6">
        <f t="shared" si="60"/>
        <v>46240</v>
      </c>
      <c r="BG1345">
        <f t="shared" si="61"/>
        <v>-5.3333333333357587</v>
      </c>
      <c r="BH1345" t="str">
        <f t="shared" si="62"/>
        <v>COMPLY</v>
      </c>
      <c r="BI1345" t="str">
        <f>VLOOKUP(H1345,Sheet2!$A$1:$B$270,2,FALSE)</f>
        <v>SURABAYA UTARA</v>
      </c>
    </row>
    <row r="1346" spans="1:61">
      <c r="A1346">
        <v>1345</v>
      </c>
      <c r="B1346">
        <v>1002519031</v>
      </c>
      <c r="C1346">
        <v>3</v>
      </c>
      <c r="D1346" t="s">
        <v>45</v>
      </c>
      <c r="E1346">
        <v>5</v>
      </c>
      <c r="F1346" t="s">
        <v>211</v>
      </c>
      <c r="G1346" t="s">
        <v>115</v>
      </c>
      <c r="H1346" t="s">
        <v>281</v>
      </c>
      <c r="I1346" t="s">
        <v>213</v>
      </c>
      <c r="J1346" t="s">
        <v>214</v>
      </c>
      <c r="K1346" t="s">
        <v>149</v>
      </c>
      <c r="L1346" t="s">
        <v>215</v>
      </c>
      <c r="M1346" t="s">
        <v>76</v>
      </c>
      <c r="N1346" t="s">
        <v>216</v>
      </c>
      <c r="O1346" s="57">
        <v>46245.397870370369</v>
      </c>
      <c r="P1346" s="57">
        <v>46245.87096064815</v>
      </c>
      <c r="Q1346">
        <v>69362955</v>
      </c>
      <c r="S1346">
        <v>172603791552</v>
      </c>
      <c r="T1346" t="s">
        <v>7676</v>
      </c>
      <c r="U1346" t="s">
        <v>7677</v>
      </c>
      <c r="V1346" t="s">
        <v>7678</v>
      </c>
      <c r="Z1346">
        <v>116.315898299217</v>
      </c>
      <c r="AA1346">
        <v>-8.6114852980139194</v>
      </c>
      <c r="AB1346" t="s">
        <v>7679</v>
      </c>
      <c r="AC1346" t="s">
        <v>217</v>
      </c>
      <c r="AL1346" t="s">
        <v>218</v>
      </c>
      <c r="AM1346" t="s">
        <v>7464</v>
      </c>
      <c r="AN1346" t="s">
        <v>6</v>
      </c>
      <c r="AO1346" s="57">
        <v>46334.402962962966</v>
      </c>
      <c r="AP1346" s="57">
        <v>46246.333333333336</v>
      </c>
      <c r="AR1346" t="s">
        <v>219</v>
      </c>
      <c r="AS1346" t="s">
        <v>588</v>
      </c>
      <c r="AT1346" t="s">
        <v>231</v>
      </c>
      <c r="AU1346">
        <v>20260811</v>
      </c>
      <c r="AV1346" t="s">
        <v>222</v>
      </c>
      <c r="AW1346" t="s">
        <v>1063</v>
      </c>
      <c r="AX1346" t="s">
        <v>223</v>
      </c>
      <c r="BA1346" s="57">
        <v>46246.333333333336</v>
      </c>
      <c r="BB1346" t="s">
        <v>7464</v>
      </c>
      <c r="BC1346">
        <v>2026</v>
      </c>
      <c r="BD1346">
        <v>8</v>
      </c>
      <c r="BE1346">
        <v>11</v>
      </c>
      <c r="BF1346" s="6">
        <f t="shared" si="60"/>
        <v>46245</v>
      </c>
      <c r="BG1346">
        <f t="shared" si="61"/>
        <v>-1.3333333333357587</v>
      </c>
      <c r="BH1346" t="str">
        <f t="shared" si="62"/>
        <v>COMPLY</v>
      </c>
      <c r="BI1346" t="str">
        <f>VLOOKUP(H1346,Sheet2!$A$1:$B$270,2,FALSE)</f>
        <v>SELONG</v>
      </c>
    </row>
    <row r="1347" spans="1:61">
      <c r="A1347">
        <v>1346</v>
      </c>
      <c r="B1347">
        <v>1002512229</v>
      </c>
      <c r="C1347">
        <v>3</v>
      </c>
      <c r="D1347" t="s">
        <v>45</v>
      </c>
      <c r="E1347">
        <v>5</v>
      </c>
      <c r="F1347" t="s">
        <v>113</v>
      </c>
      <c r="G1347" t="s">
        <v>113</v>
      </c>
      <c r="H1347" t="s">
        <v>325</v>
      </c>
      <c r="I1347" t="s">
        <v>213</v>
      </c>
      <c r="J1347" t="s">
        <v>214</v>
      </c>
      <c r="K1347" t="s">
        <v>149</v>
      </c>
      <c r="L1347" t="s">
        <v>215</v>
      </c>
      <c r="M1347" t="s">
        <v>76</v>
      </c>
      <c r="N1347" t="s">
        <v>216</v>
      </c>
      <c r="O1347" s="57">
        <v>46240.51662037037</v>
      </c>
      <c r="P1347" s="57">
        <v>46245.59070601852</v>
      </c>
      <c r="Q1347">
        <v>69359916</v>
      </c>
      <c r="S1347">
        <v>172503813554</v>
      </c>
      <c r="T1347" t="s">
        <v>2596</v>
      </c>
      <c r="U1347" t="s">
        <v>2597</v>
      </c>
      <c r="V1347" t="s">
        <v>2598</v>
      </c>
      <c r="Z1347">
        <v>123.66292249999999</v>
      </c>
      <c r="AA1347">
        <v>-10.1499592</v>
      </c>
      <c r="AB1347" t="s">
        <v>2599</v>
      </c>
      <c r="AC1347" t="s">
        <v>237</v>
      </c>
      <c r="AL1347" t="s">
        <v>218</v>
      </c>
      <c r="AM1347" t="s">
        <v>2562</v>
      </c>
      <c r="AN1347" t="s">
        <v>6</v>
      </c>
      <c r="AO1347" s="57">
        <v>46181.517847222225</v>
      </c>
      <c r="AP1347" s="57">
        <v>46241.541666666664</v>
      </c>
      <c r="AR1347" t="s">
        <v>219</v>
      </c>
      <c r="AS1347" t="s">
        <v>113</v>
      </c>
      <c r="AT1347" t="s">
        <v>231</v>
      </c>
      <c r="AU1347">
        <v>20260811</v>
      </c>
      <c r="AV1347" t="s">
        <v>222</v>
      </c>
      <c r="AW1347" t="s">
        <v>1059</v>
      </c>
      <c r="AX1347" t="s">
        <v>223</v>
      </c>
      <c r="BA1347" s="57">
        <v>46241.541666666664</v>
      </c>
      <c r="BB1347" t="s">
        <v>2562</v>
      </c>
      <c r="BC1347">
        <v>2026</v>
      </c>
      <c r="BD1347">
        <v>8</v>
      </c>
      <c r="BE1347">
        <v>11</v>
      </c>
      <c r="BF1347" s="6">
        <f t="shared" ref="BF1347:BF1410" si="63">DATE(BC1347,BD1347,BE1347)</f>
        <v>46245</v>
      </c>
      <c r="BG1347">
        <f t="shared" ref="BG1347:BG1410" si="64">BF1347-BA1347</f>
        <v>3.4583333333357587</v>
      </c>
      <c r="BH1347" t="str">
        <f t="shared" ref="BH1347:BH1410" si="65">IF(BG1347=1,"COMPLY",IF(BG1347&lt;1,"COMPLY","NOT COMPLY"))</f>
        <v>NOT COMPLY</v>
      </c>
      <c r="BI1347" t="str">
        <f>VLOOKUP(H1347,Sheet2!$A$1:$B$270,2,FALSE)</f>
        <v>KUPANG</v>
      </c>
    </row>
    <row r="1348" spans="1:61">
      <c r="A1348">
        <v>1347</v>
      </c>
      <c r="B1348">
        <v>1002523647</v>
      </c>
      <c r="C1348">
        <v>3</v>
      </c>
      <c r="D1348" t="s">
        <v>51</v>
      </c>
      <c r="E1348">
        <v>4</v>
      </c>
      <c r="F1348" t="s">
        <v>275</v>
      </c>
      <c r="G1348" t="s">
        <v>297</v>
      </c>
      <c r="H1348" t="s">
        <v>927</v>
      </c>
      <c r="I1348" t="s">
        <v>213</v>
      </c>
      <c r="J1348" t="s">
        <v>214</v>
      </c>
      <c r="K1348" t="s">
        <v>149</v>
      </c>
      <c r="M1348" t="s">
        <v>240</v>
      </c>
      <c r="N1348" t="s">
        <v>216</v>
      </c>
      <c r="O1348" s="57">
        <v>46247.426921296297</v>
      </c>
      <c r="P1348" s="57">
        <v>46247.504178240742</v>
      </c>
      <c r="Q1348">
        <v>69364853</v>
      </c>
      <c r="S1348">
        <v>142551119494</v>
      </c>
      <c r="T1348" t="s">
        <v>9547</v>
      </c>
      <c r="U1348" t="s">
        <v>9548</v>
      </c>
      <c r="V1348" t="s">
        <v>9549</v>
      </c>
      <c r="Z1348">
        <v>111.0367706</v>
      </c>
      <c r="AA1348">
        <v>-6.7480839000000001</v>
      </c>
      <c r="AB1348" t="s">
        <v>9550</v>
      </c>
      <c r="AC1348" t="s">
        <v>226</v>
      </c>
      <c r="AL1348" t="s">
        <v>218</v>
      </c>
      <c r="AM1348" t="s">
        <v>9551</v>
      </c>
      <c r="AN1348" t="s">
        <v>6</v>
      </c>
      <c r="AO1348" t="s">
        <v>8916</v>
      </c>
      <c r="AP1348" s="57">
        <v>46248.541666666664</v>
      </c>
      <c r="AR1348" t="s">
        <v>241</v>
      </c>
      <c r="AS1348" t="s">
        <v>220</v>
      </c>
      <c r="AT1348" t="s">
        <v>231</v>
      </c>
      <c r="AV1348" t="s">
        <v>240</v>
      </c>
      <c r="AW1348" t="s">
        <v>567</v>
      </c>
      <c r="AX1348" t="s">
        <v>223</v>
      </c>
      <c r="BA1348" s="57">
        <v>46248.541666666664</v>
      </c>
      <c r="BB1348" t="s">
        <v>9551</v>
      </c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:61">
      <c r="A1349">
        <v>1348</v>
      </c>
      <c r="B1349">
        <v>1002509526</v>
      </c>
      <c r="C1349">
        <v>3</v>
      </c>
      <c r="D1349" t="s">
        <v>38</v>
      </c>
      <c r="E1349">
        <v>5</v>
      </c>
      <c r="F1349" t="s">
        <v>92</v>
      </c>
      <c r="G1349" t="s">
        <v>94</v>
      </c>
      <c r="H1349" t="s">
        <v>454</v>
      </c>
      <c r="I1349" t="s">
        <v>213</v>
      </c>
      <c r="J1349" t="s">
        <v>214</v>
      </c>
      <c r="K1349" t="s">
        <v>149</v>
      </c>
      <c r="L1349" t="s">
        <v>215</v>
      </c>
      <c r="M1349" t="s">
        <v>76</v>
      </c>
      <c r="N1349" t="s">
        <v>216</v>
      </c>
      <c r="O1349" s="57">
        <v>46239.340937499997</v>
      </c>
      <c r="P1349" s="57">
        <v>46239.854814814818</v>
      </c>
      <c r="Q1349">
        <v>69358722</v>
      </c>
      <c r="S1349">
        <v>152635205068</v>
      </c>
      <c r="T1349" t="s">
        <v>2605</v>
      </c>
      <c r="U1349" t="s">
        <v>2606</v>
      </c>
      <c r="V1349" t="s">
        <v>2607</v>
      </c>
      <c r="Z1349">
        <v>111.207784949098</v>
      </c>
      <c r="AA1349">
        <v>-7.4987047736103003</v>
      </c>
      <c r="AB1349" t="s">
        <v>2608</v>
      </c>
      <c r="AC1349" t="s">
        <v>237</v>
      </c>
      <c r="AL1349" t="s">
        <v>218</v>
      </c>
      <c r="AM1349" t="s">
        <v>1501</v>
      </c>
      <c r="AN1349" t="s">
        <v>6</v>
      </c>
      <c r="AO1349" s="57">
        <v>46150.351134259261</v>
      </c>
      <c r="AP1349" s="57">
        <v>46240.333333333336</v>
      </c>
      <c r="AR1349" t="s">
        <v>219</v>
      </c>
      <c r="AS1349" t="s">
        <v>220</v>
      </c>
      <c r="AT1349" t="s">
        <v>231</v>
      </c>
      <c r="AU1349">
        <v>20260805</v>
      </c>
      <c r="AV1349" t="s">
        <v>222</v>
      </c>
      <c r="AW1349" t="s">
        <v>1063</v>
      </c>
      <c r="AX1349" t="s">
        <v>223</v>
      </c>
      <c r="BA1349" s="57">
        <v>46240.333333333336</v>
      </c>
      <c r="BB1349" t="s">
        <v>1501</v>
      </c>
      <c r="BC1349">
        <v>2026</v>
      </c>
      <c r="BD1349">
        <v>8</v>
      </c>
      <c r="BE1349">
        <v>5</v>
      </c>
      <c r="BF1349" s="6">
        <f t="shared" si="63"/>
        <v>46239</v>
      </c>
      <c r="BG1349">
        <f t="shared" si="64"/>
        <v>-1.3333333333357587</v>
      </c>
      <c r="BH1349" t="str">
        <f t="shared" si="65"/>
        <v>COMPLY</v>
      </c>
      <c r="BI1349" t="str">
        <f>VLOOKUP(H1349,Sheet2!$A$1:$B$270,2,FALSE)</f>
        <v>MADIUN</v>
      </c>
    </row>
    <row r="1350" spans="1:61">
      <c r="A1350">
        <v>1349</v>
      </c>
      <c r="B1350">
        <v>1002523889</v>
      </c>
      <c r="C1350">
        <v>3</v>
      </c>
      <c r="D1350" t="s">
        <v>51</v>
      </c>
      <c r="E1350">
        <v>4</v>
      </c>
      <c r="F1350" t="s">
        <v>275</v>
      </c>
      <c r="G1350" t="s">
        <v>275</v>
      </c>
      <c r="H1350" t="s">
        <v>986</v>
      </c>
      <c r="I1350" t="s">
        <v>213</v>
      </c>
      <c r="J1350" t="s">
        <v>214</v>
      </c>
      <c r="K1350" t="s">
        <v>149</v>
      </c>
      <c r="L1350" t="s">
        <v>215</v>
      </c>
      <c r="M1350" t="s">
        <v>259</v>
      </c>
      <c r="N1350" t="s">
        <v>216</v>
      </c>
      <c r="O1350" s="57">
        <v>46247.470092592594</v>
      </c>
      <c r="P1350" s="57">
        <v>46248.375393518516</v>
      </c>
      <c r="Q1350">
        <v>69364948</v>
      </c>
      <c r="S1350">
        <v>142401145776</v>
      </c>
      <c r="T1350" t="s">
        <v>9552</v>
      </c>
      <c r="U1350" t="s">
        <v>9553</v>
      </c>
      <c r="V1350" t="s">
        <v>9554</v>
      </c>
      <c r="Z1350">
        <v>110.91049599999999</v>
      </c>
      <c r="AA1350">
        <v>-6.7915900000000002</v>
      </c>
      <c r="AB1350" t="s">
        <v>9555</v>
      </c>
      <c r="AC1350" t="s">
        <v>237</v>
      </c>
      <c r="AL1350" t="s">
        <v>218</v>
      </c>
      <c r="AM1350" t="s">
        <v>9556</v>
      </c>
      <c r="AN1350" t="s">
        <v>6</v>
      </c>
      <c r="AO1350" t="s">
        <v>8920</v>
      </c>
      <c r="AP1350" s="57">
        <v>46248.333333333336</v>
      </c>
      <c r="AR1350" t="s">
        <v>260</v>
      </c>
      <c r="AS1350" t="s">
        <v>220</v>
      </c>
      <c r="AT1350" t="s">
        <v>231</v>
      </c>
      <c r="AV1350" t="s">
        <v>261</v>
      </c>
      <c r="AW1350" t="s">
        <v>1055</v>
      </c>
      <c r="AX1350" t="s">
        <v>223</v>
      </c>
      <c r="BA1350" s="57">
        <v>46248.333333333336</v>
      </c>
      <c r="BB1350" t="s">
        <v>9556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:61">
      <c r="A1351">
        <v>1350</v>
      </c>
      <c r="B1351">
        <v>1002514033</v>
      </c>
      <c r="C1351">
        <v>3</v>
      </c>
      <c r="D1351" t="s">
        <v>38</v>
      </c>
      <c r="E1351">
        <v>5</v>
      </c>
      <c r="F1351" t="s">
        <v>90</v>
      </c>
      <c r="G1351" t="s">
        <v>98</v>
      </c>
      <c r="H1351" t="s">
        <v>303</v>
      </c>
      <c r="I1351" t="s">
        <v>213</v>
      </c>
      <c r="J1351" t="s">
        <v>214</v>
      </c>
      <c r="K1351" t="s">
        <v>149</v>
      </c>
      <c r="L1351" t="s">
        <v>215</v>
      </c>
      <c r="M1351" t="s">
        <v>76</v>
      </c>
      <c r="N1351" t="s">
        <v>216</v>
      </c>
      <c r="O1351" s="57">
        <v>46241.424953703703</v>
      </c>
      <c r="P1351" s="57">
        <v>46242.772037037037</v>
      </c>
      <c r="Q1351">
        <v>69360519</v>
      </c>
      <c r="S1351">
        <v>152606246396</v>
      </c>
      <c r="T1351" t="s">
        <v>5202</v>
      </c>
      <c r="U1351" t="s">
        <v>5203</v>
      </c>
      <c r="V1351" t="s">
        <v>5204</v>
      </c>
      <c r="Z1351">
        <v>111.892640599999</v>
      </c>
      <c r="AA1351">
        <v>-8.1282428105297004</v>
      </c>
      <c r="AB1351" t="s">
        <v>5205</v>
      </c>
      <c r="AC1351" t="s">
        <v>237</v>
      </c>
      <c r="AL1351" t="s">
        <v>218</v>
      </c>
      <c r="AM1351" t="s">
        <v>5206</v>
      </c>
      <c r="AN1351" t="s">
        <v>6</v>
      </c>
      <c r="AO1351" s="57">
        <v>46211.434212962966</v>
      </c>
      <c r="AP1351" s="57">
        <v>46242.333333333336</v>
      </c>
      <c r="AR1351" t="s">
        <v>219</v>
      </c>
      <c r="AS1351" t="s">
        <v>98</v>
      </c>
      <c r="AT1351" t="s">
        <v>231</v>
      </c>
      <c r="AU1351">
        <v>20260808</v>
      </c>
      <c r="AV1351" t="s">
        <v>222</v>
      </c>
      <c r="AW1351" t="s">
        <v>1055</v>
      </c>
      <c r="AX1351" t="s">
        <v>223</v>
      </c>
      <c r="BA1351" s="57">
        <v>46242.333333333336</v>
      </c>
      <c r="BB1351" t="s">
        <v>5206</v>
      </c>
      <c r="BC1351">
        <v>2026</v>
      </c>
      <c r="BD1351">
        <v>8</v>
      </c>
      <c r="BE1351">
        <v>8</v>
      </c>
      <c r="BF1351" s="6">
        <f t="shared" si="63"/>
        <v>46242</v>
      </c>
      <c r="BG1351">
        <f t="shared" si="64"/>
        <v>-0.33333333333575865</v>
      </c>
      <c r="BH1351" t="str">
        <f t="shared" si="65"/>
        <v>COMPLY</v>
      </c>
      <c r="BI1351" t="str">
        <f>VLOOKUP(H1351,Sheet2!$A$1:$B$270,2,FALSE)</f>
        <v>BLITAR</v>
      </c>
    </row>
    <row r="1352" spans="1:61">
      <c r="A1352">
        <v>1351</v>
      </c>
      <c r="B1352">
        <v>1002521702</v>
      </c>
      <c r="C1352">
        <v>3</v>
      </c>
      <c r="D1352" t="s">
        <v>59</v>
      </c>
      <c r="E1352">
        <v>4</v>
      </c>
      <c r="F1352" t="s">
        <v>573</v>
      </c>
      <c r="G1352" t="s">
        <v>934</v>
      </c>
      <c r="H1352" t="s">
        <v>950</v>
      </c>
      <c r="I1352" t="s">
        <v>213</v>
      </c>
      <c r="J1352" t="s">
        <v>214</v>
      </c>
      <c r="K1352" t="s">
        <v>149</v>
      </c>
      <c r="L1352" t="s">
        <v>215</v>
      </c>
      <c r="M1352" t="s">
        <v>288</v>
      </c>
      <c r="N1352" t="s">
        <v>216</v>
      </c>
      <c r="O1352" s="57">
        <v>46246.462453703702</v>
      </c>
      <c r="P1352" s="57">
        <v>46246.669421296298</v>
      </c>
      <c r="Q1352">
        <v>69364032</v>
      </c>
      <c r="S1352">
        <v>146144118570</v>
      </c>
      <c r="T1352" t="s">
        <v>8609</v>
      </c>
      <c r="U1352" t="s">
        <v>8610</v>
      </c>
      <c r="V1352" t="s">
        <v>8611</v>
      </c>
      <c r="Z1352">
        <v>110.3891236</v>
      </c>
      <c r="AA1352">
        <v>-7.6807092999999904</v>
      </c>
      <c r="AB1352" t="s">
        <v>8612</v>
      </c>
      <c r="AC1352" t="s">
        <v>237</v>
      </c>
      <c r="AL1352" t="s">
        <v>218</v>
      </c>
      <c r="AM1352" t="s">
        <v>8613</v>
      </c>
      <c r="AN1352" t="s">
        <v>6</v>
      </c>
      <c r="AO1352" s="57">
        <v>46364.465601851851</v>
      </c>
      <c r="AP1352" s="57">
        <v>46248.416666666664</v>
      </c>
      <c r="AR1352" t="s">
        <v>241</v>
      </c>
      <c r="AS1352" t="s">
        <v>220</v>
      </c>
      <c r="AT1352" t="s">
        <v>231</v>
      </c>
      <c r="AV1352" t="s">
        <v>8073</v>
      </c>
      <c r="AW1352" t="s">
        <v>666</v>
      </c>
      <c r="AX1352" t="s">
        <v>223</v>
      </c>
      <c r="BA1352" s="57">
        <v>46248.416666666664</v>
      </c>
      <c r="BB1352" t="s">
        <v>8613</v>
      </c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:61">
      <c r="A1353">
        <v>1352</v>
      </c>
      <c r="B1353">
        <v>1002524376</v>
      </c>
      <c r="C1353">
        <v>3</v>
      </c>
      <c r="D1353" t="s">
        <v>55</v>
      </c>
      <c r="E1353">
        <v>5</v>
      </c>
      <c r="F1353" t="s">
        <v>267</v>
      </c>
      <c r="G1353" t="s">
        <v>122</v>
      </c>
      <c r="H1353" t="s">
        <v>299</v>
      </c>
      <c r="I1353" t="s">
        <v>213</v>
      </c>
      <c r="J1353" t="s">
        <v>214</v>
      </c>
      <c r="K1353" t="s">
        <v>149</v>
      </c>
      <c r="L1353" t="s">
        <v>215</v>
      </c>
      <c r="M1353" t="s">
        <v>240</v>
      </c>
      <c r="N1353" t="s">
        <v>216</v>
      </c>
      <c r="O1353" s="57">
        <v>46247.583298611113</v>
      </c>
      <c r="P1353" s="57">
        <v>46247.584733796299</v>
      </c>
      <c r="Q1353">
        <v>69365198</v>
      </c>
      <c r="S1353">
        <v>152446246196</v>
      </c>
      <c r="T1353" t="s">
        <v>9557</v>
      </c>
      <c r="U1353" t="s">
        <v>9558</v>
      </c>
      <c r="V1353" t="s">
        <v>9559</v>
      </c>
      <c r="Z1353">
        <v>112.572727762162</v>
      </c>
      <c r="AA1353">
        <v>-7.24864814847641</v>
      </c>
      <c r="AB1353" t="s">
        <v>9560</v>
      </c>
      <c r="AC1353" t="s">
        <v>217</v>
      </c>
      <c r="AL1353" t="s">
        <v>218</v>
      </c>
      <c r="AM1353" t="s">
        <v>9561</v>
      </c>
      <c r="AN1353" t="s">
        <v>6</v>
      </c>
      <c r="AO1353" t="s">
        <v>8961</v>
      </c>
      <c r="AP1353" s="57">
        <v>46248.541666666664</v>
      </c>
      <c r="AR1353" t="s">
        <v>241</v>
      </c>
      <c r="AS1353" t="s">
        <v>932</v>
      </c>
      <c r="AT1353" t="s">
        <v>231</v>
      </c>
      <c r="AV1353" t="s">
        <v>240</v>
      </c>
      <c r="AW1353" t="s">
        <v>1057</v>
      </c>
      <c r="AX1353" t="s">
        <v>223</v>
      </c>
      <c r="BA1353" s="57">
        <v>46248.541666666664</v>
      </c>
      <c r="BB1353" t="s">
        <v>9561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str">
        <f>VLOOKUP(H1353,Sheet2!$A$1:$B$270,2,FALSE)</f>
        <v>GRESIK</v>
      </c>
    </row>
    <row r="1354" spans="1:61">
      <c r="A1354">
        <v>1353</v>
      </c>
      <c r="B1354">
        <v>1002506779</v>
      </c>
      <c r="C1354">
        <v>3</v>
      </c>
      <c r="D1354" t="s">
        <v>42</v>
      </c>
      <c r="E1354">
        <v>5</v>
      </c>
      <c r="F1354" t="s">
        <v>106</v>
      </c>
      <c r="G1354" t="s">
        <v>104</v>
      </c>
      <c r="H1354" t="s">
        <v>509</v>
      </c>
      <c r="I1354" t="s">
        <v>213</v>
      </c>
      <c r="J1354" t="s">
        <v>214</v>
      </c>
      <c r="K1354" t="s">
        <v>149</v>
      </c>
      <c r="M1354" t="s">
        <v>76</v>
      </c>
      <c r="N1354" t="s">
        <v>216</v>
      </c>
      <c r="O1354" s="57">
        <v>46238.357546296298</v>
      </c>
      <c r="P1354" s="57">
        <v>46239.700798611113</v>
      </c>
      <c r="Q1354">
        <v>69357919</v>
      </c>
      <c r="S1354">
        <v>152542208048</v>
      </c>
      <c r="T1354" t="s">
        <v>2617</v>
      </c>
      <c r="U1354" t="s">
        <v>2618</v>
      </c>
      <c r="V1354" t="s">
        <v>2619</v>
      </c>
      <c r="Z1354">
        <v>113.13930860000001</v>
      </c>
      <c r="AA1354">
        <v>-8.2252443</v>
      </c>
      <c r="AB1354" t="s">
        <v>2620</v>
      </c>
      <c r="AC1354" t="s">
        <v>230</v>
      </c>
      <c r="AL1354" t="s">
        <v>218</v>
      </c>
      <c r="AM1354" t="s">
        <v>2621</v>
      </c>
      <c r="AN1354" t="s">
        <v>6</v>
      </c>
      <c r="AO1354" s="57">
        <v>46120.36136574074</v>
      </c>
      <c r="AP1354" s="57">
        <v>46239.333333333336</v>
      </c>
      <c r="AR1354" t="s">
        <v>219</v>
      </c>
      <c r="AS1354" t="s">
        <v>220</v>
      </c>
      <c r="AT1354" t="s">
        <v>231</v>
      </c>
      <c r="AU1354">
        <v>20260805</v>
      </c>
      <c r="AV1354" t="s">
        <v>222</v>
      </c>
      <c r="AW1354" t="s">
        <v>566</v>
      </c>
      <c r="AX1354" t="s">
        <v>223</v>
      </c>
      <c r="BA1354" s="57">
        <v>46239.333333333336</v>
      </c>
      <c r="BB1354" t="s">
        <v>2621</v>
      </c>
      <c r="BC1354">
        <v>2026</v>
      </c>
      <c r="BD1354">
        <v>8</v>
      </c>
      <c r="BE1354">
        <v>5</v>
      </c>
      <c r="BF1354" s="6">
        <f t="shared" si="63"/>
        <v>46239</v>
      </c>
      <c r="BG1354">
        <f t="shared" si="64"/>
        <v>-0.33333333333575865</v>
      </c>
      <c r="BH1354" t="str">
        <f t="shared" si="65"/>
        <v>COMPLY</v>
      </c>
      <c r="BI1354" t="str">
        <f>VLOOKUP(H1354,Sheet2!$A$1:$B$270,2,FALSE)</f>
        <v>PROBOLINGGO</v>
      </c>
    </row>
    <row r="1355" spans="1:61">
      <c r="A1355">
        <v>1354</v>
      </c>
      <c r="B1355">
        <v>1002522159</v>
      </c>
      <c r="C1355">
        <v>3</v>
      </c>
      <c r="D1355" t="s">
        <v>59</v>
      </c>
      <c r="E1355">
        <v>4</v>
      </c>
      <c r="F1355" t="s">
        <v>243</v>
      </c>
      <c r="G1355" t="s">
        <v>923</v>
      </c>
      <c r="H1355" t="s">
        <v>989</v>
      </c>
      <c r="I1355" t="s">
        <v>213</v>
      </c>
      <c r="J1355" t="s">
        <v>214</v>
      </c>
      <c r="K1355" t="s">
        <v>149</v>
      </c>
      <c r="L1355" t="s">
        <v>215</v>
      </c>
      <c r="M1355" t="s">
        <v>76</v>
      </c>
      <c r="N1355" t="s">
        <v>216</v>
      </c>
      <c r="O1355" s="57">
        <v>46246.56386574074</v>
      </c>
      <c r="P1355" s="57">
        <v>46247.689351851855</v>
      </c>
      <c r="Q1355">
        <v>69364247</v>
      </c>
      <c r="S1355">
        <v>142138510557</v>
      </c>
      <c r="T1355" t="s">
        <v>8614</v>
      </c>
      <c r="U1355" t="s">
        <v>8615</v>
      </c>
      <c r="V1355" t="s">
        <v>8616</v>
      </c>
      <c r="Z1355">
        <v>110.0505996</v>
      </c>
      <c r="AA1355">
        <v>-7.6604540999999999</v>
      </c>
      <c r="AB1355" t="s">
        <v>8617</v>
      </c>
      <c r="AC1355" t="s">
        <v>237</v>
      </c>
      <c r="AL1355" t="s">
        <v>218</v>
      </c>
      <c r="AM1355" t="s">
        <v>8618</v>
      </c>
      <c r="AN1355" t="s">
        <v>6</v>
      </c>
      <c r="AO1355" s="57">
        <v>46364.569351851853</v>
      </c>
      <c r="AP1355" s="57">
        <v>46251.541666666664</v>
      </c>
      <c r="AR1355" t="s">
        <v>219</v>
      </c>
      <c r="AS1355" t="s">
        <v>220</v>
      </c>
      <c r="AT1355" t="s">
        <v>231</v>
      </c>
      <c r="AU1355">
        <v>20260813</v>
      </c>
      <c r="AV1355" t="s">
        <v>222</v>
      </c>
      <c r="AW1355" t="s">
        <v>1072</v>
      </c>
      <c r="AX1355" t="s">
        <v>223</v>
      </c>
      <c r="BA1355" s="57">
        <v>46251.541666666664</v>
      </c>
      <c r="BB1355" t="s">
        <v>8618</v>
      </c>
      <c r="BC1355">
        <v>2026</v>
      </c>
      <c r="BD1355">
        <v>8</v>
      </c>
      <c r="BE1355">
        <v>13</v>
      </c>
      <c r="BF1355" s="6">
        <f t="shared" si="63"/>
        <v>46247</v>
      </c>
      <c r="BG1355">
        <f t="shared" si="64"/>
        <v>-4.5416666666642413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1002505691</v>
      </c>
      <c r="C1356">
        <v>3</v>
      </c>
      <c r="D1356" t="s">
        <v>59</v>
      </c>
      <c r="E1356">
        <v>4</v>
      </c>
      <c r="F1356" t="s">
        <v>573</v>
      </c>
      <c r="G1356" t="s">
        <v>623</v>
      </c>
      <c r="H1356" t="s">
        <v>973</v>
      </c>
      <c r="I1356" t="s">
        <v>213</v>
      </c>
      <c r="J1356" t="s">
        <v>214</v>
      </c>
      <c r="K1356" t="s">
        <v>149</v>
      </c>
      <c r="M1356" t="s">
        <v>596</v>
      </c>
      <c r="N1356" t="s">
        <v>216</v>
      </c>
      <c r="O1356" s="57">
        <v>46237.417048611111</v>
      </c>
      <c r="P1356" s="57">
        <v>46245.407824074071</v>
      </c>
      <c r="Q1356">
        <v>69357297</v>
      </c>
      <c r="S1356">
        <v>146113146871</v>
      </c>
      <c r="T1356" t="s">
        <v>2622</v>
      </c>
      <c r="U1356" t="s">
        <v>2623</v>
      </c>
      <c r="V1356" t="s">
        <v>2624</v>
      </c>
      <c r="Z1356">
        <v>110.366873</v>
      </c>
      <c r="AA1356">
        <v>-7.7908432999999997</v>
      </c>
      <c r="AB1356" t="s">
        <v>2625</v>
      </c>
      <c r="AC1356" t="s">
        <v>292</v>
      </c>
      <c r="AL1356" t="s">
        <v>218</v>
      </c>
      <c r="AM1356" t="s">
        <v>2626</v>
      </c>
      <c r="AN1356" t="s">
        <v>6</v>
      </c>
      <c r="AO1356" s="57">
        <v>46089.424085648148</v>
      </c>
      <c r="AP1356" s="57">
        <v>46239.541666666664</v>
      </c>
      <c r="AQ1356" t="s">
        <v>249</v>
      </c>
      <c r="AR1356" t="s">
        <v>14</v>
      </c>
      <c r="AS1356" t="s">
        <v>220</v>
      </c>
      <c r="AT1356" t="s">
        <v>231</v>
      </c>
      <c r="AV1356" t="s">
        <v>597</v>
      </c>
      <c r="AW1356" t="s">
        <v>566</v>
      </c>
      <c r="AX1356" t="s">
        <v>223</v>
      </c>
      <c r="BA1356" s="57">
        <v>46239.541666666664</v>
      </c>
      <c r="BB1356" t="s">
        <v>2626</v>
      </c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>
      <c r="A1357">
        <v>1356</v>
      </c>
      <c r="B1357">
        <v>1002520743</v>
      </c>
      <c r="C1357">
        <v>3</v>
      </c>
      <c r="D1357" t="s">
        <v>49</v>
      </c>
      <c r="E1357">
        <v>4</v>
      </c>
      <c r="F1357" t="s">
        <v>253</v>
      </c>
      <c r="G1357" t="s">
        <v>253</v>
      </c>
      <c r="H1357" t="s">
        <v>1108</v>
      </c>
      <c r="I1357" t="s">
        <v>213</v>
      </c>
      <c r="J1357" t="s">
        <v>214</v>
      </c>
      <c r="K1357" t="s">
        <v>149</v>
      </c>
      <c r="M1357" t="s">
        <v>614</v>
      </c>
      <c r="N1357" t="s">
        <v>216</v>
      </c>
      <c r="O1357" s="57">
        <v>46245.690995370373</v>
      </c>
      <c r="P1357" s="57">
        <v>46247.728692129633</v>
      </c>
      <c r="Q1357">
        <v>69363621</v>
      </c>
      <c r="S1357">
        <v>146219104085</v>
      </c>
      <c r="T1357" t="s">
        <v>7680</v>
      </c>
      <c r="U1357" t="s">
        <v>7079</v>
      </c>
      <c r="Z1357">
        <v>109.607975</v>
      </c>
      <c r="AA1357">
        <v>-7.0326461</v>
      </c>
      <c r="AB1357" t="s">
        <v>7081</v>
      </c>
      <c r="AC1357" t="s">
        <v>226</v>
      </c>
      <c r="AO1357" s="57">
        <v>46334.694293981483</v>
      </c>
      <c r="AR1357" t="s">
        <v>5</v>
      </c>
      <c r="AS1357" t="s">
        <v>583</v>
      </c>
      <c r="AT1357" t="s">
        <v>231</v>
      </c>
      <c r="AV1357" t="s">
        <v>9326</v>
      </c>
      <c r="AW1357" t="s">
        <v>566</v>
      </c>
      <c r="AX1357" t="s">
        <v>223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:61">
      <c r="A1358">
        <v>1357</v>
      </c>
      <c r="B1358">
        <v>1002522508</v>
      </c>
      <c r="C1358">
        <v>3</v>
      </c>
      <c r="D1358" t="s">
        <v>49</v>
      </c>
      <c r="E1358">
        <v>4</v>
      </c>
      <c r="F1358" t="s">
        <v>247</v>
      </c>
      <c r="G1358" t="s">
        <v>598</v>
      </c>
      <c r="H1358" t="s">
        <v>599</v>
      </c>
      <c r="I1358" t="s">
        <v>213</v>
      </c>
      <c r="J1358" t="s">
        <v>214</v>
      </c>
      <c r="K1358" t="s">
        <v>149</v>
      </c>
      <c r="L1358" t="s">
        <v>215</v>
      </c>
      <c r="M1358" t="s">
        <v>225</v>
      </c>
      <c r="N1358" t="s">
        <v>216</v>
      </c>
      <c r="O1358" s="57">
        <v>46246.622199074074</v>
      </c>
      <c r="P1358" s="57">
        <v>46248.337152777778</v>
      </c>
      <c r="Q1358">
        <v>69364388</v>
      </c>
      <c r="S1358">
        <v>142434111387</v>
      </c>
      <c r="T1358" t="s">
        <v>8619</v>
      </c>
      <c r="U1358" t="s">
        <v>8620</v>
      </c>
      <c r="V1358" t="s">
        <v>8621</v>
      </c>
      <c r="Z1358">
        <v>110.49893299999999</v>
      </c>
      <c r="AA1358">
        <v>-7.3405969999999998</v>
      </c>
      <c r="AB1358" t="s">
        <v>8622</v>
      </c>
      <c r="AC1358" t="s">
        <v>237</v>
      </c>
      <c r="AL1358" t="s">
        <v>218</v>
      </c>
      <c r="AM1358" t="s">
        <v>8623</v>
      </c>
      <c r="AN1358" t="s">
        <v>6</v>
      </c>
      <c r="AO1358" s="57">
        <v>46364.632418981484</v>
      </c>
      <c r="AP1358" s="57">
        <v>46248.333333333336</v>
      </c>
      <c r="AR1358" t="s">
        <v>18</v>
      </c>
      <c r="AS1358" t="s">
        <v>220</v>
      </c>
      <c r="AT1358" t="s">
        <v>231</v>
      </c>
      <c r="AV1358" t="s">
        <v>227</v>
      </c>
      <c r="AW1358" t="s">
        <v>1055</v>
      </c>
      <c r="AX1358" t="s">
        <v>223</v>
      </c>
      <c r="BA1358" s="57">
        <v>46248.333333333336</v>
      </c>
      <c r="BB1358" t="s">
        <v>8623</v>
      </c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:61">
      <c r="A1359">
        <v>1358</v>
      </c>
      <c r="B1359">
        <v>1002516230</v>
      </c>
      <c r="C1359">
        <v>3</v>
      </c>
      <c r="D1359" t="s">
        <v>38</v>
      </c>
      <c r="E1359">
        <v>5</v>
      </c>
      <c r="F1359" t="s">
        <v>92</v>
      </c>
      <c r="G1359" t="s">
        <v>92</v>
      </c>
      <c r="H1359" t="s">
        <v>310</v>
      </c>
      <c r="I1359" t="s">
        <v>213</v>
      </c>
      <c r="J1359" t="s">
        <v>214</v>
      </c>
      <c r="K1359" t="s">
        <v>149</v>
      </c>
      <c r="L1359" t="s">
        <v>215</v>
      </c>
      <c r="M1359" t="s">
        <v>76</v>
      </c>
      <c r="N1359" t="s">
        <v>216</v>
      </c>
      <c r="O1359" s="57">
        <v>46242.813854166663</v>
      </c>
      <c r="P1359" s="57">
        <v>46245.366157407407</v>
      </c>
      <c r="Q1359">
        <v>69361668</v>
      </c>
      <c r="S1359">
        <v>152601214986</v>
      </c>
      <c r="T1359" t="s">
        <v>5225</v>
      </c>
      <c r="U1359" t="s">
        <v>5226</v>
      </c>
      <c r="V1359" t="s">
        <v>5227</v>
      </c>
      <c r="Z1359">
        <v>111.53434900000001</v>
      </c>
      <c r="AA1359">
        <v>-7.6062919999999998</v>
      </c>
      <c r="AB1359" t="s">
        <v>5228</v>
      </c>
      <c r="AC1359" t="s">
        <v>237</v>
      </c>
      <c r="AL1359" t="s">
        <v>218</v>
      </c>
      <c r="AM1359" t="s">
        <v>5166</v>
      </c>
      <c r="AN1359" t="s">
        <v>6</v>
      </c>
      <c r="AO1359" s="57">
        <v>46242.819247685184</v>
      </c>
      <c r="AP1359" s="57">
        <v>46244.333333333336</v>
      </c>
      <c r="AR1359" t="s">
        <v>219</v>
      </c>
      <c r="AS1359" t="s">
        <v>220</v>
      </c>
      <c r="AT1359" t="s">
        <v>231</v>
      </c>
      <c r="AU1359">
        <v>20260811</v>
      </c>
      <c r="AV1359" t="s">
        <v>222</v>
      </c>
      <c r="AW1359" t="s">
        <v>1055</v>
      </c>
      <c r="AX1359" t="s">
        <v>223</v>
      </c>
      <c r="BA1359" s="57">
        <v>46244.333333333336</v>
      </c>
      <c r="BB1359" t="s">
        <v>5166</v>
      </c>
      <c r="BC1359">
        <v>2026</v>
      </c>
      <c r="BD1359">
        <v>8</v>
      </c>
      <c r="BE1359">
        <v>11</v>
      </c>
      <c r="BF1359" s="6">
        <f t="shared" si="63"/>
        <v>46245</v>
      </c>
      <c r="BG1359">
        <f t="shared" si="64"/>
        <v>0.66666666666424135</v>
      </c>
      <c r="BH1359" t="str">
        <f t="shared" si="65"/>
        <v>COMPLY</v>
      </c>
      <c r="BI1359" t="str">
        <f>VLOOKUP(H1359,Sheet2!$A$1:$B$270,2,FALSE)</f>
        <v>MADIUN</v>
      </c>
    </row>
    <row r="1360" spans="1:61">
      <c r="A1360">
        <v>1359</v>
      </c>
      <c r="B1360">
        <v>1002522773</v>
      </c>
      <c r="C1360">
        <v>3</v>
      </c>
      <c r="D1360" t="s">
        <v>34</v>
      </c>
      <c r="E1360">
        <v>5</v>
      </c>
      <c r="F1360" t="s">
        <v>595</v>
      </c>
      <c r="G1360" t="s">
        <v>86</v>
      </c>
      <c r="H1360" t="s">
        <v>278</v>
      </c>
      <c r="I1360" t="s">
        <v>213</v>
      </c>
      <c r="J1360" t="s">
        <v>214</v>
      </c>
      <c r="K1360" t="s">
        <v>149</v>
      </c>
      <c r="M1360" t="s">
        <v>76</v>
      </c>
      <c r="N1360" t="s">
        <v>216</v>
      </c>
      <c r="O1360" s="57">
        <v>46246.667638888888</v>
      </c>
      <c r="P1360" s="57">
        <v>46247.663252314815</v>
      </c>
      <c r="Q1360">
        <v>69364484</v>
      </c>
      <c r="S1360">
        <v>172418757502</v>
      </c>
      <c r="T1360" t="s">
        <v>8624</v>
      </c>
      <c r="U1360" t="s">
        <v>8625</v>
      </c>
      <c r="V1360" t="s">
        <v>8626</v>
      </c>
      <c r="Z1360">
        <v>115.1946403</v>
      </c>
      <c r="AA1360">
        <v>-8.6226292000000004</v>
      </c>
      <c r="AB1360" t="s">
        <v>8627</v>
      </c>
      <c r="AC1360" t="s">
        <v>230</v>
      </c>
      <c r="AL1360" t="s">
        <v>218</v>
      </c>
      <c r="AM1360" t="s">
        <v>8628</v>
      </c>
      <c r="AN1360" t="s">
        <v>6</v>
      </c>
      <c r="AO1360" s="57">
        <v>46364.673472222225</v>
      </c>
      <c r="AP1360" s="57">
        <v>46247.625</v>
      </c>
      <c r="AR1360" t="s">
        <v>219</v>
      </c>
      <c r="AS1360" t="s">
        <v>86</v>
      </c>
      <c r="AT1360" t="s">
        <v>231</v>
      </c>
      <c r="AU1360">
        <v>20260813</v>
      </c>
      <c r="AV1360" t="s">
        <v>222</v>
      </c>
      <c r="AW1360" t="s">
        <v>566</v>
      </c>
      <c r="AX1360" t="s">
        <v>223</v>
      </c>
      <c r="BA1360" s="57">
        <v>46247.625</v>
      </c>
      <c r="BB1360" t="s">
        <v>8628</v>
      </c>
      <c r="BC1360">
        <v>2026</v>
      </c>
      <c r="BD1360">
        <v>8</v>
      </c>
      <c r="BE1360">
        <v>13</v>
      </c>
      <c r="BF1360" s="6">
        <f t="shared" si="63"/>
        <v>46247</v>
      </c>
      <c r="BG1360">
        <f t="shared" si="64"/>
        <v>-0.625</v>
      </c>
      <c r="BH1360" t="str">
        <f t="shared" si="65"/>
        <v>COMPLY</v>
      </c>
      <c r="BI1360" t="str">
        <f>VLOOKUP(H1360,Sheet2!$A$1:$B$270,2,FALSE)</f>
        <v>UBUNG</v>
      </c>
    </row>
    <row r="1361" spans="1:61">
      <c r="A1361">
        <v>1360</v>
      </c>
      <c r="B1361">
        <v>1002517886</v>
      </c>
      <c r="C1361">
        <v>3</v>
      </c>
      <c r="D1361" t="s">
        <v>51</v>
      </c>
      <c r="E1361">
        <v>4</v>
      </c>
      <c r="F1361" t="s">
        <v>235</v>
      </c>
      <c r="G1361" t="s">
        <v>594</v>
      </c>
      <c r="H1361" t="s">
        <v>636</v>
      </c>
      <c r="I1361" t="s">
        <v>213</v>
      </c>
      <c r="J1361" t="s">
        <v>214</v>
      </c>
      <c r="K1361" t="s">
        <v>149</v>
      </c>
      <c r="M1361" t="s">
        <v>76</v>
      </c>
      <c r="N1361" t="s">
        <v>216</v>
      </c>
      <c r="O1361" s="57">
        <v>46244.581145833334</v>
      </c>
      <c r="P1361" s="57">
        <v>46246.600127314814</v>
      </c>
      <c r="Q1361">
        <v>69362508</v>
      </c>
      <c r="S1361">
        <v>142505403180</v>
      </c>
      <c r="T1361" t="s">
        <v>6519</v>
      </c>
      <c r="U1361" t="s">
        <v>8629</v>
      </c>
      <c r="V1361" t="s">
        <v>7681</v>
      </c>
      <c r="Z1361">
        <v>110.814350631216</v>
      </c>
      <c r="AA1361">
        <v>-7.5820766089246296</v>
      </c>
      <c r="AB1361" t="s">
        <v>6520</v>
      </c>
      <c r="AC1361" t="s">
        <v>293</v>
      </c>
      <c r="AL1361" t="s">
        <v>218</v>
      </c>
      <c r="AM1361" t="s">
        <v>7682</v>
      </c>
      <c r="AN1361" t="s">
        <v>6</v>
      </c>
      <c r="AO1361" s="57">
        <v>46303.590266203704</v>
      </c>
      <c r="AP1361" s="57">
        <v>46246.541666666664</v>
      </c>
      <c r="AR1361" t="s">
        <v>219</v>
      </c>
      <c r="AS1361" t="s">
        <v>220</v>
      </c>
      <c r="AT1361" t="s">
        <v>231</v>
      </c>
      <c r="AU1361">
        <v>20260812</v>
      </c>
      <c r="AV1361" t="s">
        <v>222</v>
      </c>
      <c r="AW1361" t="s">
        <v>566</v>
      </c>
      <c r="AX1361" t="s">
        <v>223</v>
      </c>
      <c r="BA1361" s="57">
        <v>46246.541666666664</v>
      </c>
      <c r="BB1361" t="s">
        <v>7682</v>
      </c>
      <c r="BC1361">
        <v>2026</v>
      </c>
      <c r="BD1361">
        <v>8</v>
      </c>
      <c r="BE1361">
        <v>12</v>
      </c>
      <c r="BF1361" s="6">
        <f t="shared" si="63"/>
        <v>46246</v>
      </c>
      <c r="BG1361">
        <f t="shared" si="64"/>
        <v>-0.54166666666424135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1002514843</v>
      </c>
      <c r="C1362">
        <v>3</v>
      </c>
      <c r="D1362" t="s">
        <v>45</v>
      </c>
      <c r="E1362">
        <v>5</v>
      </c>
      <c r="F1362" t="s">
        <v>113</v>
      </c>
      <c r="G1362" t="s">
        <v>113</v>
      </c>
      <c r="H1362" t="s">
        <v>420</v>
      </c>
      <c r="I1362" t="s">
        <v>213</v>
      </c>
      <c r="J1362" t="s">
        <v>214</v>
      </c>
      <c r="K1362" t="s">
        <v>149</v>
      </c>
      <c r="L1362" t="s">
        <v>215</v>
      </c>
      <c r="M1362" t="s">
        <v>279</v>
      </c>
      <c r="N1362" t="s">
        <v>216</v>
      </c>
      <c r="O1362" s="57">
        <v>46241.603425925925</v>
      </c>
      <c r="P1362" s="57">
        <v>46244.563368055555</v>
      </c>
      <c r="Q1362">
        <v>69360888</v>
      </c>
      <c r="S1362">
        <v>172502311392</v>
      </c>
      <c r="T1362" t="s">
        <v>5240</v>
      </c>
      <c r="U1362" t="s">
        <v>5241</v>
      </c>
      <c r="V1362" t="s">
        <v>5242</v>
      </c>
      <c r="Z1362">
        <v>123.609710410237</v>
      </c>
      <c r="AA1362">
        <v>-10.169551645376099</v>
      </c>
      <c r="AB1362" t="s">
        <v>5243</v>
      </c>
      <c r="AC1362" t="s">
        <v>217</v>
      </c>
      <c r="AL1362" t="s">
        <v>218</v>
      </c>
      <c r="AM1362" t="s">
        <v>5244</v>
      </c>
      <c r="AN1362" t="s">
        <v>6</v>
      </c>
      <c r="AO1362" s="57">
        <v>46211.611134259256</v>
      </c>
      <c r="AP1362" s="57">
        <v>46242.541666666664</v>
      </c>
      <c r="AQ1362" t="s">
        <v>570</v>
      </c>
      <c r="AR1362" t="s">
        <v>280</v>
      </c>
      <c r="AS1362" t="s">
        <v>113</v>
      </c>
      <c r="AT1362" t="s">
        <v>231</v>
      </c>
      <c r="AV1362" t="s">
        <v>6521</v>
      </c>
      <c r="AW1362" t="s">
        <v>1055</v>
      </c>
      <c r="AX1362" t="s">
        <v>223</v>
      </c>
      <c r="BA1362" s="57">
        <v>46242.541666666664</v>
      </c>
      <c r="BB1362" t="s">
        <v>5244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str">
        <f>VLOOKUP(H1362,Sheet2!$A$1:$B$270,2,FALSE)</f>
        <v>KUPANG</v>
      </c>
    </row>
    <row r="1363" spans="1:61">
      <c r="A1363">
        <v>1362</v>
      </c>
      <c r="B1363">
        <v>1002514379</v>
      </c>
      <c r="C1363">
        <v>3</v>
      </c>
      <c r="D1363" t="s">
        <v>45</v>
      </c>
      <c r="E1363">
        <v>5</v>
      </c>
      <c r="F1363" t="s">
        <v>211</v>
      </c>
      <c r="G1363" t="s">
        <v>110</v>
      </c>
      <c r="H1363" t="s">
        <v>239</v>
      </c>
      <c r="I1363" t="s">
        <v>213</v>
      </c>
      <c r="J1363" t="s">
        <v>214</v>
      </c>
      <c r="K1363" t="s">
        <v>149</v>
      </c>
      <c r="L1363" t="s">
        <v>215</v>
      </c>
      <c r="M1363" t="s">
        <v>582</v>
      </c>
      <c r="N1363" t="s">
        <v>216</v>
      </c>
      <c r="O1363" s="57">
        <v>46241.483310185184</v>
      </c>
      <c r="P1363" s="57">
        <v>46243.670381944445</v>
      </c>
      <c r="Q1363">
        <v>69360666</v>
      </c>
      <c r="S1363">
        <v>172616790168</v>
      </c>
      <c r="T1363" t="s">
        <v>4994</v>
      </c>
      <c r="U1363" t="s">
        <v>5245</v>
      </c>
      <c r="V1363" t="s">
        <v>5246</v>
      </c>
      <c r="Z1363">
        <v>118.66921786218801</v>
      </c>
      <c r="AA1363">
        <v>-8.6906542293912299</v>
      </c>
      <c r="AB1363" t="s">
        <v>4997</v>
      </c>
      <c r="AC1363" t="s">
        <v>217</v>
      </c>
      <c r="AL1363" t="s">
        <v>218</v>
      </c>
      <c r="AM1363" t="s">
        <v>5247</v>
      </c>
      <c r="AN1363" t="s">
        <v>6</v>
      </c>
      <c r="AO1363" s="57">
        <v>46211.486273148148</v>
      </c>
      <c r="AP1363" s="57">
        <v>46242.333333333336</v>
      </c>
      <c r="AR1363" t="s">
        <v>14</v>
      </c>
      <c r="AS1363" t="s">
        <v>987</v>
      </c>
      <c r="AT1363" t="s">
        <v>221</v>
      </c>
      <c r="AV1363" t="s">
        <v>5248</v>
      </c>
      <c r="AW1363" t="s">
        <v>5249</v>
      </c>
      <c r="AX1363" t="s">
        <v>223</v>
      </c>
      <c r="BA1363" s="57">
        <v>46242.333333333336</v>
      </c>
      <c r="BB1363" t="s">
        <v>5247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str">
        <f>VLOOKUP(H1363,Sheet2!$A$1:$B$270,2,FALSE)</f>
        <v>BIMA</v>
      </c>
    </row>
    <row r="1364" spans="1:61">
      <c r="A1364">
        <v>1363</v>
      </c>
      <c r="B1364">
        <v>1002510341</v>
      </c>
      <c r="C1364">
        <v>3</v>
      </c>
      <c r="D1364" t="s">
        <v>45</v>
      </c>
      <c r="E1364">
        <v>5</v>
      </c>
      <c r="F1364" t="s">
        <v>113</v>
      </c>
      <c r="G1364" t="s">
        <v>111</v>
      </c>
      <c r="H1364" t="s">
        <v>258</v>
      </c>
      <c r="I1364" t="s">
        <v>213</v>
      </c>
      <c r="J1364" t="s">
        <v>214</v>
      </c>
      <c r="K1364" t="s">
        <v>149</v>
      </c>
      <c r="L1364" t="s">
        <v>215</v>
      </c>
      <c r="M1364" t="s">
        <v>76</v>
      </c>
      <c r="N1364" t="s">
        <v>216</v>
      </c>
      <c r="O1364" s="57">
        <v>46239.50203703704</v>
      </c>
      <c r="P1364" s="57">
        <v>46240.926678240743</v>
      </c>
      <c r="Q1364">
        <v>69359071</v>
      </c>
      <c r="S1364">
        <v>172506788951</v>
      </c>
      <c r="T1364" t="s">
        <v>2627</v>
      </c>
      <c r="U1364" t="s">
        <v>2628</v>
      </c>
      <c r="V1364" t="s">
        <v>2629</v>
      </c>
      <c r="Z1364">
        <v>121.657813</v>
      </c>
      <c r="AA1364">
        <v>-8.8376468999999993</v>
      </c>
      <c r="AB1364" t="s">
        <v>2630</v>
      </c>
      <c r="AC1364" t="s">
        <v>237</v>
      </c>
      <c r="AL1364" t="s">
        <v>218</v>
      </c>
      <c r="AM1364" t="s">
        <v>2631</v>
      </c>
      <c r="AN1364" t="s">
        <v>6</v>
      </c>
      <c r="AO1364" s="57">
        <v>46150.506828703707</v>
      </c>
      <c r="AP1364" s="57">
        <v>46240.333333333336</v>
      </c>
      <c r="AR1364" t="s">
        <v>219</v>
      </c>
      <c r="AS1364" t="s">
        <v>111</v>
      </c>
      <c r="AT1364" t="s">
        <v>231</v>
      </c>
      <c r="AU1364">
        <v>20260806</v>
      </c>
      <c r="AV1364" t="s">
        <v>222</v>
      </c>
      <c r="AW1364" t="s">
        <v>1066</v>
      </c>
      <c r="AX1364" t="s">
        <v>223</v>
      </c>
      <c r="BA1364" s="57">
        <v>46240.333333333336</v>
      </c>
      <c r="BB1364" t="s">
        <v>2631</v>
      </c>
      <c r="BC1364">
        <v>2026</v>
      </c>
      <c r="BD1364">
        <v>8</v>
      </c>
      <c r="BE1364">
        <v>6</v>
      </c>
      <c r="BF1364" s="6">
        <f t="shared" si="63"/>
        <v>46240</v>
      </c>
      <c r="BG1364">
        <f t="shared" si="64"/>
        <v>-0.33333333333575865</v>
      </c>
      <c r="BH1364" t="str">
        <f t="shared" si="65"/>
        <v>COMPLY</v>
      </c>
      <c r="BI1364" t="str">
        <f>VLOOKUP(H1364,Sheet2!$A$1:$B$270,2,FALSE)</f>
        <v>ENDE</v>
      </c>
    </row>
    <row r="1365" spans="1:61">
      <c r="A1365">
        <v>1364</v>
      </c>
      <c r="B1365">
        <v>1002505020</v>
      </c>
      <c r="C1365">
        <v>3</v>
      </c>
      <c r="D1365" t="s">
        <v>42</v>
      </c>
      <c r="E1365">
        <v>5</v>
      </c>
      <c r="F1365" t="s">
        <v>102</v>
      </c>
      <c r="G1365" t="s">
        <v>100</v>
      </c>
      <c r="H1365" t="s">
        <v>284</v>
      </c>
      <c r="I1365" t="s">
        <v>213</v>
      </c>
      <c r="J1365" t="s">
        <v>214</v>
      </c>
      <c r="K1365" t="s">
        <v>149</v>
      </c>
      <c r="L1365" t="s">
        <v>215</v>
      </c>
      <c r="M1365" t="s">
        <v>76</v>
      </c>
      <c r="N1365" t="s">
        <v>216</v>
      </c>
      <c r="O1365" s="57">
        <v>46236.343009259261</v>
      </c>
      <c r="P1365" s="57">
        <v>46236.866018518522</v>
      </c>
      <c r="Q1365">
        <v>69356934</v>
      </c>
      <c r="S1365">
        <v>152507225958</v>
      </c>
      <c r="T1365" t="s">
        <v>2632</v>
      </c>
      <c r="U1365" t="s">
        <v>2633</v>
      </c>
      <c r="V1365" t="s">
        <v>2634</v>
      </c>
      <c r="Z1365">
        <v>113.830169637324</v>
      </c>
      <c r="AA1365">
        <v>-7.93602077639125</v>
      </c>
      <c r="AB1365" t="s">
        <v>2635</v>
      </c>
      <c r="AC1365" t="s">
        <v>237</v>
      </c>
      <c r="AL1365" t="s">
        <v>218</v>
      </c>
      <c r="AM1365" t="s">
        <v>2636</v>
      </c>
      <c r="AN1365" t="s">
        <v>6</v>
      </c>
      <c r="AO1365" s="57">
        <v>46061.350636574076</v>
      </c>
      <c r="AP1365" s="57">
        <v>46237.333333333336</v>
      </c>
      <c r="AR1365" t="s">
        <v>219</v>
      </c>
      <c r="AS1365" t="s">
        <v>100</v>
      </c>
      <c r="AT1365" t="s">
        <v>231</v>
      </c>
      <c r="AU1365">
        <v>20260802</v>
      </c>
      <c r="AV1365" t="s">
        <v>222</v>
      </c>
      <c r="AW1365" t="s">
        <v>1063</v>
      </c>
      <c r="AX1365" t="s">
        <v>223</v>
      </c>
      <c r="BA1365" s="57">
        <v>46237.333333333336</v>
      </c>
      <c r="BB1365" t="s">
        <v>2636</v>
      </c>
      <c r="BC1365">
        <v>2026</v>
      </c>
      <c r="BD1365">
        <v>8</v>
      </c>
      <c r="BE1365">
        <v>2</v>
      </c>
      <c r="BF1365" s="6">
        <f t="shared" si="63"/>
        <v>46236</v>
      </c>
      <c r="BG1365">
        <f t="shared" si="64"/>
        <v>-1.3333333333357587</v>
      </c>
      <c r="BH1365" t="str">
        <f t="shared" si="65"/>
        <v>COMPLY</v>
      </c>
      <c r="BI1365" t="str">
        <f>VLOOKUP(H1365,Sheet2!$A$1:$B$270,2,FALSE)</f>
        <v>JEMBER</v>
      </c>
    </row>
    <row r="1366" spans="1:61">
      <c r="A1366">
        <v>1365</v>
      </c>
      <c r="B1366">
        <v>1002517902</v>
      </c>
      <c r="C1366">
        <v>3</v>
      </c>
      <c r="D1366" t="s">
        <v>42</v>
      </c>
      <c r="E1366">
        <v>5</v>
      </c>
      <c r="F1366" t="s">
        <v>102</v>
      </c>
      <c r="G1366" t="s">
        <v>108</v>
      </c>
      <c r="H1366" t="s">
        <v>343</v>
      </c>
      <c r="I1366" t="s">
        <v>213</v>
      </c>
      <c r="J1366" t="s">
        <v>214</v>
      </c>
      <c r="K1366" t="s">
        <v>149</v>
      </c>
      <c r="L1366" t="s">
        <v>215</v>
      </c>
      <c r="M1366" t="s">
        <v>76</v>
      </c>
      <c r="N1366" t="s">
        <v>216</v>
      </c>
      <c r="O1366" s="57">
        <v>46244.582592592589</v>
      </c>
      <c r="P1366" s="57">
        <v>46245.733460648145</v>
      </c>
      <c r="Q1366">
        <v>69362464</v>
      </c>
      <c r="S1366">
        <v>152527209095</v>
      </c>
      <c r="T1366" t="s">
        <v>6527</v>
      </c>
      <c r="U1366" t="s">
        <v>6528</v>
      </c>
      <c r="V1366" t="s">
        <v>6529</v>
      </c>
      <c r="Z1366">
        <v>114.275181</v>
      </c>
      <c r="AA1366">
        <v>-7.7532899999999998</v>
      </c>
      <c r="AB1366" t="s">
        <v>6530</v>
      </c>
      <c r="AC1366" t="s">
        <v>237</v>
      </c>
      <c r="AL1366" t="s">
        <v>218</v>
      </c>
      <c r="AM1366" t="s">
        <v>6531</v>
      </c>
      <c r="AN1366" t="s">
        <v>6</v>
      </c>
      <c r="AO1366" s="57">
        <v>46303.590266203704</v>
      </c>
      <c r="AP1366" s="57">
        <v>46245.541666666664</v>
      </c>
      <c r="AR1366" t="s">
        <v>219</v>
      </c>
      <c r="AS1366" t="s">
        <v>108</v>
      </c>
      <c r="AT1366" t="s">
        <v>231</v>
      </c>
      <c r="AU1366">
        <v>20260811</v>
      </c>
      <c r="AV1366" t="s">
        <v>222</v>
      </c>
      <c r="AW1366" t="s">
        <v>1057</v>
      </c>
      <c r="AX1366" t="s">
        <v>223</v>
      </c>
      <c r="BA1366" s="57">
        <v>46245.541666666664</v>
      </c>
      <c r="BB1366" t="s">
        <v>6531</v>
      </c>
      <c r="BC1366">
        <v>2026</v>
      </c>
      <c r="BD1366">
        <v>8</v>
      </c>
      <c r="BE1366">
        <v>11</v>
      </c>
      <c r="BF1366" s="6">
        <f t="shared" si="63"/>
        <v>46245</v>
      </c>
      <c r="BG1366">
        <f t="shared" si="64"/>
        <v>-0.54166666666424135</v>
      </c>
      <c r="BH1366" t="str">
        <f t="shared" si="65"/>
        <v>COMPLY</v>
      </c>
      <c r="BI1366" t="str">
        <f>VLOOKUP(H1366,Sheet2!$A$1:$B$270,2,FALSE)</f>
        <v>BANYUWANGI</v>
      </c>
    </row>
    <row r="1367" spans="1:61">
      <c r="A1367">
        <v>1366</v>
      </c>
      <c r="B1367">
        <v>1002522377</v>
      </c>
      <c r="C1367">
        <v>3</v>
      </c>
      <c r="D1367" t="s">
        <v>34</v>
      </c>
      <c r="E1367">
        <v>5</v>
      </c>
      <c r="F1367" t="s">
        <v>580</v>
      </c>
      <c r="G1367" t="s">
        <v>79</v>
      </c>
      <c r="H1367" t="s">
        <v>290</v>
      </c>
      <c r="I1367" t="s">
        <v>213</v>
      </c>
      <c r="J1367" t="s">
        <v>214</v>
      </c>
      <c r="K1367" t="s">
        <v>149</v>
      </c>
      <c r="M1367" t="s">
        <v>76</v>
      </c>
      <c r="N1367" t="s">
        <v>216</v>
      </c>
      <c r="O1367" s="57">
        <v>46246.599236111113</v>
      </c>
      <c r="P1367" s="57">
        <v>46247.525949074072</v>
      </c>
      <c r="Q1367">
        <v>69364340</v>
      </c>
      <c r="S1367">
        <v>172408247752</v>
      </c>
      <c r="T1367" t="s">
        <v>8531</v>
      </c>
      <c r="U1367" t="s">
        <v>8532</v>
      </c>
      <c r="V1367" t="s">
        <v>8630</v>
      </c>
      <c r="Z1367">
        <v>115.2902917</v>
      </c>
      <c r="AA1367">
        <v>-8.5277806999999992</v>
      </c>
      <c r="AB1367" t="s">
        <v>8534</v>
      </c>
      <c r="AC1367" t="s">
        <v>230</v>
      </c>
      <c r="AL1367" t="s">
        <v>218</v>
      </c>
      <c r="AM1367" t="s">
        <v>8631</v>
      </c>
      <c r="AN1367" t="s">
        <v>6</v>
      </c>
      <c r="AO1367" s="57">
        <v>46364.61109953704</v>
      </c>
      <c r="AP1367" s="57">
        <v>46247.541666666664</v>
      </c>
      <c r="AR1367" t="s">
        <v>219</v>
      </c>
      <c r="AS1367" t="s">
        <v>698</v>
      </c>
      <c r="AT1367" t="s">
        <v>231</v>
      </c>
      <c r="AU1367">
        <v>20260813</v>
      </c>
      <c r="AV1367" t="s">
        <v>222</v>
      </c>
      <c r="AW1367" t="s">
        <v>566</v>
      </c>
      <c r="AX1367" t="s">
        <v>223</v>
      </c>
      <c r="BA1367" s="57">
        <v>46247.541666666664</v>
      </c>
      <c r="BB1367" t="s">
        <v>8631</v>
      </c>
      <c r="BC1367">
        <v>2026</v>
      </c>
      <c r="BD1367">
        <v>8</v>
      </c>
      <c r="BE1367">
        <v>13</v>
      </c>
      <c r="BF1367" s="6">
        <f t="shared" si="63"/>
        <v>46247</v>
      </c>
      <c r="BG1367">
        <f t="shared" si="64"/>
        <v>-0.54166666666424135</v>
      </c>
      <c r="BH1367" t="str">
        <f t="shared" si="65"/>
        <v>COMPLY</v>
      </c>
      <c r="BI1367" t="str">
        <f>VLOOKUP(H1367,Sheet2!$A$1:$B$270,2,FALSE)</f>
        <v>GIANYAR</v>
      </c>
    </row>
    <row r="1368" spans="1:61">
      <c r="A1368">
        <v>1367</v>
      </c>
      <c r="B1368">
        <v>1002515400</v>
      </c>
      <c r="C1368">
        <v>3</v>
      </c>
      <c r="D1368" t="s">
        <v>59</v>
      </c>
      <c r="E1368">
        <v>4</v>
      </c>
      <c r="F1368" t="s">
        <v>573</v>
      </c>
      <c r="G1368" t="s">
        <v>623</v>
      </c>
      <c r="H1368" t="s">
        <v>973</v>
      </c>
      <c r="I1368" t="s">
        <v>213</v>
      </c>
      <c r="J1368" t="s">
        <v>214</v>
      </c>
      <c r="K1368" t="s">
        <v>149</v>
      </c>
      <c r="L1368" t="s">
        <v>215</v>
      </c>
      <c r="M1368" t="s">
        <v>582</v>
      </c>
      <c r="N1368" t="s">
        <v>216</v>
      </c>
      <c r="O1368" s="57">
        <v>46241.726365740738</v>
      </c>
      <c r="P1368" s="57">
        <v>46245.637685185182</v>
      </c>
      <c r="Q1368">
        <v>69361092</v>
      </c>
      <c r="S1368">
        <v>146113146974</v>
      </c>
      <c r="T1368" t="s">
        <v>5259</v>
      </c>
      <c r="U1368" t="s">
        <v>5260</v>
      </c>
      <c r="V1368" t="s">
        <v>5261</v>
      </c>
      <c r="Z1368">
        <v>110.376828</v>
      </c>
      <c r="AA1368">
        <v>-7.7809100000000004</v>
      </c>
      <c r="AB1368" t="s">
        <v>5262</v>
      </c>
      <c r="AC1368" t="s">
        <v>237</v>
      </c>
      <c r="AL1368" t="s">
        <v>218</v>
      </c>
      <c r="AM1368" t="s">
        <v>5263</v>
      </c>
      <c r="AN1368" t="s">
        <v>6</v>
      </c>
      <c r="AO1368" s="57">
        <v>46211.736238425925</v>
      </c>
      <c r="AP1368" s="57">
        <v>46243.583333333336</v>
      </c>
      <c r="AQ1368" t="s">
        <v>249</v>
      </c>
      <c r="AR1368" t="s">
        <v>14</v>
      </c>
      <c r="AS1368" t="s">
        <v>220</v>
      </c>
      <c r="AT1368" t="s">
        <v>231</v>
      </c>
      <c r="AV1368" t="s">
        <v>7683</v>
      </c>
      <c r="AW1368" t="s">
        <v>1055</v>
      </c>
      <c r="AX1368" t="s">
        <v>223</v>
      </c>
      <c r="BA1368" s="57">
        <v>46243.583333333336</v>
      </c>
      <c r="BB1368" t="s">
        <v>5263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:61">
      <c r="A1369">
        <v>1368</v>
      </c>
      <c r="B1369">
        <v>1002523588</v>
      </c>
      <c r="C1369">
        <v>3</v>
      </c>
      <c r="D1369" t="s">
        <v>34</v>
      </c>
      <c r="E1369">
        <v>5</v>
      </c>
      <c r="F1369" t="s">
        <v>595</v>
      </c>
      <c r="G1369" t="s">
        <v>86</v>
      </c>
      <c r="H1369" t="s">
        <v>428</v>
      </c>
      <c r="I1369" t="s">
        <v>213</v>
      </c>
      <c r="J1369" t="s">
        <v>214</v>
      </c>
      <c r="K1369" t="s">
        <v>149</v>
      </c>
      <c r="L1369" t="s">
        <v>215</v>
      </c>
      <c r="M1369" t="s">
        <v>225</v>
      </c>
      <c r="N1369" t="s">
        <v>216</v>
      </c>
      <c r="O1369" s="57">
        <v>46247.416620370372</v>
      </c>
      <c r="P1369" s="57">
        <v>46248.339884259258</v>
      </c>
      <c r="Q1369">
        <v>69364819</v>
      </c>
      <c r="S1369">
        <v>172419207148</v>
      </c>
      <c r="T1369" t="s">
        <v>9562</v>
      </c>
      <c r="U1369" t="s">
        <v>9563</v>
      </c>
      <c r="V1369" t="s">
        <v>9564</v>
      </c>
      <c r="Z1369">
        <v>115.187797062098</v>
      </c>
      <c r="AA1369">
        <v>-8.6671579942048904</v>
      </c>
      <c r="AB1369" t="s">
        <v>9565</v>
      </c>
      <c r="AC1369" t="s">
        <v>217</v>
      </c>
      <c r="AL1369" t="s">
        <v>218</v>
      </c>
      <c r="AM1369" t="s">
        <v>9566</v>
      </c>
      <c r="AN1369" t="s">
        <v>6</v>
      </c>
      <c r="AO1369" t="s">
        <v>8974</v>
      </c>
      <c r="AP1369" s="57">
        <v>46248.333333333336</v>
      </c>
      <c r="AR1369" t="s">
        <v>18</v>
      </c>
      <c r="AS1369" t="s">
        <v>906</v>
      </c>
      <c r="AT1369" t="s">
        <v>231</v>
      </c>
      <c r="AV1369" t="s">
        <v>227</v>
      </c>
      <c r="AW1369" t="s">
        <v>1055</v>
      </c>
      <c r="AX1369" t="s">
        <v>223</v>
      </c>
      <c r="BA1369" s="57">
        <v>46248.333333333336</v>
      </c>
      <c r="BB1369" t="s">
        <v>9566</v>
      </c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str">
        <f>VLOOKUP(H1369,Sheet2!$A$1:$B$270,2,FALSE)</f>
        <v>UBUNG</v>
      </c>
    </row>
    <row r="1370" spans="1:61">
      <c r="A1370">
        <v>1369</v>
      </c>
      <c r="B1370">
        <v>1002513253</v>
      </c>
      <c r="C1370">
        <v>3</v>
      </c>
      <c r="D1370" t="s">
        <v>49</v>
      </c>
      <c r="E1370">
        <v>4</v>
      </c>
      <c r="F1370" t="s">
        <v>247</v>
      </c>
      <c r="G1370" t="s">
        <v>248</v>
      </c>
      <c r="H1370" t="s">
        <v>959</v>
      </c>
      <c r="I1370" t="s">
        <v>213</v>
      </c>
      <c r="J1370" t="s">
        <v>214</v>
      </c>
      <c r="K1370" t="s">
        <v>149</v>
      </c>
      <c r="M1370" t="s">
        <v>225</v>
      </c>
      <c r="N1370" t="s">
        <v>216</v>
      </c>
      <c r="O1370" s="57">
        <v>46240.707037037035</v>
      </c>
      <c r="P1370" s="57">
        <v>46248.338622685187</v>
      </c>
      <c r="Q1370">
        <v>69360260</v>
      </c>
      <c r="S1370">
        <v>142406119775</v>
      </c>
      <c r="T1370" t="s">
        <v>2657</v>
      </c>
      <c r="U1370" t="s">
        <v>1169</v>
      </c>
      <c r="V1370" t="s">
        <v>9567</v>
      </c>
      <c r="Z1370">
        <v>110.4123384</v>
      </c>
      <c r="AA1370">
        <v>-6.9829374</v>
      </c>
      <c r="AB1370" t="s">
        <v>2658</v>
      </c>
      <c r="AC1370" t="s">
        <v>226</v>
      </c>
      <c r="AL1370" t="s">
        <v>218</v>
      </c>
      <c r="AM1370" t="s">
        <v>9568</v>
      </c>
      <c r="AN1370" t="s">
        <v>6</v>
      </c>
      <c r="AO1370" s="57">
        <v>46181.726400462961</v>
      </c>
      <c r="AP1370" s="57">
        <v>46248.333333333336</v>
      </c>
      <c r="AR1370" t="s">
        <v>18</v>
      </c>
      <c r="AS1370" t="s">
        <v>634</v>
      </c>
      <c r="AT1370" t="s">
        <v>231</v>
      </c>
      <c r="AV1370" t="s">
        <v>227</v>
      </c>
      <c r="AW1370" t="s">
        <v>566</v>
      </c>
      <c r="AX1370" t="s">
        <v>223</v>
      </c>
      <c r="BA1370" s="57">
        <v>46248.333333333336</v>
      </c>
      <c r="BB1370" t="s">
        <v>9568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:61">
      <c r="A1371">
        <v>1370</v>
      </c>
      <c r="B1371">
        <v>1002506605</v>
      </c>
      <c r="C1371">
        <v>3</v>
      </c>
      <c r="D1371" t="s">
        <v>42</v>
      </c>
      <c r="E1371">
        <v>5</v>
      </c>
      <c r="F1371" t="s">
        <v>233</v>
      </c>
      <c r="G1371" t="s">
        <v>101</v>
      </c>
      <c r="H1371" t="s">
        <v>392</v>
      </c>
      <c r="I1371" t="s">
        <v>213</v>
      </c>
      <c r="J1371" t="s">
        <v>214</v>
      </c>
      <c r="K1371" t="s">
        <v>149</v>
      </c>
      <c r="L1371" t="s">
        <v>620</v>
      </c>
      <c r="M1371" t="s">
        <v>582</v>
      </c>
      <c r="N1371" t="s">
        <v>216</v>
      </c>
      <c r="O1371" s="57">
        <v>46237.756203703706</v>
      </c>
      <c r="P1371" s="57">
        <v>46241.74459490741</v>
      </c>
      <c r="Q1371">
        <v>69357539</v>
      </c>
      <c r="R1371">
        <v>3135910043</v>
      </c>
      <c r="S1371">
        <v>152317261788</v>
      </c>
      <c r="T1371" t="s">
        <v>1052</v>
      </c>
      <c r="U1371" t="s">
        <v>2659</v>
      </c>
      <c r="V1371" t="s">
        <v>2660</v>
      </c>
      <c r="Z1371">
        <v>112.730757754762</v>
      </c>
      <c r="AA1371">
        <v>-7.3948873954626704</v>
      </c>
      <c r="AB1371" t="s">
        <v>1053</v>
      </c>
      <c r="AC1371" t="s">
        <v>1073</v>
      </c>
      <c r="AL1371" t="s">
        <v>218</v>
      </c>
      <c r="AM1371" t="s">
        <v>1424</v>
      </c>
      <c r="AN1371" t="s">
        <v>6</v>
      </c>
      <c r="AO1371" s="57">
        <v>46089.757118055553</v>
      </c>
      <c r="AP1371" s="57">
        <v>46238.625</v>
      </c>
      <c r="AQ1371" t="s">
        <v>249</v>
      </c>
      <c r="AR1371" t="s">
        <v>14</v>
      </c>
      <c r="AS1371" t="s">
        <v>668</v>
      </c>
      <c r="AT1371" t="s">
        <v>231</v>
      </c>
      <c r="AV1371" t="s">
        <v>5269</v>
      </c>
      <c r="AW1371" t="s">
        <v>1022</v>
      </c>
      <c r="AX1371" t="s">
        <v>223</v>
      </c>
      <c r="BA1371" s="57">
        <v>46238.625</v>
      </c>
      <c r="BB1371" t="s">
        <v>1424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SIDOARJO</v>
      </c>
    </row>
    <row r="1372" spans="1:61">
      <c r="A1372">
        <v>1371</v>
      </c>
      <c r="B1372">
        <v>1002516470</v>
      </c>
      <c r="C1372">
        <v>3</v>
      </c>
      <c r="D1372" t="s">
        <v>49</v>
      </c>
      <c r="E1372">
        <v>4</v>
      </c>
      <c r="F1372" t="s">
        <v>253</v>
      </c>
      <c r="G1372" t="s">
        <v>253</v>
      </c>
      <c r="H1372" t="s">
        <v>1108</v>
      </c>
      <c r="I1372" t="s">
        <v>213</v>
      </c>
      <c r="J1372" t="s">
        <v>214</v>
      </c>
      <c r="K1372" t="s">
        <v>149</v>
      </c>
      <c r="M1372" t="s">
        <v>76</v>
      </c>
      <c r="N1372" t="s">
        <v>216</v>
      </c>
      <c r="O1372" s="57">
        <v>46243.534062500003</v>
      </c>
      <c r="P1372" s="57">
        <v>46243.792187500003</v>
      </c>
      <c r="Q1372">
        <v>69360724</v>
      </c>
      <c r="S1372">
        <v>146219104015</v>
      </c>
      <c r="T1372" t="s">
        <v>4803</v>
      </c>
      <c r="U1372" t="s">
        <v>5270</v>
      </c>
      <c r="V1372" t="s">
        <v>5271</v>
      </c>
      <c r="Z1372">
        <v>109.57646200000001</v>
      </c>
      <c r="AA1372">
        <v>-7.0226421212957604</v>
      </c>
      <c r="AB1372" t="s">
        <v>4806</v>
      </c>
      <c r="AC1372" t="s">
        <v>217</v>
      </c>
      <c r="AL1372" t="s">
        <v>218</v>
      </c>
      <c r="AM1372" t="s">
        <v>5272</v>
      </c>
      <c r="AN1372" t="s">
        <v>6</v>
      </c>
      <c r="AO1372" s="57">
        <v>46273.549039351848</v>
      </c>
      <c r="AR1372" t="s">
        <v>219</v>
      </c>
      <c r="AS1372" t="s">
        <v>583</v>
      </c>
      <c r="AT1372" t="s">
        <v>231</v>
      </c>
      <c r="AU1372">
        <v>20260809</v>
      </c>
      <c r="AV1372" t="s">
        <v>222</v>
      </c>
      <c r="AW1372" t="s">
        <v>566</v>
      </c>
      <c r="AX1372" t="s">
        <v>223</v>
      </c>
      <c r="BA1372" s="57">
        <v>46243.291666666664</v>
      </c>
      <c r="BB1372" t="s">
        <v>5272</v>
      </c>
      <c r="BC1372">
        <v>2026</v>
      </c>
      <c r="BD1372">
        <v>8</v>
      </c>
      <c r="BE1372">
        <v>9</v>
      </c>
      <c r="BF1372" s="6">
        <f t="shared" si="63"/>
        <v>46243</v>
      </c>
      <c r="BG1372">
        <f t="shared" si="64"/>
        <v>-0.29166666666424135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1002520918</v>
      </c>
      <c r="C1373">
        <v>3</v>
      </c>
      <c r="D1373" t="s">
        <v>59</v>
      </c>
      <c r="E1373">
        <v>4</v>
      </c>
      <c r="F1373" t="s">
        <v>224</v>
      </c>
      <c r="G1373" t="s">
        <v>591</v>
      </c>
      <c r="H1373" t="s">
        <v>671</v>
      </c>
      <c r="I1373" t="s">
        <v>213</v>
      </c>
      <c r="J1373" t="s">
        <v>214</v>
      </c>
      <c r="K1373" t="s">
        <v>149</v>
      </c>
      <c r="L1373" t="s">
        <v>215</v>
      </c>
      <c r="M1373" t="s">
        <v>76</v>
      </c>
      <c r="N1373" t="s">
        <v>216</v>
      </c>
      <c r="O1373" s="57">
        <v>46245.732604166667</v>
      </c>
      <c r="P1373" s="57">
        <v>46246.569143518522</v>
      </c>
      <c r="Q1373">
        <v>69363664</v>
      </c>
      <c r="S1373">
        <v>143363111019</v>
      </c>
      <c r="T1373" t="s">
        <v>7684</v>
      </c>
      <c r="U1373" t="s">
        <v>8632</v>
      </c>
      <c r="V1373" t="s">
        <v>7685</v>
      </c>
      <c r="Z1373">
        <v>109.355762292403</v>
      </c>
      <c r="AA1373">
        <v>-7.3582562665557996</v>
      </c>
      <c r="AB1373" t="s">
        <v>7686</v>
      </c>
      <c r="AC1373" t="s">
        <v>237</v>
      </c>
      <c r="AL1373" t="s">
        <v>218</v>
      </c>
      <c r="AM1373" t="s">
        <v>7687</v>
      </c>
      <c r="AN1373" t="s">
        <v>6</v>
      </c>
      <c r="AO1373" s="57">
        <v>46334.735960648148</v>
      </c>
      <c r="AP1373" s="57">
        <v>46248.416666666664</v>
      </c>
      <c r="AR1373" t="s">
        <v>219</v>
      </c>
      <c r="AS1373" t="s">
        <v>220</v>
      </c>
      <c r="AT1373" t="s">
        <v>231</v>
      </c>
      <c r="AU1373">
        <v>20260812</v>
      </c>
      <c r="AV1373" t="s">
        <v>222</v>
      </c>
      <c r="AW1373" t="s">
        <v>1065</v>
      </c>
      <c r="AX1373" t="s">
        <v>223</v>
      </c>
      <c r="BA1373" s="57">
        <v>46248.416666666664</v>
      </c>
      <c r="BB1373" t="s">
        <v>7687</v>
      </c>
      <c r="BC1373">
        <v>2026</v>
      </c>
      <c r="BD1373">
        <v>8</v>
      </c>
      <c r="BE1373">
        <v>12</v>
      </c>
      <c r="BF1373" s="6">
        <f t="shared" si="63"/>
        <v>46246</v>
      </c>
      <c r="BG1373">
        <f t="shared" si="64"/>
        <v>-2.4166666666642413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1002506074</v>
      </c>
      <c r="C1374">
        <v>3</v>
      </c>
      <c r="D1374" t="s">
        <v>59</v>
      </c>
      <c r="E1374">
        <v>4</v>
      </c>
      <c r="F1374" t="s">
        <v>573</v>
      </c>
      <c r="G1374" t="s">
        <v>1045</v>
      </c>
      <c r="H1374" t="s">
        <v>1046</v>
      </c>
      <c r="I1374" t="s">
        <v>213</v>
      </c>
      <c r="J1374" t="s">
        <v>214</v>
      </c>
      <c r="K1374" t="s">
        <v>149</v>
      </c>
      <c r="M1374" t="s">
        <v>236</v>
      </c>
      <c r="N1374" t="s">
        <v>216</v>
      </c>
      <c r="O1374" s="57">
        <v>46237.555277777778</v>
      </c>
      <c r="P1374" s="57">
        <v>46247.630358796298</v>
      </c>
      <c r="Q1374">
        <v>69357501</v>
      </c>
      <c r="S1374">
        <v>143135115012</v>
      </c>
      <c r="T1374" t="s">
        <v>2661</v>
      </c>
      <c r="Z1374">
        <v>110.39949324208</v>
      </c>
      <c r="AA1374">
        <v>-7.8815152131208004</v>
      </c>
      <c r="AB1374" t="s">
        <v>2662</v>
      </c>
      <c r="AC1374" t="s">
        <v>292</v>
      </c>
      <c r="AO1374" s="57">
        <v>46089.559490740743</v>
      </c>
      <c r="AR1374" t="s">
        <v>314</v>
      </c>
      <c r="AS1374" t="s">
        <v>1047</v>
      </c>
      <c r="AT1374" t="s">
        <v>231</v>
      </c>
      <c r="AV1374" t="s">
        <v>5592</v>
      </c>
      <c r="AW1374" t="s">
        <v>566</v>
      </c>
      <c r="AX1374" t="s">
        <v>223</v>
      </c>
      <c r="AZ1374" t="s">
        <v>5592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:61">
      <c r="A1375">
        <v>1374</v>
      </c>
      <c r="B1375">
        <v>1002524013</v>
      </c>
      <c r="C1375">
        <v>3</v>
      </c>
      <c r="D1375" t="s">
        <v>49</v>
      </c>
      <c r="E1375">
        <v>4</v>
      </c>
      <c r="F1375" t="s">
        <v>247</v>
      </c>
      <c r="G1375" t="s">
        <v>248</v>
      </c>
      <c r="H1375" t="s">
        <v>633</v>
      </c>
      <c r="I1375" t="s">
        <v>213</v>
      </c>
      <c r="J1375" t="s">
        <v>214</v>
      </c>
      <c r="K1375" t="s">
        <v>149</v>
      </c>
      <c r="L1375" t="s">
        <v>215</v>
      </c>
      <c r="M1375" t="s">
        <v>225</v>
      </c>
      <c r="N1375" t="s">
        <v>216</v>
      </c>
      <c r="O1375" s="57">
        <v>46247.495787037034</v>
      </c>
      <c r="P1375" s="57">
        <v>46248.338449074072</v>
      </c>
      <c r="Q1375">
        <v>69365026</v>
      </c>
      <c r="S1375">
        <v>141420142179</v>
      </c>
      <c r="T1375" t="s">
        <v>9569</v>
      </c>
      <c r="U1375" t="s">
        <v>9570</v>
      </c>
      <c r="V1375" t="s">
        <v>9571</v>
      </c>
      <c r="Z1375">
        <v>110.36762338131599</v>
      </c>
      <c r="AA1375">
        <v>-6.9919992830347804</v>
      </c>
      <c r="AB1375" t="s">
        <v>9572</v>
      </c>
      <c r="AC1375" t="s">
        <v>217</v>
      </c>
      <c r="AL1375" t="s">
        <v>218</v>
      </c>
      <c r="AM1375" t="s">
        <v>9573</v>
      </c>
      <c r="AN1375" t="s">
        <v>6</v>
      </c>
      <c r="AO1375" t="s">
        <v>8910</v>
      </c>
      <c r="AP1375" s="57">
        <v>46248.333333333336</v>
      </c>
      <c r="AR1375" t="s">
        <v>18</v>
      </c>
      <c r="AS1375" t="s">
        <v>266</v>
      </c>
      <c r="AT1375" t="s">
        <v>231</v>
      </c>
      <c r="AV1375" t="s">
        <v>227</v>
      </c>
      <c r="AW1375" t="s">
        <v>1055</v>
      </c>
      <c r="AX1375" t="s">
        <v>223</v>
      </c>
      <c r="BA1375" s="57">
        <v>46248.333333333336</v>
      </c>
      <c r="BB1375" t="s">
        <v>9573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:61">
      <c r="A1376">
        <v>1375</v>
      </c>
      <c r="B1376">
        <v>1002524429</v>
      </c>
      <c r="C1376">
        <v>3</v>
      </c>
      <c r="D1376" t="s">
        <v>45</v>
      </c>
      <c r="E1376">
        <v>5</v>
      </c>
      <c r="F1376" t="s">
        <v>211</v>
      </c>
      <c r="G1376" t="s">
        <v>110</v>
      </c>
      <c r="H1376" t="s">
        <v>457</v>
      </c>
      <c r="I1376" t="s">
        <v>213</v>
      </c>
      <c r="J1376" t="s">
        <v>214</v>
      </c>
      <c r="K1376" t="s">
        <v>149</v>
      </c>
      <c r="M1376" t="s">
        <v>240</v>
      </c>
      <c r="N1376" t="s">
        <v>216</v>
      </c>
      <c r="O1376" s="57">
        <v>46247.593506944446</v>
      </c>
      <c r="P1376" s="57">
        <v>46247.679189814815</v>
      </c>
      <c r="Q1376">
        <v>69365238</v>
      </c>
      <c r="S1376">
        <v>172610305727</v>
      </c>
      <c r="T1376" t="s">
        <v>9574</v>
      </c>
      <c r="U1376" t="s">
        <v>9575</v>
      </c>
      <c r="V1376" t="s">
        <v>9576</v>
      </c>
      <c r="Z1376">
        <v>119.01000310000001</v>
      </c>
      <c r="AA1376">
        <v>-8.5281903999999997</v>
      </c>
      <c r="AB1376" t="s">
        <v>9577</v>
      </c>
      <c r="AC1376" t="s">
        <v>292</v>
      </c>
      <c r="AL1376" t="s">
        <v>218</v>
      </c>
      <c r="AM1376" t="s">
        <v>9578</v>
      </c>
      <c r="AN1376" t="s">
        <v>6</v>
      </c>
      <c r="AO1376" t="s">
        <v>8961</v>
      </c>
      <c r="AP1376" s="57">
        <v>46248.541666666664</v>
      </c>
      <c r="AR1376" t="s">
        <v>241</v>
      </c>
      <c r="AS1376" t="s">
        <v>987</v>
      </c>
      <c r="AT1376" t="s">
        <v>221</v>
      </c>
      <c r="AV1376" t="s">
        <v>240</v>
      </c>
      <c r="AW1376" t="s">
        <v>655</v>
      </c>
      <c r="AX1376" t="s">
        <v>223</v>
      </c>
      <c r="BA1376" s="57">
        <v>46248.541666666664</v>
      </c>
      <c r="BB1376" t="s">
        <v>9578</v>
      </c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str">
        <f>VLOOKUP(H1376,Sheet2!$A$1:$B$270,2,FALSE)</f>
        <v>BIMA</v>
      </c>
    </row>
    <row r="1377" spans="1:61">
      <c r="A1377">
        <v>1376</v>
      </c>
      <c r="B1377">
        <v>1002511998</v>
      </c>
      <c r="C1377">
        <v>3</v>
      </c>
      <c r="D1377" t="s">
        <v>42</v>
      </c>
      <c r="E1377">
        <v>5</v>
      </c>
      <c r="F1377" t="s">
        <v>106</v>
      </c>
      <c r="G1377" t="s">
        <v>106</v>
      </c>
      <c r="H1377" t="s">
        <v>340</v>
      </c>
      <c r="I1377" t="s">
        <v>213</v>
      </c>
      <c r="J1377" t="s">
        <v>214</v>
      </c>
      <c r="K1377" t="s">
        <v>149</v>
      </c>
      <c r="M1377" t="s">
        <v>596</v>
      </c>
      <c r="N1377" t="s">
        <v>216</v>
      </c>
      <c r="O1377" s="57">
        <v>46240.470312500001</v>
      </c>
      <c r="P1377" s="57">
        <v>46244.449131944442</v>
      </c>
      <c r="Q1377">
        <v>69359810</v>
      </c>
      <c r="S1377">
        <v>152744222130</v>
      </c>
      <c r="T1377" t="s">
        <v>2664</v>
      </c>
      <c r="U1377" t="s">
        <v>2665</v>
      </c>
      <c r="V1377" t="s">
        <v>2666</v>
      </c>
      <c r="Z1377">
        <v>112.7719518</v>
      </c>
      <c r="AA1377">
        <v>-7.6037894000000001</v>
      </c>
      <c r="AB1377" t="s">
        <v>2667</v>
      </c>
      <c r="AC1377" t="s">
        <v>230</v>
      </c>
      <c r="AL1377" t="s">
        <v>218</v>
      </c>
      <c r="AM1377" t="s">
        <v>2668</v>
      </c>
      <c r="AN1377" t="s">
        <v>6</v>
      </c>
      <c r="AO1377" s="57">
        <v>46181.476226851853</v>
      </c>
      <c r="AP1377" s="57">
        <v>46241.625</v>
      </c>
      <c r="AQ1377" t="s">
        <v>570</v>
      </c>
      <c r="AR1377" t="s">
        <v>14</v>
      </c>
      <c r="AS1377" t="s">
        <v>665</v>
      </c>
      <c r="AT1377" t="s">
        <v>231</v>
      </c>
      <c r="AV1377" t="s">
        <v>597</v>
      </c>
      <c r="AW1377" t="s">
        <v>567</v>
      </c>
      <c r="AX1377" t="s">
        <v>223</v>
      </c>
      <c r="BA1377" s="57">
        <v>46241.625</v>
      </c>
      <c r="BB1377" t="s">
        <v>2668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str">
        <f>VLOOKUP(H1377,Sheet2!$A$1:$B$270,2,FALSE)</f>
        <v>PASURUAN</v>
      </c>
    </row>
    <row r="1378" spans="1:61">
      <c r="A1378">
        <v>1377</v>
      </c>
      <c r="B1378">
        <v>1002504615</v>
      </c>
      <c r="C1378">
        <v>3</v>
      </c>
      <c r="D1378" t="s">
        <v>42</v>
      </c>
      <c r="E1378">
        <v>5</v>
      </c>
      <c r="F1378" t="s">
        <v>233</v>
      </c>
      <c r="G1378" t="s">
        <v>101</v>
      </c>
      <c r="H1378" t="s">
        <v>264</v>
      </c>
      <c r="I1378" t="s">
        <v>213</v>
      </c>
      <c r="J1378" t="s">
        <v>214</v>
      </c>
      <c r="K1378" t="s">
        <v>149</v>
      </c>
      <c r="L1378" t="s">
        <v>215</v>
      </c>
      <c r="M1378" t="s">
        <v>76</v>
      </c>
      <c r="N1378" t="s">
        <v>216</v>
      </c>
      <c r="O1378" s="57">
        <v>46235.584675925929</v>
      </c>
      <c r="P1378" s="57">
        <v>46236.737384259257</v>
      </c>
      <c r="Q1378">
        <v>69356771</v>
      </c>
      <c r="S1378">
        <v>152316231788</v>
      </c>
      <c r="T1378" t="s">
        <v>2669</v>
      </c>
      <c r="U1378" t="s">
        <v>2670</v>
      </c>
      <c r="V1378" t="s">
        <v>2671</v>
      </c>
      <c r="Z1378">
        <v>112.69931760028101</v>
      </c>
      <c r="AA1378">
        <v>-7.4548780867412701</v>
      </c>
      <c r="AB1378" t="s">
        <v>2672</v>
      </c>
      <c r="AC1378" t="s">
        <v>217</v>
      </c>
      <c r="AL1378" t="s">
        <v>218</v>
      </c>
      <c r="AM1378" t="s">
        <v>2673</v>
      </c>
      <c r="AN1378" t="s">
        <v>6</v>
      </c>
      <c r="AO1378" s="57">
        <v>46030.590185185189</v>
      </c>
      <c r="AP1378" s="57">
        <v>46236.541666666664</v>
      </c>
      <c r="AR1378" t="s">
        <v>219</v>
      </c>
      <c r="AS1378" t="s">
        <v>233</v>
      </c>
      <c r="AT1378" t="s">
        <v>231</v>
      </c>
      <c r="AU1378">
        <v>20260802</v>
      </c>
      <c r="AV1378" t="s">
        <v>222</v>
      </c>
      <c r="AW1378" t="s">
        <v>1057</v>
      </c>
      <c r="AX1378" t="s">
        <v>223</v>
      </c>
      <c r="BA1378" s="57">
        <v>46236.541666666664</v>
      </c>
      <c r="BB1378" t="s">
        <v>2673</v>
      </c>
      <c r="BC1378">
        <v>2026</v>
      </c>
      <c r="BD1378">
        <v>8</v>
      </c>
      <c r="BE1378">
        <v>2</v>
      </c>
      <c r="BF1378" s="6">
        <f t="shared" si="63"/>
        <v>46236</v>
      </c>
      <c r="BG1378">
        <f t="shared" si="64"/>
        <v>-0.54166666666424135</v>
      </c>
      <c r="BH1378" t="str">
        <f t="shared" si="65"/>
        <v>COMPLY</v>
      </c>
      <c r="BI1378" t="str">
        <f>VLOOKUP(H1378,Sheet2!$A$1:$B$270,2,FALSE)</f>
        <v>SIDOARJO</v>
      </c>
    </row>
    <row r="1379" spans="1:61">
      <c r="A1379">
        <v>1378</v>
      </c>
      <c r="B1379">
        <v>1002513701</v>
      </c>
      <c r="C1379">
        <v>3</v>
      </c>
      <c r="D1379" t="s">
        <v>34</v>
      </c>
      <c r="E1379">
        <v>5</v>
      </c>
      <c r="F1379" t="s">
        <v>580</v>
      </c>
      <c r="G1379" t="s">
        <v>82</v>
      </c>
      <c r="H1379" t="s">
        <v>536</v>
      </c>
      <c r="I1379" t="s">
        <v>213</v>
      </c>
      <c r="J1379" t="s">
        <v>214</v>
      </c>
      <c r="K1379" t="s">
        <v>149</v>
      </c>
      <c r="M1379" t="s">
        <v>76</v>
      </c>
      <c r="N1379" t="s">
        <v>216</v>
      </c>
      <c r="O1379" s="57">
        <v>46241.358171296299</v>
      </c>
      <c r="P1379" s="57">
        <v>46242.259571759256</v>
      </c>
      <c r="Q1379">
        <v>69360400</v>
      </c>
      <c r="S1379">
        <v>172404695124</v>
      </c>
      <c r="T1379" t="s">
        <v>5278</v>
      </c>
      <c r="U1379" t="s">
        <v>5279</v>
      </c>
      <c r="V1379" t="s">
        <v>5280</v>
      </c>
      <c r="Z1379">
        <v>115.519049</v>
      </c>
      <c r="AA1379">
        <v>-8.4828019000000001</v>
      </c>
      <c r="AB1379" t="s">
        <v>5281</v>
      </c>
      <c r="AC1379" t="s">
        <v>230</v>
      </c>
      <c r="AL1379" t="s">
        <v>218</v>
      </c>
      <c r="AM1379" t="s">
        <v>5282</v>
      </c>
      <c r="AN1379" t="s">
        <v>6</v>
      </c>
      <c r="AO1379" s="57">
        <v>46211.361435185187</v>
      </c>
      <c r="AP1379" s="57">
        <v>46242.333333333336</v>
      </c>
      <c r="AR1379" t="s">
        <v>219</v>
      </c>
      <c r="AS1379" t="s">
        <v>1117</v>
      </c>
      <c r="AT1379" t="s">
        <v>231</v>
      </c>
      <c r="AU1379">
        <v>20260808</v>
      </c>
      <c r="AV1379" t="s">
        <v>222</v>
      </c>
      <c r="AW1379" t="s">
        <v>566</v>
      </c>
      <c r="AX1379" t="s">
        <v>223</v>
      </c>
      <c r="BA1379" s="57">
        <v>46242.333333333336</v>
      </c>
      <c r="BB1379" t="s">
        <v>5282</v>
      </c>
      <c r="BC1379">
        <v>2026</v>
      </c>
      <c r="BD1379">
        <v>8</v>
      </c>
      <c r="BE1379">
        <v>8</v>
      </c>
      <c r="BF1379" s="6">
        <f t="shared" si="63"/>
        <v>46242</v>
      </c>
      <c r="BG1379">
        <f t="shared" si="64"/>
        <v>-0.33333333333575865</v>
      </c>
      <c r="BH1379" t="str">
        <f t="shared" si="65"/>
        <v>COMPLY</v>
      </c>
      <c r="BI1379" t="str">
        <f>VLOOKUP(H1379,Sheet2!$A$1:$B$270,2,FALSE)</f>
        <v>KLUNGKUNG</v>
      </c>
    </row>
    <row r="1380" spans="1:61">
      <c r="A1380">
        <v>1379</v>
      </c>
      <c r="B1380">
        <v>1002512273</v>
      </c>
      <c r="C1380">
        <v>3</v>
      </c>
      <c r="D1380" t="s">
        <v>49</v>
      </c>
      <c r="E1380">
        <v>4</v>
      </c>
      <c r="F1380" t="s">
        <v>253</v>
      </c>
      <c r="G1380" t="s">
        <v>253</v>
      </c>
      <c r="H1380" t="s">
        <v>1108</v>
      </c>
      <c r="I1380" t="s">
        <v>213</v>
      </c>
      <c r="J1380" t="s">
        <v>214</v>
      </c>
      <c r="K1380" t="s">
        <v>149</v>
      </c>
      <c r="M1380" t="s">
        <v>76</v>
      </c>
      <c r="N1380" t="s">
        <v>216</v>
      </c>
      <c r="O1380" s="57">
        <v>46240.535370370373</v>
      </c>
      <c r="P1380" s="57">
        <v>46240.572662037041</v>
      </c>
      <c r="Q1380">
        <v>69358326</v>
      </c>
      <c r="S1380">
        <v>146219104079</v>
      </c>
      <c r="T1380" t="s">
        <v>2511</v>
      </c>
      <c r="U1380" t="s">
        <v>2674</v>
      </c>
      <c r="V1380" t="s">
        <v>2675</v>
      </c>
      <c r="Z1380">
        <v>109.63893764718399</v>
      </c>
      <c r="AA1380">
        <v>-7.2212600906906497</v>
      </c>
      <c r="AB1380" t="s">
        <v>2514</v>
      </c>
      <c r="AC1380" t="s">
        <v>292</v>
      </c>
      <c r="AL1380" t="s">
        <v>218</v>
      </c>
      <c r="AM1380" t="s">
        <v>2676</v>
      </c>
      <c r="AN1380" t="s">
        <v>6</v>
      </c>
      <c r="AO1380" s="57">
        <v>46181.538668981484</v>
      </c>
      <c r="AR1380" t="s">
        <v>219</v>
      </c>
      <c r="AS1380" t="s">
        <v>583</v>
      </c>
      <c r="AT1380" t="s">
        <v>231</v>
      </c>
      <c r="AU1380">
        <v>20260806</v>
      </c>
      <c r="AV1380" t="s">
        <v>222</v>
      </c>
      <c r="AW1380" t="s">
        <v>566</v>
      </c>
      <c r="AX1380" t="s">
        <v>223</v>
      </c>
      <c r="BA1380" s="57">
        <v>46240.291666666664</v>
      </c>
      <c r="BB1380" t="s">
        <v>2676</v>
      </c>
      <c r="BC1380">
        <v>2026</v>
      </c>
      <c r="BD1380">
        <v>8</v>
      </c>
      <c r="BE1380">
        <v>6</v>
      </c>
      <c r="BF1380" s="6">
        <f t="shared" si="63"/>
        <v>46240</v>
      </c>
      <c r="BG1380">
        <f t="shared" si="64"/>
        <v>-0.29166666666424135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1002510843</v>
      </c>
      <c r="C1381">
        <v>3</v>
      </c>
      <c r="D1381" t="s">
        <v>42</v>
      </c>
      <c r="E1381">
        <v>5</v>
      </c>
      <c r="F1381" t="s">
        <v>233</v>
      </c>
      <c r="G1381" t="s">
        <v>105</v>
      </c>
      <c r="H1381" t="s">
        <v>271</v>
      </c>
      <c r="I1381" t="s">
        <v>213</v>
      </c>
      <c r="J1381" t="s">
        <v>214</v>
      </c>
      <c r="K1381" t="s">
        <v>149</v>
      </c>
      <c r="M1381" t="s">
        <v>582</v>
      </c>
      <c r="N1381" t="s">
        <v>216</v>
      </c>
      <c r="O1381" s="57">
        <v>46239.609710648147</v>
      </c>
      <c r="P1381" s="57">
        <v>46240.86409722222</v>
      </c>
      <c r="Q1381">
        <v>69359281</v>
      </c>
      <c r="S1381">
        <v>152321202948</v>
      </c>
      <c r="T1381" t="s">
        <v>2677</v>
      </c>
      <c r="U1381" t="s">
        <v>2678</v>
      </c>
      <c r="V1381" t="s">
        <v>2679</v>
      </c>
      <c r="Z1381">
        <v>112.6093259</v>
      </c>
      <c r="AA1381">
        <v>-7.5503302000000003</v>
      </c>
      <c r="AB1381" t="s">
        <v>2680</v>
      </c>
      <c r="AC1381" t="s">
        <v>230</v>
      </c>
      <c r="AL1381" t="s">
        <v>218</v>
      </c>
      <c r="AM1381" t="s">
        <v>2668</v>
      </c>
      <c r="AN1381" t="s">
        <v>6</v>
      </c>
      <c r="AO1381" s="57">
        <v>46150.610949074071</v>
      </c>
      <c r="AP1381" s="57">
        <v>46241.625</v>
      </c>
      <c r="AQ1381" t="s">
        <v>570</v>
      </c>
      <c r="AR1381" t="s">
        <v>14</v>
      </c>
      <c r="AS1381" t="s">
        <v>105</v>
      </c>
      <c r="AT1381" t="s">
        <v>231</v>
      </c>
      <c r="AV1381" t="s">
        <v>2681</v>
      </c>
      <c r="AW1381" t="s">
        <v>1041</v>
      </c>
      <c r="AX1381" t="s">
        <v>223</v>
      </c>
      <c r="BA1381" s="57">
        <v>46241.625</v>
      </c>
      <c r="BB1381" t="s">
        <v>2668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str">
        <f>VLOOKUP(H1381,Sheet2!$A$1:$B$270,2,FALSE)</f>
        <v>MOJOKERTO</v>
      </c>
    </row>
    <row r="1382" spans="1:61">
      <c r="A1382">
        <v>1381</v>
      </c>
      <c r="B1382">
        <v>1002517513</v>
      </c>
      <c r="C1382">
        <v>3</v>
      </c>
      <c r="D1382" t="s">
        <v>38</v>
      </c>
      <c r="E1382">
        <v>5</v>
      </c>
      <c r="F1382" t="s">
        <v>92</v>
      </c>
      <c r="G1382" t="s">
        <v>89</v>
      </c>
      <c r="H1382" t="s">
        <v>409</v>
      </c>
      <c r="I1382" t="s">
        <v>213</v>
      </c>
      <c r="J1382" t="s">
        <v>214</v>
      </c>
      <c r="K1382" t="s">
        <v>149</v>
      </c>
      <c r="L1382" t="s">
        <v>215</v>
      </c>
      <c r="M1382" t="s">
        <v>76</v>
      </c>
      <c r="N1382" t="s">
        <v>216</v>
      </c>
      <c r="O1382" s="57">
        <v>46244.490925925929</v>
      </c>
      <c r="P1382" s="57">
        <v>46245.628287037034</v>
      </c>
      <c r="Q1382">
        <v>69362316</v>
      </c>
      <c r="S1382">
        <v>152642207930</v>
      </c>
      <c r="T1382" t="s">
        <v>6540</v>
      </c>
      <c r="U1382" t="s">
        <v>6541</v>
      </c>
      <c r="V1382" t="s">
        <v>6542</v>
      </c>
      <c r="Z1382">
        <v>112.042487945559</v>
      </c>
      <c r="AA1382">
        <v>-7.1268679460563202</v>
      </c>
      <c r="AB1382" t="s">
        <v>6543</v>
      </c>
      <c r="AC1382" t="s">
        <v>237</v>
      </c>
      <c r="AL1382" t="s">
        <v>218</v>
      </c>
      <c r="AM1382" t="s">
        <v>6544</v>
      </c>
      <c r="AN1382" t="s">
        <v>6</v>
      </c>
      <c r="AO1382" s="57">
        <v>46303.496307870373</v>
      </c>
      <c r="AP1382" s="57">
        <v>46245.333333333336</v>
      </c>
      <c r="AR1382" t="s">
        <v>219</v>
      </c>
      <c r="AS1382" t="s">
        <v>948</v>
      </c>
      <c r="AT1382" t="s">
        <v>231</v>
      </c>
      <c r="AU1382">
        <v>20260811</v>
      </c>
      <c r="AV1382" t="s">
        <v>222</v>
      </c>
      <c r="AW1382" t="s">
        <v>1059</v>
      </c>
      <c r="AX1382" t="s">
        <v>223</v>
      </c>
      <c r="BA1382" s="57">
        <v>46245.333333333336</v>
      </c>
      <c r="BB1382" t="s">
        <v>6544</v>
      </c>
      <c r="BC1382">
        <v>2026</v>
      </c>
      <c r="BD1382">
        <v>8</v>
      </c>
      <c r="BE1382">
        <v>11</v>
      </c>
      <c r="BF1382" s="6">
        <f t="shared" si="63"/>
        <v>46245</v>
      </c>
      <c r="BG1382">
        <f t="shared" si="64"/>
        <v>-0.33333333333575865</v>
      </c>
      <c r="BH1382" t="str">
        <f t="shared" si="65"/>
        <v>COMPLY</v>
      </c>
      <c r="BI1382" t="str">
        <f>VLOOKUP(H1382,Sheet2!$A$1:$B$270,2,FALSE)</f>
        <v>BOJONEGORO</v>
      </c>
    </row>
    <row r="1383" spans="1:61">
      <c r="A1383">
        <v>1382</v>
      </c>
      <c r="B1383">
        <v>1002521498</v>
      </c>
      <c r="C1383">
        <v>3</v>
      </c>
      <c r="D1383" t="s">
        <v>38</v>
      </c>
      <c r="E1383">
        <v>5</v>
      </c>
      <c r="F1383" t="s">
        <v>92</v>
      </c>
      <c r="G1383" t="s">
        <v>92</v>
      </c>
      <c r="H1383" t="s">
        <v>484</v>
      </c>
      <c r="I1383" t="s">
        <v>213</v>
      </c>
      <c r="J1383" t="s">
        <v>214</v>
      </c>
      <c r="K1383" t="s">
        <v>149</v>
      </c>
      <c r="M1383" t="s">
        <v>76</v>
      </c>
      <c r="N1383" t="s">
        <v>216</v>
      </c>
      <c r="O1383" s="57">
        <v>46246.419745370367</v>
      </c>
      <c r="P1383" s="57">
        <v>46246.53974537037</v>
      </c>
      <c r="Q1383">
        <v>69361565</v>
      </c>
      <c r="S1383">
        <v>152632206653</v>
      </c>
      <c r="T1383" t="s">
        <v>6086</v>
      </c>
      <c r="U1383" t="s">
        <v>8633</v>
      </c>
      <c r="V1383" t="s">
        <v>8634</v>
      </c>
      <c r="Z1383">
        <v>111.62013450000001</v>
      </c>
      <c r="AA1383">
        <v>-7.5787487999999996</v>
      </c>
      <c r="AB1383" t="s">
        <v>6089</v>
      </c>
      <c r="AC1383" t="s">
        <v>217</v>
      </c>
      <c r="AL1383" t="s">
        <v>218</v>
      </c>
      <c r="AM1383" t="s">
        <v>8635</v>
      </c>
      <c r="AN1383" t="s">
        <v>6</v>
      </c>
      <c r="AO1383" s="57">
        <v>46364.444363425922</v>
      </c>
      <c r="AR1383" t="s">
        <v>219</v>
      </c>
      <c r="AS1383" t="s">
        <v>604</v>
      </c>
      <c r="AT1383" t="s">
        <v>231</v>
      </c>
      <c r="AU1383">
        <v>20260812</v>
      </c>
      <c r="AV1383" t="s">
        <v>222</v>
      </c>
      <c r="AW1383" t="s">
        <v>567</v>
      </c>
      <c r="AX1383" t="s">
        <v>223</v>
      </c>
      <c r="BA1383" s="57">
        <v>46246.291666666664</v>
      </c>
      <c r="BB1383" t="s">
        <v>8635</v>
      </c>
      <c r="BC1383">
        <v>2026</v>
      </c>
      <c r="BD1383">
        <v>8</v>
      </c>
      <c r="BE1383">
        <v>12</v>
      </c>
      <c r="BF1383" s="6">
        <f t="shared" si="63"/>
        <v>46246</v>
      </c>
      <c r="BG1383">
        <f t="shared" si="64"/>
        <v>-0.29166666666424135</v>
      </c>
      <c r="BH1383" t="str">
        <f t="shared" si="65"/>
        <v>COMPLY</v>
      </c>
      <c r="BI1383" t="str">
        <f>VLOOKUP(H1383,Sheet2!$A$1:$B$270,2,FALSE)</f>
        <v>MADIUN</v>
      </c>
    </row>
    <row r="1384" spans="1:61">
      <c r="A1384">
        <v>1383</v>
      </c>
      <c r="B1384">
        <v>1002504406</v>
      </c>
      <c r="C1384">
        <v>3</v>
      </c>
      <c r="D1384" t="s">
        <v>38</v>
      </c>
      <c r="E1384">
        <v>5</v>
      </c>
      <c r="F1384" t="s">
        <v>90</v>
      </c>
      <c r="G1384" t="s">
        <v>98</v>
      </c>
      <c r="H1384" t="s">
        <v>405</v>
      </c>
      <c r="I1384" t="s">
        <v>213</v>
      </c>
      <c r="J1384" t="s">
        <v>214</v>
      </c>
      <c r="K1384" t="s">
        <v>149</v>
      </c>
      <c r="L1384" t="s">
        <v>215</v>
      </c>
      <c r="M1384" t="s">
        <v>76</v>
      </c>
      <c r="N1384" t="s">
        <v>216</v>
      </c>
      <c r="O1384" s="57">
        <v>46235.46802083333</v>
      </c>
      <c r="P1384" s="57">
        <v>46236.638831018521</v>
      </c>
      <c r="Q1384">
        <v>69356635</v>
      </c>
      <c r="S1384">
        <v>152624201712</v>
      </c>
      <c r="T1384" t="s">
        <v>2687</v>
      </c>
      <c r="U1384" t="s">
        <v>2688</v>
      </c>
      <c r="V1384" t="s">
        <v>2689</v>
      </c>
      <c r="Z1384">
        <v>111.930992</v>
      </c>
      <c r="AA1384">
        <v>-8.2003079999999997</v>
      </c>
      <c r="AB1384" t="s">
        <v>2690</v>
      </c>
      <c r="AC1384" t="s">
        <v>237</v>
      </c>
      <c r="AL1384" t="s">
        <v>218</v>
      </c>
      <c r="AM1384" t="s">
        <v>2691</v>
      </c>
      <c r="AN1384" t="s">
        <v>6</v>
      </c>
      <c r="AO1384" s="57">
        <v>46030.475983796299</v>
      </c>
      <c r="AP1384" s="57">
        <v>46236.333333333336</v>
      </c>
      <c r="AR1384" t="s">
        <v>219</v>
      </c>
      <c r="AS1384" t="s">
        <v>98</v>
      </c>
      <c r="AT1384" t="s">
        <v>231</v>
      </c>
      <c r="AU1384">
        <v>20260802</v>
      </c>
      <c r="AV1384" t="s">
        <v>222</v>
      </c>
      <c r="AW1384" t="s">
        <v>1060</v>
      </c>
      <c r="AX1384" t="s">
        <v>223</v>
      </c>
      <c r="BA1384" s="57">
        <v>46236.333333333336</v>
      </c>
      <c r="BB1384" t="s">
        <v>2691</v>
      </c>
      <c r="BC1384">
        <v>2026</v>
      </c>
      <c r="BD1384">
        <v>8</v>
      </c>
      <c r="BE1384">
        <v>2</v>
      </c>
      <c r="BF1384" s="6">
        <f t="shared" si="63"/>
        <v>46236</v>
      </c>
      <c r="BG1384">
        <f t="shared" si="64"/>
        <v>-0.33333333333575865</v>
      </c>
      <c r="BH1384" t="str">
        <f t="shared" si="65"/>
        <v>COMPLY</v>
      </c>
      <c r="BI1384" t="str">
        <f>VLOOKUP(H1384,Sheet2!$A$1:$B$270,2,FALSE)</f>
        <v>BLITAR</v>
      </c>
    </row>
    <row r="1385" spans="1:61">
      <c r="A1385">
        <v>1384</v>
      </c>
      <c r="B1385">
        <v>1002505962</v>
      </c>
      <c r="C1385">
        <v>3</v>
      </c>
      <c r="D1385" t="s">
        <v>55</v>
      </c>
      <c r="E1385">
        <v>5</v>
      </c>
      <c r="F1385" t="s">
        <v>267</v>
      </c>
      <c r="G1385" t="s">
        <v>122</v>
      </c>
      <c r="H1385" t="s">
        <v>357</v>
      </c>
      <c r="I1385" t="s">
        <v>213</v>
      </c>
      <c r="J1385" t="s">
        <v>214</v>
      </c>
      <c r="K1385" t="s">
        <v>149</v>
      </c>
      <c r="L1385" t="s">
        <v>215</v>
      </c>
      <c r="M1385" t="s">
        <v>288</v>
      </c>
      <c r="N1385" t="s">
        <v>216</v>
      </c>
      <c r="O1385" s="57">
        <v>46237.503425925926</v>
      </c>
      <c r="P1385" s="57">
        <v>46239.582858796297</v>
      </c>
      <c r="Q1385">
        <v>69357433</v>
      </c>
      <c r="S1385">
        <v>152421261491</v>
      </c>
      <c r="T1385" t="s">
        <v>2692</v>
      </c>
      <c r="U1385" t="s">
        <v>2693</v>
      </c>
      <c r="V1385" t="s">
        <v>2694</v>
      </c>
      <c r="Z1385">
        <v>112.581851</v>
      </c>
      <c r="AA1385">
        <v>-7.1695700000000002</v>
      </c>
      <c r="AB1385" t="s">
        <v>2695</v>
      </c>
      <c r="AC1385" t="s">
        <v>237</v>
      </c>
      <c r="AL1385" t="s">
        <v>218</v>
      </c>
      <c r="AM1385" t="s">
        <v>2696</v>
      </c>
      <c r="AN1385" t="s">
        <v>6</v>
      </c>
      <c r="AO1385" s="57">
        <v>46089.507256944446</v>
      </c>
      <c r="AP1385" s="57">
        <v>46240.625</v>
      </c>
      <c r="AR1385" t="s">
        <v>241</v>
      </c>
      <c r="AS1385" t="s">
        <v>122</v>
      </c>
      <c r="AT1385" t="s">
        <v>231</v>
      </c>
      <c r="AV1385" t="s">
        <v>1100</v>
      </c>
      <c r="AW1385" t="s">
        <v>666</v>
      </c>
      <c r="AX1385" t="s">
        <v>223</v>
      </c>
      <c r="BA1385" s="57">
        <v>46240.625</v>
      </c>
      <c r="BB1385" t="s">
        <v>2696</v>
      </c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str">
        <f>VLOOKUP(H1385,Sheet2!$A$1:$B$270,2,FALSE)</f>
        <v>GRESIK</v>
      </c>
    </row>
    <row r="1386" spans="1:61">
      <c r="A1386">
        <v>1385</v>
      </c>
      <c r="B1386">
        <v>1002506595</v>
      </c>
      <c r="C1386">
        <v>3</v>
      </c>
      <c r="D1386" t="s">
        <v>55</v>
      </c>
      <c r="E1386">
        <v>5</v>
      </c>
      <c r="F1386" t="s">
        <v>315</v>
      </c>
      <c r="G1386" t="s">
        <v>128</v>
      </c>
      <c r="H1386" t="s">
        <v>430</v>
      </c>
      <c r="I1386" t="s">
        <v>213</v>
      </c>
      <c r="J1386" t="s">
        <v>214</v>
      </c>
      <c r="K1386" t="s">
        <v>149</v>
      </c>
      <c r="L1386" t="s">
        <v>215</v>
      </c>
      <c r="M1386" t="s">
        <v>76</v>
      </c>
      <c r="N1386" t="s">
        <v>216</v>
      </c>
      <c r="O1386" s="57">
        <v>46237.741620370369</v>
      </c>
      <c r="P1386" s="57">
        <v>46238.584398148145</v>
      </c>
      <c r="Q1386">
        <v>69357804</v>
      </c>
      <c r="S1386">
        <v>152301273517</v>
      </c>
      <c r="T1386" t="s">
        <v>2697</v>
      </c>
      <c r="U1386" t="s">
        <v>2698</v>
      </c>
      <c r="V1386" t="s">
        <v>2699</v>
      </c>
      <c r="Z1386">
        <v>112.7227149</v>
      </c>
      <c r="AA1386">
        <v>-7.2939425</v>
      </c>
      <c r="AB1386" t="s">
        <v>2700</v>
      </c>
      <c r="AC1386" t="s">
        <v>217</v>
      </c>
      <c r="AL1386" t="s">
        <v>218</v>
      </c>
      <c r="AM1386" t="s">
        <v>2701</v>
      </c>
      <c r="AN1386" t="s">
        <v>6</v>
      </c>
      <c r="AO1386" s="57">
        <v>46089.746388888889</v>
      </c>
      <c r="AP1386" s="57">
        <v>46238.625</v>
      </c>
      <c r="AR1386" t="s">
        <v>219</v>
      </c>
      <c r="AS1386" t="s">
        <v>961</v>
      </c>
      <c r="AT1386" t="s">
        <v>231</v>
      </c>
      <c r="AU1386">
        <v>20260804</v>
      </c>
      <c r="AV1386" t="s">
        <v>222</v>
      </c>
      <c r="AW1386" t="s">
        <v>1059</v>
      </c>
      <c r="AX1386" t="s">
        <v>223</v>
      </c>
      <c r="BA1386" s="57">
        <v>46238.625</v>
      </c>
      <c r="BB1386" t="s">
        <v>2701</v>
      </c>
      <c r="BC1386">
        <v>2026</v>
      </c>
      <c r="BD1386">
        <v>8</v>
      </c>
      <c r="BE1386">
        <v>4</v>
      </c>
      <c r="BF1386" s="6">
        <f t="shared" si="63"/>
        <v>46238</v>
      </c>
      <c r="BG1386">
        <f t="shared" si="64"/>
        <v>-0.625</v>
      </c>
      <c r="BH1386" t="str">
        <f t="shared" si="65"/>
        <v>COMPLY</v>
      </c>
      <c r="BI1386" t="str">
        <f>VLOOKUP(H1386,Sheet2!$A$1:$B$270,2,FALSE)</f>
        <v>SURABAYA UTARA</v>
      </c>
    </row>
    <row r="1387" spans="1:61">
      <c r="A1387">
        <v>1386</v>
      </c>
      <c r="B1387">
        <v>1002522852</v>
      </c>
      <c r="C1387">
        <v>3</v>
      </c>
      <c r="D1387" t="s">
        <v>59</v>
      </c>
      <c r="E1387">
        <v>4</v>
      </c>
      <c r="F1387" t="s">
        <v>573</v>
      </c>
      <c r="G1387" t="s">
        <v>623</v>
      </c>
      <c r="H1387" t="s">
        <v>973</v>
      </c>
      <c r="I1387" t="s">
        <v>213</v>
      </c>
      <c r="J1387" t="s">
        <v>214</v>
      </c>
      <c r="K1387" t="s">
        <v>149</v>
      </c>
      <c r="M1387" t="s">
        <v>559</v>
      </c>
      <c r="N1387" t="s">
        <v>216</v>
      </c>
      <c r="O1387" s="57">
        <v>46246.683425925927</v>
      </c>
      <c r="P1387" s="57">
        <v>46247.782546296294</v>
      </c>
      <c r="Q1387">
        <v>69364506</v>
      </c>
      <c r="S1387">
        <v>146113146021</v>
      </c>
      <c r="T1387" t="s">
        <v>8636</v>
      </c>
      <c r="U1387" t="s">
        <v>8637</v>
      </c>
      <c r="Z1387">
        <v>110.3890773</v>
      </c>
      <c r="AA1387">
        <v>-7.7640744000000002</v>
      </c>
      <c r="AB1387" t="s">
        <v>8638</v>
      </c>
      <c r="AC1387" t="s">
        <v>293</v>
      </c>
      <c r="AO1387" s="57">
        <v>46364.684687499997</v>
      </c>
      <c r="AR1387" t="s">
        <v>6</v>
      </c>
      <c r="AS1387" t="s">
        <v>220</v>
      </c>
      <c r="AT1387" t="s">
        <v>231</v>
      </c>
      <c r="AV1387" t="s">
        <v>9579</v>
      </c>
      <c r="AW1387" t="s">
        <v>946</v>
      </c>
      <c r="AX1387" t="s">
        <v>223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:61">
      <c r="A1388">
        <v>1387</v>
      </c>
      <c r="B1388">
        <v>1002523753</v>
      </c>
      <c r="C1388">
        <v>3</v>
      </c>
      <c r="D1388" t="s">
        <v>55</v>
      </c>
      <c r="E1388">
        <v>5</v>
      </c>
      <c r="F1388" t="s">
        <v>228</v>
      </c>
      <c r="G1388" t="s">
        <v>121</v>
      </c>
      <c r="H1388" t="s">
        <v>344</v>
      </c>
      <c r="I1388" t="s">
        <v>213</v>
      </c>
      <c r="J1388" t="s">
        <v>214</v>
      </c>
      <c r="K1388" t="s">
        <v>149</v>
      </c>
      <c r="L1388" t="s">
        <v>215</v>
      </c>
      <c r="M1388" t="s">
        <v>288</v>
      </c>
      <c r="N1388" t="s">
        <v>216</v>
      </c>
      <c r="O1388" s="57">
        <v>46247.443009259259</v>
      </c>
      <c r="P1388" s="57">
        <v>46247.785775462966</v>
      </c>
      <c r="Q1388">
        <v>69364897</v>
      </c>
      <c r="S1388">
        <v>152434913632</v>
      </c>
      <c r="T1388" t="s">
        <v>9580</v>
      </c>
      <c r="U1388" t="s">
        <v>9581</v>
      </c>
      <c r="V1388" t="s">
        <v>9582</v>
      </c>
      <c r="Z1388">
        <v>113.310126028954</v>
      </c>
      <c r="AA1388">
        <v>-7.2174189098930599</v>
      </c>
      <c r="AB1388" t="s">
        <v>9583</v>
      </c>
      <c r="AC1388" t="s">
        <v>217</v>
      </c>
      <c r="AL1388" t="s">
        <v>218</v>
      </c>
      <c r="AM1388" t="s">
        <v>9584</v>
      </c>
      <c r="AN1388" t="s">
        <v>6</v>
      </c>
      <c r="AO1388" t="s">
        <v>8916</v>
      </c>
      <c r="AP1388" s="57">
        <v>46248.333333333336</v>
      </c>
      <c r="AR1388" t="s">
        <v>241</v>
      </c>
      <c r="AS1388" t="s">
        <v>345</v>
      </c>
      <c r="AT1388" t="s">
        <v>231</v>
      </c>
      <c r="AV1388" t="s">
        <v>931</v>
      </c>
      <c r="AW1388" t="s">
        <v>1055</v>
      </c>
      <c r="AX1388" t="s">
        <v>223</v>
      </c>
      <c r="BA1388" s="57">
        <v>46248.333333333336</v>
      </c>
      <c r="BB1388" t="s">
        <v>9584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str">
        <f>VLOOKUP(H1388,Sheet2!$A$1:$B$270,2,FALSE)</f>
        <v>MADURA</v>
      </c>
    </row>
    <row r="1389" spans="1:61">
      <c r="A1389">
        <v>1388</v>
      </c>
      <c r="B1389">
        <v>1002523311</v>
      </c>
      <c r="C1389">
        <v>3</v>
      </c>
      <c r="D1389" t="s">
        <v>34</v>
      </c>
      <c r="E1389">
        <v>5</v>
      </c>
      <c r="F1389" t="s">
        <v>580</v>
      </c>
      <c r="G1389" t="s">
        <v>80</v>
      </c>
      <c r="H1389" t="s">
        <v>342</v>
      </c>
      <c r="I1389" t="s">
        <v>213</v>
      </c>
      <c r="J1389" t="s">
        <v>214</v>
      </c>
      <c r="K1389" t="s">
        <v>149</v>
      </c>
      <c r="L1389" t="s">
        <v>215</v>
      </c>
      <c r="M1389" t="s">
        <v>259</v>
      </c>
      <c r="N1389" t="s">
        <v>216</v>
      </c>
      <c r="O1389" s="57">
        <v>46247.356215277781</v>
      </c>
      <c r="P1389" s="57">
        <v>46248.367685185185</v>
      </c>
      <c r="Q1389">
        <v>69364719</v>
      </c>
      <c r="S1389">
        <v>172411226108</v>
      </c>
      <c r="T1389" t="s">
        <v>9585</v>
      </c>
      <c r="U1389" t="s">
        <v>9586</v>
      </c>
      <c r="V1389" t="s">
        <v>9587</v>
      </c>
      <c r="Z1389">
        <v>114.678906097989</v>
      </c>
      <c r="AA1389">
        <v>-8.3717910843062295</v>
      </c>
      <c r="AB1389" t="s">
        <v>9588</v>
      </c>
      <c r="AC1389" t="s">
        <v>237</v>
      </c>
      <c r="AL1389" t="s">
        <v>218</v>
      </c>
      <c r="AM1389" t="s">
        <v>9589</v>
      </c>
      <c r="AN1389" t="s">
        <v>6</v>
      </c>
      <c r="AO1389" t="s">
        <v>8940</v>
      </c>
      <c r="AP1389" s="57">
        <v>46248.333333333336</v>
      </c>
      <c r="AR1389" t="s">
        <v>260</v>
      </c>
      <c r="AS1389" t="s">
        <v>898</v>
      </c>
      <c r="AT1389" t="s">
        <v>231</v>
      </c>
      <c r="AV1389" t="s">
        <v>261</v>
      </c>
      <c r="AW1389" t="s">
        <v>1055</v>
      </c>
      <c r="AX1389" t="s">
        <v>223</v>
      </c>
      <c r="BA1389" s="57">
        <v>46248.333333333336</v>
      </c>
      <c r="BB1389" t="s">
        <v>9589</v>
      </c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str">
        <f>VLOOKUP(H1389,Sheet2!$A$1:$B$270,2,FALSE)</f>
        <v>TABANAN</v>
      </c>
    </row>
    <row r="1390" spans="1:61">
      <c r="A1390">
        <v>1389</v>
      </c>
      <c r="B1390">
        <v>1002512205</v>
      </c>
      <c r="C1390">
        <v>3</v>
      </c>
      <c r="D1390" t="s">
        <v>55</v>
      </c>
      <c r="E1390">
        <v>5</v>
      </c>
      <c r="F1390" t="s">
        <v>267</v>
      </c>
      <c r="G1390" t="s">
        <v>126</v>
      </c>
      <c r="H1390" t="s">
        <v>268</v>
      </c>
      <c r="I1390" t="s">
        <v>213</v>
      </c>
      <c r="J1390" t="s">
        <v>214</v>
      </c>
      <c r="K1390" t="s">
        <v>149</v>
      </c>
      <c r="M1390" t="s">
        <v>582</v>
      </c>
      <c r="N1390" t="s">
        <v>216</v>
      </c>
      <c r="O1390" s="57">
        <v>46240.518194444441</v>
      </c>
      <c r="P1390" s="57">
        <v>46245.647974537038</v>
      </c>
      <c r="Q1390">
        <v>69359891</v>
      </c>
      <c r="S1390">
        <v>152413167551</v>
      </c>
      <c r="T1390" t="s">
        <v>2704</v>
      </c>
      <c r="U1390" t="s">
        <v>2705</v>
      </c>
      <c r="V1390" t="s">
        <v>2706</v>
      </c>
      <c r="Z1390">
        <v>112.7384881</v>
      </c>
      <c r="AA1390">
        <v>-7.2670082999999996</v>
      </c>
      <c r="AB1390" t="s">
        <v>2707</v>
      </c>
      <c r="AC1390" t="s">
        <v>293</v>
      </c>
      <c r="AL1390" t="s">
        <v>218</v>
      </c>
      <c r="AM1390" t="s">
        <v>2708</v>
      </c>
      <c r="AN1390" t="s">
        <v>6</v>
      </c>
      <c r="AO1390" s="57">
        <v>46181.52789351852</v>
      </c>
      <c r="AP1390" s="57">
        <v>46244.541666666664</v>
      </c>
      <c r="AQ1390" t="s">
        <v>249</v>
      </c>
      <c r="AR1390" t="s">
        <v>14</v>
      </c>
      <c r="AS1390" t="s">
        <v>610</v>
      </c>
      <c r="AT1390" t="s">
        <v>231</v>
      </c>
      <c r="AV1390" t="s">
        <v>7688</v>
      </c>
      <c r="AW1390" t="s">
        <v>566</v>
      </c>
      <c r="AX1390" t="s">
        <v>223</v>
      </c>
      <c r="BA1390" s="57">
        <v>46244.541666666664</v>
      </c>
      <c r="BB1390" t="s">
        <v>2708</v>
      </c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str">
        <f>VLOOKUP(H1390,Sheet2!$A$1:$B$270,2,FALSE)</f>
        <v>SURABAYA SELATAN</v>
      </c>
    </row>
    <row r="1391" spans="1:61">
      <c r="A1391">
        <v>1390</v>
      </c>
      <c r="B1391">
        <v>1002516061</v>
      </c>
      <c r="C1391">
        <v>3</v>
      </c>
      <c r="D1391" t="s">
        <v>42</v>
      </c>
      <c r="E1391">
        <v>5</v>
      </c>
      <c r="F1391" t="s">
        <v>233</v>
      </c>
      <c r="G1391" t="s">
        <v>103</v>
      </c>
      <c r="H1391" t="s">
        <v>403</v>
      </c>
      <c r="I1391" t="s">
        <v>213</v>
      </c>
      <c r="J1391" t="s">
        <v>214</v>
      </c>
      <c r="K1391" t="s">
        <v>149</v>
      </c>
      <c r="M1391" t="s">
        <v>76</v>
      </c>
      <c r="N1391" t="s">
        <v>216</v>
      </c>
      <c r="O1391" s="57">
        <v>46242.622013888889</v>
      </c>
      <c r="P1391" s="57">
        <v>46243.832233796296</v>
      </c>
      <c r="Q1391">
        <v>69361529</v>
      </c>
      <c r="S1391">
        <v>152318240700</v>
      </c>
      <c r="T1391" t="s">
        <v>5301</v>
      </c>
      <c r="U1391" t="s">
        <v>5302</v>
      </c>
      <c r="V1391" t="s">
        <v>5303</v>
      </c>
      <c r="Z1391">
        <v>112.2403523</v>
      </c>
      <c r="AA1391">
        <v>-7.6107962999999996</v>
      </c>
      <c r="AB1391" t="s">
        <v>5304</v>
      </c>
      <c r="AC1391" t="s">
        <v>230</v>
      </c>
      <c r="AL1391" t="s">
        <v>218</v>
      </c>
      <c r="AM1391" t="s">
        <v>5305</v>
      </c>
      <c r="AN1391" t="s">
        <v>6</v>
      </c>
      <c r="AO1391" s="57">
        <v>46242.631979166668</v>
      </c>
      <c r="AP1391" s="57">
        <v>46244.541666666664</v>
      </c>
      <c r="AR1391" t="s">
        <v>219</v>
      </c>
      <c r="AS1391" t="s">
        <v>103</v>
      </c>
      <c r="AT1391" t="s">
        <v>231</v>
      </c>
      <c r="AU1391">
        <v>20260809</v>
      </c>
      <c r="AV1391" t="s">
        <v>222</v>
      </c>
      <c r="AW1391" t="s">
        <v>946</v>
      </c>
      <c r="AX1391" t="s">
        <v>223</v>
      </c>
      <c r="BA1391" s="57">
        <v>46244.541666666664</v>
      </c>
      <c r="BB1391" t="s">
        <v>5305</v>
      </c>
      <c r="BC1391">
        <v>2026</v>
      </c>
      <c r="BD1391">
        <v>8</v>
      </c>
      <c r="BE1391">
        <v>9</v>
      </c>
      <c r="BF1391" s="6">
        <f t="shared" si="63"/>
        <v>46243</v>
      </c>
      <c r="BG1391">
        <f t="shared" si="64"/>
        <v>-1.5416666666642413</v>
      </c>
      <c r="BH1391" t="str">
        <f t="shared" si="65"/>
        <v>COMPLY</v>
      </c>
      <c r="BI1391" t="str">
        <f>VLOOKUP(H1391,Sheet2!$A$1:$B$270,2,FALSE)</f>
        <v>MOJOKERTO</v>
      </c>
    </row>
    <row r="1392" spans="1:61">
      <c r="A1392">
        <v>1391</v>
      </c>
      <c r="B1392">
        <v>1002515329</v>
      </c>
      <c r="C1392">
        <v>3</v>
      </c>
      <c r="D1392" t="s">
        <v>42</v>
      </c>
      <c r="E1392">
        <v>5</v>
      </c>
      <c r="F1392" t="s">
        <v>102</v>
      </c>
      <c r="G1392" t="s">
        <v>99</v>
      </c>
      <c r="H1392" t="s">
        <v>289</v>
      </c>
      <c r="I1392" t="s">
        <v>213</v>
      </c>
      <c r="J1392" t="s">
        <v>214</v>
      </c>
      <c r="K1392" t="s">
        <v>149</v>
      </c>
      <c r="L1392" t="s">
        <v>620</v>
      </c>
      <c r="M1392" t="s">
        <v>76</v>
      </c>
      <c r="N1392" t="s">
        <v>216</v>
      </c>
      <c r="O1392" s="57">
        <v>46241.695092592592</v>
      </c>
      <c r="P1392" s="57">
        <v>46241.927581018521</v>
      </c>
      <c r="Q1392">
        <v>69361056</v>
      </c>
      <c r="R1392">
        <v>3332811023</v>
      </c>
      <c r="S1392">
        <v>152519203437</v>
      </c>
      <c r="T1392" t="s">
        <v>5306</v>
      </c>
      <c r="U1392" t="s">
        <v>5307</v>
      </c>
      <c r="V1392" t="s">
        <v>5308</v>
      </c>
      <c r="Z1392">
        <v>114.15409918874499</v>
      </c>
      <c r="AA1392">
        <v>-8.2954870488716494</v>
      </c>
      <c r="AB1392" t="s">
        <v>5309</v>
      </c>
      <c r="AC1392" t="s">
        <v>217</v>
      </c>
      <c r="AL1392" t="s">
        <v>218</v>
      </c>
      <c r="AM1392" t="s">
        <v>5310</v>
      </c>
      <c r="AN1392" t="s">
        <v>6</v>
      </c>
      <c r="AO1392" s="57">
        <v>46211.70521990741</v>
      </c>
      <c r="AP1392" s="57">
        <v>46242.541666666664</v>
      </c>
      <c r="AR1392" t="s">
        <v>219</v>
      </c>
      <c r="AS1392" t="s">
        <v>602</v>
      </c>
      <c r="AT1392" t="s">
        <v>231</v>
      </c>
      <c r="AU1392">
        <v>20260807</v>
      </c>
      <c r="AV1392" t="s">
        <v>222</v>
      </c>
      <c r="AW1392" t="s">
        <v>981</v>
      </c>
      <c r="AX1392" t="s">
        <v>223</v>
      </c>
      <c r="BA1392" s="57">
        <v>46242.541666666664</v>
      </c>
      <c r="BB1392" t="s">
        <v>5310</v>
      </c>
      <c r="BC1392">
        <v>2026</v>
      </c>
      <c r="BD1392">
        <v>8</v>
      </c>
      <c r="BE1392">
        <v>7</v>
      </c>
      <c r="BF1392" s="6">
        <f t="shared" si="63"/>
        <v>46241</v>
      </c>
      <c r="BG1392">
        <f t="shared" si="64"/>
        <v>-1.5416666666642413</v>
      </c>
      <c r="BH1392" t="str">
        <f t="shared" si="65"/>
        <v>COMPLY</v>
      </c>
      <c r="BI1392" t="str">
        <f>VLOOKUP(H1392,Sheet2!$A$1:$B$270,2,FALSE)</f>
        <v>BANYUWANGI</v>
      </c>
    </row>
    <row r="1393" spans="1:61">
      <c r="A1393">
        <v>1392</v>
      </c>
      <c r="B1393">
        <v>1002505176</v>
      </c>
      <c r="C1393">
        <v>3</v>
      </c>
      <c r="D1393" t="s">
        <v>55</v>
      </c>
      <c r="E1393">
        <v>5</v>
      </c>
      <c r="F1393" t="s">
        <v>267</v>
      </c>
      <c r="G1393" t="s">
        <v>128</v>
      </c>
      <c r="H1393" t="s">
        <v>414</v>
      </c>
      <c r="I1393" t="s">
        <v>213</v>
      </c>
      <c r="J1393" t="s">
        <v>214</v>
      </c>
      <c r="K1393" t="s">
        <v>149</v>
      </c>
      <c r="L1393" t="s">
        <v>215</v>
      </c>
      <c r="M1393" t="s">
        <v>76</v>
      </c>
      <c r="N1393" t="s">
        <v>216</v>
      </c>
      <c r="O1393" s="57">
        <v>46236.488842592589</v>
      </c>
      <c r="P1393" s="57">
        <v>46236.857719907406</v>
      </c>
      <c r="Q1393">
        <v>69356997</v>
      </c>
      <c r="S1393">
        <v>152424213147</v>
      </c>
      <c r="T1393" t="s">
        <v>2720</v>
      </c>
      <c r="U1393" t="s">
        <v>2721</v>
      </c>
      <c r="V1393" t="s">
        <v>2722</v>
      </c>
      <c r="Z1393">
        <v>112.6418224</v>
      </c>
      <c r="AA1393">
        <v>-7.3048986999999999</v>
      </c>
      <c r="AB1393" t="s">
        <v>2723</v>
      </c>
      <c r="AC1393" t="s">
        <v>237</v>
      </c>
      <c r="AL1393" t="s">
        <v>218</v>
      </c>
      <c r="AM1393" t="s">
        <v>2724</v>
      </c>
      <c r="AN1393" t="s">
        <v>6</v>
      </c>
      <c r="AO1393" s="57">
        <v>46061.496400462966</v>
      </c>
      <c r="AP1393" s="57">
        <v>46237.333333333336</v>
      </c>
      <c r="AR1393" t="s">
        <v>219</v>
      </c>
      <c r="AS1393" t="s">
        <v>128</v>
      </c>
      <c r="AT1393" t="s">
        <v>231</v>
      </c>
      <c r="AU1393">
        <v>20260802</v>
      </c>
      <c r="AV1393" t="s">
        <v>222</v>
      </c>
      <c r="AW1393" t="s">
        <v>1065</v>
      </c>
      <c r="AX1393" t="s">
        <v>223</v>
      </c>
      <c r="BA1393" s="57">
        <v>46237.333333333336</v>
      </c>
      <c r="BB1393" t="s">
        <v>2724</v>
      </c>
      <c r="BC1393">
        <v>2026</v>
      </c>
      <c r="BD1393">
        <v>8</v>
      </c>
      <c r="BE1393">
        <v>2</v>
      </c>
      <c r="BF1393" s="6">
        <f t="shared" si="63"/>
        <v>46236</v>
      </c>
      <c r="BG1393">
        <f t="shared" si="64"/>
        <v>-1.3333333333357587</v>
      </c>
      <c r="BH1393" t="str">
        <f t="shared" si="65"/>
        <v>COMPLY</v>
      </c>
      <c r="BI1393" t="str">
        <f>VLOOKUP(H1393,Sheet2!$A$1:$B$270,2,FALSE)</f>
        <v>SURABAYA UTARA</v>
      </c>
    </row>
    <row r="1394" spans="1:61">
      <c r="A1394">
        <v>1393</v>
      </c>
      <c r="B1394">
        <v>1002510492</v>
      </c>
      <c r="C1394">
        <v>3</v>
      </c>
      <c r="D1394" t="s">
        <v>59</v>
      </c>
      <c r="E1394">
        <v>4</v>
      </c>
      <c r="F1394" t="s">
        <v>573</v>
      </c>
      <c r="G1394" t="s">
        <v>623</v>
      </c>
      <c r="H1394" t="s">
        <v>626</v>
      </c>
      <c r="I1394" t="s">
        <v>213</v>
      </c>
      <c r="J1394" t="s">
        <v>214</v>
      </c>
      <c r="K1394" t="s">
        <v>149</v>
      </c>
      <c r="L1394" t="s">
        <v>215</v>
      </c>
      <c r="M1394" t="s">
        <v>76</v>
      </c>
      <c r="N1394" t="s">
        <v>216</v>
      </c>
      <c r="O1394" s="57">
        <v>46239.553425925929</v>
      </c>
      <c r="P1394" s="57">
        <v>46240.584745370368</v>
      </c>
      <c r="Q1394">
        <v>69359151</v>
      </c>
      <c r="S1394">
        <v>141114227818</v>
      </c>
      <c r="T1394" t="s">
        <v>2725</v>
      </c>
      <c r="U1394" t="s">
        <v>2726</v>
      </c>
      <c r="V1394" t="s">
        <v>2727</v>
      </c>
      <c r="Z1394">
        <v>110.3229844</v>
      </c>
      <c r="AA1394">
        <v>-7.8278512999999998</v>
      </c>
      <c r="AB1394" t="s">
        <v>2728</v>
      </c>
      <c r="AC1394" t="s">
        <v>237</v>
      </c>
      <c r="AL1394" t="s">
        <v>218</v>
      </c>
      <c r="AM1394" t="s">
        <v>1463</v>
      </c>
      <c r="AN1394" t="s">
        <v>6</v>
      </c>
      <c r="AO1394" s="57">
        <v>46150.559479166666</v>
      </c>
      <c r="AP1394" s="57">
        <v>46240.541666666664</v>
      </c>
      <c r="AR1394" t="s">
        <v>219</v>
      </c>
      <c r="AS1394" t="s">
        <v>220</v>
      </c>
      <c r="AT1394" t="s">
        <v>231</v>
      </c>
      <c r="AU1394">
        <v>20260806</v>
      </c>
      <c r="AV1394" t="s">
        <v>222</v>
      </c>
      <c r="AW1394" t="s">
        <v>1059</v>
      </c>
      <c r="AX1394" t="s">
        <v>223</v>
      </c>
      <c r="BA1394" s="57">
        <v>46240.541666666664</v>
      </c>
      <c r="BB1394" t="s">
        <v>1463</v>
      </c>
      <c r="BC1394">
        <v>2026</v>
      </c>
      <c r="BD1394">
        <v>8</v>
      </c>
      <c r="BE1394">
        <v>6</v>
      </c>
      <c r="BF1394" s="6">
        <f t="shared" si="63"/>
        <v>46240</v>
      </c>
      <c r="BG1394">
        <f t="shared" si="64"/>
        <v>-0.54166666666424135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1002517632</v>
      </c>
      <c r="C1395">
        <v>3</v>
      </c>
      <c r="D1395" t="s">
        <v>42</v>
      </c>
      <c r="E1395">
        <v>5</v>
      </c>
      <c r="F1395" t="s">
        <v>102</v>
      </c>
      <c r="G1395" t="s">
        <v>108</v>
      </c>
      <c r="H1395" t="s">
        <v>348</v>
      </c>
      <c r="I1395" t="s">
        <v>213</v>
      </c>
      <c r="J1395" t="s">
        <v>214</v>
      </c>
      <c r="K1395" t="s">
        <v>149</v>
      </c>
      <c r="L1395" t="s">
        <v>215</v>
      </c>
      <c r="M1395" t="s">
        <v>76</v>
      </c>
      <c r="N1395" t="s">
        <v>216</v>
      </c>
      <c r="O1395" s="57">
        <v>46244.524282407408</v>
      </c>
      <c r="P1395" s="57">
        <v>46245.674212962964</v>
      </c>
      <c r="Q1395">
        <v>69362378</v>
      </c>
      <c r="S1395">
        <v>152531208024</v>
      </c>
      <c r="T1395" t="s">
        <v>6550</v>
      </c>
      <c r="U1395" t="s">
        <v>6551</v>
      </c>
      <c r="V1395" t="s">
        <v>6552</v>
      </c>
      <c r="Z1395">
        <v>113.685</v>
      </c>
      <c r="AA1395">
        <v>-7.7777219999999998</v>
      </c>
      <c r="AB1395" t="s">
        <v>6553</v>
      </c>
      <c r="AC1395" t="s">
        <v>237</v>
      </c>
      <c r="AL1395" t="s">
        <v>218</v>
      </c>
      <c r="AM1395" t="s">
        <v>6554</v>
      </c>
      <c r="AN1395" t="s">
        <v>6</v>
      </c>
      <c r="AO1395" s="57">
        <v>46303.527696759258</v>
      </c>
      <c r="AP1395" s="57">
        <v>46245.541666666664</v>
      </c>
      <c r="AR1395" t="s">
        <v>219</v>
      </c>
      <c r="AS1395" t="s">
        <v>108</v>
      </c>
      <c r="AT1395" t="s">
        <v>231</v>
      </c>
      <c r="AU1395">
        <v>20260811</v>
      </c>
      <c r="AV1395" t="s">
        <v>222</v>
      </c>
      <c r="AW1395" t="s">
        <v>1063</v>
      </c>
      <c r="AX1395" t="s">
        <v>223</v>
      </c>
      <c r="BA1395" s="57">
        <v>46245.541666666664</v>
      </c>
      <c r="BB1395" t="s">
        <v>6554</v>
      </c>
      <c r="BC1395">
        <v>2026</v>
      </c>
      <c r="BD1395">
        <v>8</v>
      </c>
      <c r="BE1395">
        <v>11</v>
      </c>
      <c r="BF1395" s="6">
        <f t="shared" si="63"/>
        <v>46245</v>
      </c>
      <c r="BG1395">
        <f t="shared" si="64"/>
        <v>-0.54166666666424135</v>
      </c>
      <c r="BH1395" t="str">
        <f t="shared" si="65"/>
        <v>COMPLY</v>
      </c>
      <c r="BI1395" t="str">
        <f>VLOOKUP(H1395,Sheet2!$A$1:$B$270,2,FALSE)</f>
        <v>BANYUWANGI</v>
      </c>
    </row>
    <row r="1396" spans="1:61">
      <c r="A1396">
        <v>1395</v>
      </c>
      <c r="B1396">
        <v>1002521676</v>
      </c>
      <c r="C1396">
        <v>3</v>
      </c>
      <c r="D1396" t="s">
        <v>34</v>
      </c>
      <c r="E1396">
        <v>5</v>
      </c>
      <c r="F1396" t="s">
        <v>580</v>
      </c>
      <c r="G1396" t="s">
        <v>82</v>
      </c>
      <c r="H1396" t="s">
        <v>270</v>
      </c>
      <c r="I1396" t="s">
        <v>213</v>
      </c>
      <c r="J1396" t="s">
        <v>214</v>
      </c>
      <c r="K1396" t="s">
        <v>149</v>
      </c>
      <c r="M1396" t="s">
        <v>240</v>
      </c>
      <c r="N1396" t="s">
        <v>216</v>
      </c>
      <c r="O1396" s="57">
        <v>46246.45815972222</v>
      </c>
      <c r="P1396" s="57">
        <v>46246.65834490741</v>
      </c>
      <c r="Q1396">
        <v>69364002</v>
      </c>
      <c r="S1396">
        <v>172428815980</v>
      </c>
      <c r="T1396" t="s">
        <v>8567</v>
      </c>
      <c r="U1396" t="s">
        <v>8568</v>
      </c>
      <c r="V1396" t="s">
        <v>8639</v>
      </c>
      <c r="Z1396">
        <v>115.4005705</v>
      </c>
      <c r="AA1396">
        <v>-8.5313443000000007</v>
      </c>
      <c r="AB1396" t="s">
        <v>8570</v>
      </c>
      <c r="AC1396" t="s">
        <v>230</v>
      </c>
      <c r="AL1396" t="s">
        <v>218</v>
      </c>
      <c r="AM1396" t="s">
        <v>8640</v>
      </c>
      <c r="AN1396" t="s">
        <v>6</v>
      </c>
      <c r="AO1396" s="57">
        <v>46364.465601851851</v>
      </c>
      <c r="AP1396" s="57">
        <v>46248.625</v>
      </c>
      <c r="AR1396" t="s">
        <v>241</v>
      </c>
      <c r="AS1396" t="s">
        <v>581</v>
      </c>
      <c r="AT1396" t="s">
        <v>231</v>
      </c>
      <c r="AV1396" t="s">
        <v>240</v>
      </c>
      <c r="AW1396" t="s">
        <v>592</v>
      </c>
      <c r="AX1396" t="s">
        <v>223</v>
      </c>
      <c r="BA1396" s="57">
        <v>46248.625</v>
      </c>
      <c r="BB1396" t="s">
        <v>8640</v>
      </c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str">
        <f>VLOOKUP(H1396,Sheet2!$A$1:$B$270,2,FALSE)</f>
        <v>KLUNGKUNG</v>
      </c>
    </row>
    <row r="1397" spans="1:61">
      <c r="A1397">
        <v>1396</v>
      </c>
      <c r="B1397">
        <v>1002519042</v>
      </c>
      <c r="C1397">
        <v>3</v>
      </c>
      <c r="D1397" t="s">
        <v>55</v>
      </c>
      <c r="E1397">
        <v>5</v>
      </c>
      <c r="F1397" t="s">
        <v>267</v>
      </c>
      <c r="G1397" t="s">
        <v>123</v>
      </c>
      <c r="H1397" t="s">
        <v>273</v>
      </c>
      <c r="I1397" t="s">
        <v>213</v>
      </c>
      <c r="J1397" t="s">
        <v>214</v>
      </c>
      <c r="K1397" t="s">
        <v>149</v>
      </c>
      <c r="M1397" t="s">
        <v>76</v>
      </c>
      <c r="N1397" t="s">
        <v>216</v>
      </c>
      <c r="O1397" s="57">
        <v>46245.403298611112</v>
      </c>
      <c r="P1397" s="57">
        <v>46245.827546296299</v>
      </c>
      <c r="Q1397">
        <v>69362900</v>
      </c>
      <c r="S1397">
        <v>152407282063</v>
      </c>
      <c r="T1397" t="s">
        <v>7689</v>
      </c>
      <c r="U1397" t="s">
        <v>7690</v>
      </c>
      <c r="V1397" t="s">
        <v>7691</v>
      </c>
      <c r="Z1397">
        <v>112.7792422</v>
      </c>
      <c r="AA1397">
        <v>-7.2132356</v>
      </c>
      <c r="AB1397" t="s">
        <v>7692</v>
      </c>
      <c r="AC1397" t="s">
        <v>230</v>
      </c>
      <c r="AL1397" t="s">
        <v>218</v>
      </c>
      <c r="AM1397" t="s">
        <v>7693</v>
      </c>
      <c r="AN1397" t="s">
        <v>6</v>
      </c>
      <c r="AO1397" s="57">
        <v>46334.41300925926</v>
      </c>
      <c r="AP1397" s="57">
        <v>46246.416666666664</v>
      </c>
      <c r="AR1397" t="s">
        <v>219</v>
      </c>
      <c r="AS1397" t="s">
        <v>123</v>
      </c>
      <c r="AT1397" t="s">
        <v>231</v>
      </c>
      <c r="AU1397">
        <v>20260811</v>
      </c>
      <c r="AV1397" t="s">
        <v>222</v>
      </c>
      <c r="AW1397" t="s">
        <v>574</v>
      </c>
      <c r="AX1397" t="s">
        <v>223</v>
      </c>
      <c r="BA1397" s="57">
        <v>46246.416666666664</v>
      </c>
      <c r="BB1397" t="s">
        <v>7693</v>
      </c>
      <c r="BC1397">
        <v>2026</v>
      </c>
      <c r="BD1397">
        <v>8</v>
      </c>
      <c r="BE1397">
        <v>11</v>
      </c>
      <c r="BF1397" s="6">
        <f t="shared" si="63"/>
        <v>46245</v>
      </c>
      <c r="BG1397">
        <f t="shared" si="64"/>
        <v>-1.4166666666642413</v>
      </c>
      <c r="BH1397" t="str">
        <f t="shared" si="65"/>
        <v>COMPLY</v>
      </c>
      <c r="BI1397" t="str">
        <f>VLOOKUP(H1397,Sheet2!$A$1:$B$270,2,FALSE)</f>
        <v>SURABAYA UTARA</v>
      </c>
    </row>
    <row r="1398" spans="1:61">
      <c r="A1398">
        <v>1397</v>
      </c>
      <c r="B1398">
        <v>1002522868</v>
      </c>
      <c r="C1398">
        <v>3</v>
      </c>
      <c r="D1398" t="s">
        <v>59</v>
      </c>
      <c r="E1398">
        <v>4</v>
      </c>
      <c r="F1398" t="s">
        <v>573</v>
      </c>
      <c r="G1398" t="s">
        <v>623</v>
      </c>
      <c r="H1398" t="s">
        <v>973</v>
      </c>
      <c r="I1398" t="s">
        <v>213</v>
      </c>
      <c r="J1398" t="s">
        <v>214</v>
      </c>
      <c r="K1398" t="s">
        <v>149</v>
      </c>
      <c r="L1398" t="s">
        <v>215</v>
      </c>
      <c r="M1398" t="s">
        <v>225</v>
      </c>
      <c r="N1398" t="s">
        <v>216</v>
      </c>
      <c r="O1398" s="57">
        <v>46246.685381944444</v>
      </c>
      <c r="P1398" s="57">
        <v>46247.550659722219</v>
      </c>
      <c r="Q1398">
        <v>69364503</v>
      </c>
      <c r="S1398">
        <v>146113146023</v>
      </c>
      <c r="T1398" t="s">
        <v>8641</v>
      </c>
      <c r="U1398" t="s">
        <v>8642</v>
      </c>
      <c r="V1398" t="s">
        <v>8643</v>
      </c>
      <c r="Z1398">
        <v>110.3468496</v>
      </c>
      <c r="AA1398">
        <v>-7.7789608000000001</v>
      </c>
      <c r="AB1398" t="s">
        <v>8644</v>
      </c>
      <c r="AC1398" t="s">
        <v>237</v>
      </c>
      <c r="AL1398" t="s">
        <v>218</v>
      </c>
      <c r="AM1398" t="s">
        <v>8645</v>
      </c>
      <c r="AN1398" t="s">
        <v>6</v>
      </c>
      <c r="AO1398" s="57">
        <v>46364.694432870368</v>
      </c>
      <c r="AP1398" s="57">
        <v>46247.541666666664</v>
      </c>
      <c r="AR1398" t="s">
        <v>18</v>
      </c>
      <c r="AS1398" t="s">
        <v>220</v>
      </c>
      <c r="AT1398" t="s">
        <v>231</v>
      </c>
      <c r="AV1398" t="s">
        <v>227</v>
      </c>
      <c r="AW1398" t="s">
        <v>996</v>
      </c>
      <c r="AX1398" t="s">
        <v>223</v>
      </c>
      <c r="BA1398" s="57">
        <v>46247.541666666664</v>
      </c>
      <c r="BB1398" t="s">
        <v>8645</v>
      </c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:61">
      <c r="A1399">
        <v>1398</v>
      </c>
      <c r="B1399">
        <v>1002507947</v>
      </c>
      <c r="C1399">
        <v>3</v>
      </c>
      <c r="D1399" t="s">
        <v>51</v>
      </c>
      <c r="E1399">
        <v>4</v>
      </c>
      <c r="F1399" t="s">
        <v>275</v>
      </c>
      <c r="G1399" t="s">
        <v>275</v>
      </c>
      <c r="H1399" t="s">
        <v>986</v>
      </c>
      <c r="I1399" t="s">
        <v>213</v>
      </c>
      <c r="J1399" t="s">
        <v>214</v>
      </c>
      <c r="K1399" t="s">
        <v>149</v>
      </c>
      <c r="M1399" t="s">
        <v>240</v>
      </c>
      <c r="N1399" t="s">
        <v>216</v>
      </c>
      <c r="O1399" s="57">
        <v>46238.50503472222</v>
      </c>
      <c r="P1399" s="57">
        <v>46247.490300925929</v>
      </c>
      <c r="Q1399">
        <v>69358163</v>
      </c>
      <c r="R1399">
        <v>2916948103</v>
      </c>
      <c r="S1399">
        <v>142401145962</v>
      </c>
      <c r="T1399" t="s">
        <v>990</v>
      </c>
      <c r="U1399" t="s">
        <v>1179</v>
      </c>
      <c r="V1399" t="s">
        <v>9590</v>
      </c>
      <c r="Z1399">
        <v>110.8317335</v>
      </c>
      <c r="AA1399">
        <v>-6.7781691000000004</v>
      </c>
      <c r="AB1399" t="s">
        <v>2734</v>
      </c>
      <c r="AC1399" t="s">
        <v>226</v>
      </c>
      <c r="AL1399" t="s">
        <v>218</v>
      </c>
      <c r="AM1399" t="s">
        <v>9591</v>
      </c>
      <c r="AN1399" t="s">
        <v>6</v>
      </c>
      <c r="AO1399" s="57">
        <v>46120.506863425922</v>
      </c>
      <c r="AP1399" s="57">
        <v>46254.541666666664</v>
      </c>
      <c r="AR1399" t="s">
        <v>241</v>
      </c>
      <c r="AS1399" t="s">
        <v>220</v>
      </c>
      <c r="AT1399" t="s">
        <v>231</v>
      </c>
      <c r="AV1399" t="s">
        <v>240</v>
      </c>
      <c r="AW1399" t="s">
        <v>618</v>
      </c>
      <c r="AX1399" t="s">
        <v>223</v>
      </c>
      <c r="BA1399" s="57">
        <v>46254.541666666664</v>
      </c>
      <c r="BB1399" t="s">
        <v>9591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:61">
      <c r="A1400">
        <v>1399</v>
      </c>
      <c r="B1400">
        <v>1002519587</v>
      </c>
      <c r="C1400">
        <v>3</v>
      </c>
      <c r="D1400" t="s">
        <v>51</v>
      </c>
      <c r="E1400">
        <v>4</v>
      </c>
      <c r="F1400" t="s">
        <v>235</v>
      </c>
      <c r="G1400" t="s">
        <v>6428</v>
      </c>
      <c r="H1400" t="s">
        <v>6429</v>
      </c>
      <c r="I1400" t="s">
        <v>213</v>
      </c>
      <c r="J1400" t="s">
        <v>214</v>
      </c>
      <c r="K1400" t="s">
        <v>149</v>
      </c>
      <c r="L1400" t="s">
        <v>215</v>
      </c>
      <c r="M1400" t="s">
        <v>582</v>
      </c>
      <c r="N1400" t="s">
        <v>216</v>
      </c>
      <c r="O1400" s="57">
        <v>46245.486759259256</v>
      </c>
      <c r="P1400" s="57">
        <v>46247.488935185182</v>
      </c>
      <c r="Q1400">
        <v>69363186</v>
      </c>
      <c r="S1400">
        <v>146565009628</v>
      </c>
      <c r="T1400" t="s">
        <v>7694</v>
      </c>
      <c r="U1400" t="s">
        <v>7695</v>
      </c>
      <c r="V1400" t="s">
        <v>7696</v>
      </c>
      <c r="Z1400">
        <v>111.02344600000001</v>
      </c>
      <c r="AA1400">
        <v>-7.4204400999999898</v>
      </c>
      <c r="AB1400" t="s">
        <v>7697</v>
      </c>
      <c r="AC1400" t="s">
        <v>237</v>
      </c>
      <c r="AL1400" t="s">
        <v>218</v>
      </c>
      <c r="AM1400" t="s">
        <v>7030</v>
      </c>
      <c r="AN1400" t="s">
        <v>6</v>
      </c>
      <c r="AO1400" s="57">
        <v>46334.496863425928</v>
      </c>
      <c r="AP1400" s="57">
        <v>46246.333333333336</v>
      </c>
      <c r="AR1400" t="s">
        <v>14</v>
      </c>
      <c r="AS1400" t="s">
        <v>220</v>
      </c>
      <c r="AT1400" t="s">
        <v>231</v>
      </c>
      <c r="AV1400" t="s">
        <v>9592</v>
      </c>
      <c r="AW1400" t="s">
        <v>1059</v>
      </c>
      <c r="AX1400" t="s">
        <v>223</v>
      </c>
      <c r="BA1400" s="57">
        <v>46246.333333333336</v>
      </c>
      <c r="BB1400" t="s">
        <v>7030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1002506139</v>
      </c>
      <c r="C1401">
        <v>3</v>
      </c>
      <c r="D1401" t="s">
        <v>49</v>
      </c>
      <c r="E1401">
        <v>4</v>
      </c>
      <c r="F1401" t="s">
        <v>247</v>
      </c>
      <c r="G1401" t="s">
        <v>248</v>
      </c>
      <c r="H1401" t="s">
        <v>633</v>
      </c>
      <c r="I1401" t="s">
        <v>213</v>
      </c>
      <c r="J1401" t="s">
        <v>214</v>
      </c>
      <c r="K1401" t="s">
        <v>149</v>
      </c>
      <c r="L1401" t="s">
        <v>215</v>
      </c>
      <c r="M1401" t="s">
        <v>76</v>
      </c>
      <c r="N1401" t="s">
        <v>216</v>
      </c>
      <c r="O1401" s="57">
        <v>46237.572187500002</v>
      </c>
      <c r="P1401" s="57">
        <v>46238.822766203702</v>
      </c>
      <c r="Q1401">
        <v>69357570</v>
      </c>
      <c r="S1401">
        <v>141420144914</v>
      </c>
      <c r="T1401" t="s">
        <v>2744</v>
      </c>
      <c r="U1401" t="s">
        <v>2745</v>
      </c>
      <c r="V1401" t="s">
        <v>2746</v>
      </c>
      <c r="Z1401">
        <v>110.3768634</v>
      </c>
      <c r="AA1401">
        <v>-6.9914904999999896</v>
      </c>
      <c r="AB1401" t="s">
        <v>2747</v>
      </c>
      <c r="AC1401" t="s">
        <v>237</v>
      </c>
      <c r="AL1401" t="s">
        <v>218</v>
      </c>
      <c r="AM1401" t="s">
        <v>2432</v>
      </c>
      <c r="AN1401" t="s">
        <v>6</v>
      </c>
      <c r="AO1401" s="57">
        <v>46089.580300925925</v>
      </c>
      <c r="AP1401" s="57">
        <v>46238.541666666664</v>
      </c>
      <c r="AR1401" t="s">
        <v>219</v>
      </c>
      <c r="AS1401" t="s">
        <v>266</v>
      </c>
      <c r="AT1401" t="s">
        <v>231</v>
      </c>
      <c r="AU1401">
        <v>20260804</v>
      </c>
      <c r="AV1401" t="s">
        <v>222</v>
      </c>
      <c r="AW1401" t="s">
        <v>238</v>
      </c>
      <c r="AX1401" t="s">
        <v>223</v>
      </c>
      <c r="BA1401" s="57">
        <v>46238.541666666664</v>
      </c>
      <c r="BB1401" t="s">
        <v>2432</v>
      </c>
      <c r="BC1401">
        <v>2026</v>
      </c>
      <c r="BD1401">
        <v>8</v>
      </c>
      <c r="BE1401">
        <v>4</v>
      </c>
      <c r="BF1401" s="6">
        <f t="shared" si="63"/>
        <v>46238</v>
      </c>
      <c r="BG1401">
        <f t="shared" si="64"/>
        <v>-0.54166666666424135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1002505991</v>
      </c>
      <c r="C1402">
        <v>3</v>
      </c>
      <c r="D1402" t="s">
        <v>59</v>
      </c>
      <c r="E1402">
        <v>4</v>
      </c>
      <c r="F1402" t="s">
        <v>243</v>
      </c>
      <c r="G1402" t="s">
        <v>262</v>
      </c>
      <c r="H1402" t="s">
        <v>263</v>
      </c>
      <c r="I1402" t="s">
        <v>213</v>
      </c>
      <c r="J1402" t="s">
        <v>214</v>
      </c>
      <c r="K1402" t="s">
        <v>149</v>
      </c>
      <c r="L1402" t="s">
        <v>215</v>
      </c>
      <c r="M1402" t="s">
        <v>76</v>
      </c>
      <c r="N1402" t="s">
        <v>216</v>
      </c>
      <c r="O1402" s="57">
        <v>46237.522175925929</v>
      </c>
      <c r="P1402" s="57">
        <v>46238.537870370368</v>
      </c>
      <c r="Q1402">
        <v>69357455</v>
      </c>
      <c r="S1402">
        <v>141373127384</v>
      </c>
      <c r="T1402" t="s">
        <v>2753</v>
      </c>
      <c r="U1402" t="s">
        <v>2754</v>
      </c>
      <c r="V1402" t="s">
        <v>2755</v>
      </c>
      <c r="Z1402">
        <v>109.96109300000001</v>
      </c>
      <c r="AA1402">
        <v>-7.3871729999999998</v>
      </c>
      <c r="AB1402" t="s">
        <v>2756</v>
      </c>
      <c r="AC1402" t="s">
        <v>237</v>
      </c>
      <c r="AL1402" t="s">
        <v>218</v>
      </c>
      <c r="AM1402" t="s">
        <v>2757</v>
      </c>
      <c r="AN1402" t="s">
        <v>6</v>
      </c>
      <c r="AO1402" s="57">
        <v>46089.527777777781</v>
      </c>
      <c r="AP1402" s="57">
        <v>46238.541666666664</v>
      </c>
      <c r="AR1402" t="s">
        <v>219</v>
      </c>
      <c r="AS1402" t="s">
        <v>220</v>
      </c>
      <c r="AT1402" t="s">
        <v>231</v>
      </c>
      <c r="AU1402">
        <v>20260804</v>
      </c>
      <c r="AV1402" t="s">
        <v>222</v>
      </c>
      <c r="AW1402" t="s">
        <v>238</v>
      </c>
      <c r="AX1402" t="s">
        <v>223</v>
      </c>
      <c r="BA1402" s="57">
        <v>46238.541666666664</v>
      </c>
      <c r="BB1402" t="s">
        <v>2757</v>
      </c>
      <c r="BC1402">
        <v>2026</v>
      </c>
      <c r="BD1402">
        <v>8</v>
      </c>
      <c r="BE1402">
        <v>4</v>
      </c>
      <c r="BF1402" s="6">
        <f t="shared" si="63"/>
        <v>46238</v>
      </c>
      <c r="BG1402">
        <f t="shared" si="64"/>
        <v>-0.54166666666424135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1002504426</v>
      </c>
      <c r="C1403">
        <v>3</v>
      </c>
      <c r="D1403" t="s">
        <v>38</v>
      </c>
      <c r="E1403">
        <v>5</v>
      </c>
      <c r="F1403" t="s">
        <v>251</v>
      </c>
      <c r="G1403" t="s">
        <v>87</v>
      </c>
      <c r="H1403" t="s">
        <v>294</v>
      </c>
      <c r="I1403" t="s">
        <v>213</v>
      </c>
      <c r="J1403" t="s">
        <v>214</v>
      </c>
      <c r="K1403" t="s">
        <v>149</v>
      </c>
      <c r="L1403" t="s">
        <v>215</v>
      </c>
      <c r="M1403" t="s">
        <v>76</v>
      </c>
      <c r="N1403" t="s">
        <v>216</v>
      </c>
      <c r="O1403" s="57">
        <v>46235.476342592592</v>
      </c>
      <c r="P1403" s="57">
        <v>46235.775277777779</v>
      </c>
      <c r="Q1403">
        <v>69356638</v>
      </c>
      <c r="S1403">
        <v>152711247262</v>
      </c>
      <c r="T1403" t="s">
        <v>2758</v>
      </c>
      <c r="U1403" t="s">
        <v>2759</v>
      </c>
      <c r="V1403" t="s">
        <v>2760</v>
      </c>
      <c r="Z1403">
        <v>112.61902259999999</v>
      </c>
      <c r="AA1403">
        <v>-7.9082356999999996</v>
      </c>
      <c r="AB1403" t="s">
        <v>2761</v>
      </c>
      <c r="AC1403" t="s">
        <v>217</v>
      </c>
      <c r="AL1403" t="s">
        <v>218</v>
      </c>
      <c r="AM1403" t="s">
        <v>2762</v>
      </c>
      <c r="AN1403" t="s">
        <v>6</v>
      </c>
      <c r="AO1403" s="57">
        <v>46030.485995370371</v>
      </c>
      <c r="AP1403" s="57">
        <v>46236.333333333336</v>
      </c>
      <c r="AR1403" t="s">
        <v>219</v>
      </c>
      <c r="AS1403" t="s">
        <v>933</v>
      </c>
      <c r="AT1403" t="s">
        <v>231</v>
      </c>
      <c r="AU1403">
        <v>20260801</v>
      </c>
      <c r="AV1403" t="s">
        <v>222</v>
      </c>
      <c r="AW1403" t="s">
        <v>1055</v>
      </c>
      <c r="AX1403" t="s">
        <v>223</v>
      </c>
      <c r="BA1403" s="57">
        <v>46236.333333333336</v>
      </c>
      <c r="BB1403" t="s">
        <v>2762</v>
      </c>
      <c r="BC1403">
        <v>2026</v>
      </c>
      <c r="BD1403">
        <v>8</v>
      </c>
      <c r="BE1403">
        <v>1</v>
      </c>
      <c r="BF1403" s="6">
        <f t="shared" si="63"/>
        <v>46235</v>
      </c>
      <c r="BG1403">
        <f t="shared" si="64"/>
        <v>-1.3333333333357587</v>
      </c>
      <c r="BH1403" t="str">
        <f t="shared" si="65"/>
        <v>COMPLY</v>
      </c>
      <c r="BI1403" t="str">
        <f>VLOOKUP(H1403,Sheet2!$A$1:$B$270,2,FALSE)</f>
        <v>BATU</v>
      </c>
    </row>
    <row r="1404" spans="1:61">
      <c r="A1404">
        <v>1403</v>
      </c>
      <c r="B1404">
        <v>1002515239</v>
      </c>
      <c r="C1404">
        <v>3</v>
      </c>
      <c r="D1404" t="s">
        <v>59</v>
      </c>
      <c r="E1404">
        <v>4</v>
      </c>
      <c r="F1404" t="s">
        <v>573</v>
      </c>
      <c r="G1404" t="s">
        <v>1045</v>
      </c>
      <c r="H1404" t="s">
        <v>1046</v>
      </c>
      <c r="I1404" t="s">
        <v>213</v>
      </c>
      <c r="J1404" t="s">
        <v>214</v>
      </c>
      <c r="K1404" t="s">
        <v>149</v>
      </c>
      <c r="L1404" t="s">
        <v>215</v>
      </c>
      <c r="M1404" t="s">
        <v>596</v>
      </c>
      <c r="N1404" t="s">
        <v>216</v>
      </c>
      <c r="O1404" s="57">
        <v>46241.678425925929</v>
      </c>
      <c r="P1404" s="57">
        <v>46245.4065162037</v>
      </c>
      <c r="Q1404">
        <v>69361039</v>
      </c>
      <c r="S1404">
        <v>143135115049</v>
      </c>
      <c r="T1404" t="s">
        <v>5321</v>
      </c>
      <c r="U1404" t="s">
        <v>5322</v>
      </c>
      <c r="V1404" t="s">
        <v>5323</v>
      </c>
      <c r="Z1404">
        <v>110.7095832</v>
      </c>
      <c r="AA1404">
        <v>-7.969087</v>
      </c>
      <c r="AB1404" t="s">
        <v>5324</v>
      </c>
      <c r="AC1404" t="s">
        <v>237</v>
      </c>
      <c r="AL1404" t="s">
        <v>218</v>
      </c>
      <c r="AM1404" t="s">
        <v>5325</v>
      </c>
      <c r="AN1404" t="s">
        <v>6</v>
      </c>
      <c r="AO1404" s="57">
        <v>46211.684444444443</v>
      </c>
      <c r="AP1404" s="57">
        <v>46243.333333333336</v>
      </c>
      <c r="AQ1404" t="s">
        <v>249</v>
      </c>
      <c r="AR1404" t="s">
        <v>14</v>
      </c>
      <c r="AS1404" t="s">
        <v>1047</v>
      </c>
      <c r="AT1404" t="s">
        <v>231</v>
      </c>
      <c r="AV1404" t="s">
        <v>597</v>
      </c>
      <c r="AW1404" t="s">
        <v>1055</v>
      </c>
      <c r="AX1404" t="s">
        <v>223</v>
      </c>
      <c r="BA1404" s="57">
        <v>46243.333333333336</v>
      </c>
      <c r="BB1404" t="s">
        <v>5325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:61">
      <c r="A1405">
        <v>1404</v>
      </c>
      <c r="B1405">
        <v>1002516805</v>
      </c>
      <c r="C1405">
        <v>3</v>
      </c>
      <c r="D1405" t="s">
        <v>55</v>
      </c>
      <c r="E1405">
        <v>5</v>
      </c>
      <c r="F1405" t="s">
        <v>228</v>
      </c>
      <c r="G1405" t="s">
        <v>127</v>
      </c>
      <c r="H1405" t="s">
        <v>497</v>
      </c>
      <c r="I1405" t="s">
        <v>213</v>
      </c>
      <c r="J1405" t="s">
        <v>214</v>
      </c>
      <c r="K1405" t="s">
        <v>149</v>
      </c>
      <c r="L1405" t="s">
        <v>215</v>
      </c>
      <c r="M1405" t="s">
        <v>596</v>
      </c>
      <c r="N1405" t="s">
        <v>216</v>
      </c>
      <c r="O1405" s="57">
        <v>46244.351354166669</v>
      </c>
      <c r="P1405" s="57">
        <v>46245.580347222225</v>
      </c>
      <c r="Q1405">
        <v>69362048</v>
      </c>
      <c r="S1405">
        <v>152429209475</v>
      </c>
      <c r="T1405" t="s">
        <v>6565</v>
      </c>
      <c r="U1405" t="s">
        <v>5877</v>
      </c>
      <c r="V1405" t="s">
        <v>6566</v>
      </c>
      <c r="Z1405">
        <v>113.804009892046</v>
      </c>
      <c r="AA1405">
        <v>-6.8921395332846602</v>
      </c>
      <c r="AB1405" t="s">
        <v>6567</v>
      </c>
      <c r="AC1405" t="s">
        <v>217</v>
      </c>
      <c r="AL1405" t="s">
        <v>218</v>
      </c>
      <c r="AM1405" t="s">
        <v>6544</v>
      </c>
      <c r="AN1405" t="s">
        <v>6</v>
      </c>
      <c r="AO1405" s="57">
        <v>46303.361180555556</v>
      </c>
      <c r="AP1405" s="57">
        <v>46245.333333333336</v>
      </c>
      <c r="AQ1405" t="s">
        <v>249</v>
      </c>
      <c r="AR1405" t="s">
        <v>14</v>
      </c>
      <c r="AS1405" t="s">
        <v>220</v>
      </c>
      <c r="AT1405" t="s">
        <v>231</v>
      </c>
      <c r="AV1405" t="s">
        <v>597</v>
      </c>
      <c r="AW1405" t="s">
        <v>1060</v>
      </c>
      <c r="AX1405" t="s">
        <v>223</v>
      </c>
      <c r="BA1405" s="57">
        <v>46245.333333333336</v>
      </c>
      <c r="BB1405" t="s">
        <v>6544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str">
        <f>VLOOKUP(H1405,Sheet2!$A$1:$B$270,2,FALSE)</f>
        <v>MADURA</v>
      </c>
    </row>
    <row r="1406" spans="1:61">
      <c r="A1406">
        <v>1405</v>
      </c>
      <c r="B1406">
        <v>1002518424</v>
      </c>
      <c r="C1406">
        <v>3</v>
      </c>
      <c r="D1406" t="s">
        <v>55</v>
      </c>
      <c r="E1406">
        <v>5</v>
      </c>
      <c r="F1406" t="s">
        <v>267</v>
      </c>
      <c r="G1406" t="s">
        <v>126</v>
      </c>
      <c r="H1406" t="s">
        <v>268</v>
      </c>
      <c r="I1406" t="s">
        <v>213</v>
      </c>
      <c r="J1406" t="s">
        <v>214</v>
      </c>
      <c r="K1406" t="s">
        <v>149</v>
      </c>
      <c r="M1406" t="s">
        <v>76</v>
      </c>
      <c r="N1406" t="s">
        <v>216</v>
      </c>
      <c r="O1406" s="57">
        <v>46244.672800925924</v>
      </c>
      <c r="P1406" s="57">
        <v>46244.792118055557</v>
      </c>
      <c r="Q1406">
        <v>69359895</v>
      </c>
      <c r="S1406">
        <v>152413167608</v>
      </c>
      <c r="T1406" t="s">
        <v>2457</v>
      </c>
      <c r="U1406" t="s">
        <v>6369</v>
      </c>
      <c r="V1406" t="s">
        <v>6568</v>
      </c>
      <c r="Z1406">
        <v>112.7513218</v>
      </c>
      <c r="AA1406">
        <v>-7.2599382439999998</v>
      </c>
      <c r="AB1406" t="s">
        <v>3050</v>
      </c>
      <c r="AC1406" t="s">
        <v>217</v>
      </c>
      <c r="AL1406" t="s">
        <v>218</v>
      </c>
      <c r="AM1406" t="s">
        <v>6569</v>
      </c>
      <c r="AN1406" t="s">
        <v>6</v>
      </c>
      <c r="AO1406" s="57">
        <v>46303.673692129632</v>
      </c>
      <c r="AR1406" t="s">
        <v>219</v>
      </c>
      <c r="AS1406" t="s">
        <v>610</v>
      </c>
      <c r="AT1406" t="s">
        <v>231</v>
      </c>
      <c r="AU1406">
        <v>20260810</v>
      </c>
      <c r="AV1406" t="s">
        <v>222</v>
      </c>
      <c r="AW1406" t="s">
        <v>566</v>
      </c>
      <c r="AX1406" t="s">
        <v>223</v>
      </c>
      <c r="BA1406" s="57">
        <v>46244.291666666664</v>
      </c>
      <c r="BB1406" t="s">
        <v>6569</v>
      </c>
      <c r="BC1406">
        <v>2026</v>
      </c>
      <c r="BD1406">
        <v>8</v>
      </c>
      <c r="BE1406">
        <v>10</v>
      </c>
      <c r="BF1406" s="6">
        <f t="shared" si="63"/>
        <v>46244</v>
      </c>
      <c r="BG1406">
        <f t="shared" si="64"/>
        <v>-0.29166666666424135</v>
      </c>
      <c r="BH1406" t="str">
        <f t="shared" si="65"/>
        <v>COMPLY</v>
      </c>
      <c r="BI1406" t="str">
        <f>VLOOKUP(H1406,Sheet2!$A$1:$B$270,2,FALSE)</f>
        <v>SURABAYA SELATAN</v>
      </c>
    </row>
    <row r="1407" spans="1:61">
      <c r="A1407">
        <v>1406</v>
      </c>
      <c r="B1407">
        <v>1002508835</v>
      </c>
      <c r="C1407">
        <v>3</v>
      </c>
      <c r="D1407" t="s">
        <v>45</v>
      </c>
      <c r="E1407">
        <v>5</v>
      </c>
      <c r="F1407" t="s">
        <v>113</v>
      </c>
      <c r="G1407" t="s">
        <v>114</v>
      </c>
      <c r="H1407" t="s">
        <v>369</v>
      </c>
      <c r="I1407" t="s">
        <v>213</v>
      </c>
      <c r="J1407" t="s">
        <v>214</v>
      </c>
      <c r="K1407" t="s">
        <v>149</v>
      </c>
      <c r="L1407" t="s">
        <v>215</v>
      </c>
      <c r="M1407" t="s">
        <v>76</v>
      </c>
      <c r="N1407" t="s">
        <v>216</v>
      </c>
      <c r="O1407" s="57">
        <v>46238.635370370372</v>
      </c>
      <c r="P1407" s="57">
        <v>46239.925127314818</v>
      </c>
      <c r="Q1407">
        <v>69358435</v>
      </c>
      <c r="S1407">
        <v>172514216865</v>
      </c>
      <c r="T1407" t="s">
        <v>2763</v>
      </c>
      <c r="U1407" t="s">
        <v>2764</v>
      </c>
      <c r="V1407" t="s">
        <v>2765</v>
      </c>
      <c r="Z1407">
        <v>120.4581323</v>
      </c>
      <c r="AA1407">
        <v>-8.5996983999999994</v>
      </c>
      <c r="AB1407" t="s">
        <v>2766</v>
      </c>
      <c r="AC1407" t="s">
        <v>237</v>
      </c>
      <c r="AL1407" t="s">
        <v>218</v>
      </c>
      <c r="AM1407" t="s">
        <v>1755</v>
      </c>
      <c r="AN1407" t="s">
        <v>6</v>
      </c>
      <c r="AO1407" s="57">
        <v>46120.64298611111</v>
      </c>
      <c r="AP1407" s="57">
        <v>46239.541666666664</v>
      </c>
      <c r="AR1407" t="s">
        <v>219</v>
      </c>
      <c r="AS1407" t="s">
        <v>220</v>
      </c>
      <c r="AT1407" t="s">
        <v>231</v>
      </c>
      <c r="AU1407">
        <v>20260805</v>
      </c>
      <c r="AV1407" t="s">
        <v>222</v>
      </c>
      <c r="AW1407" t="s">
        <v>1059</v>
      </c>
      <c r="AX1407" t="s">
        <v>223</v>
      </c>
      <c r="BA1407" s="57">
        <v>46239.541666666664</v>
      </c>
      <c r="BB1407" t="s">
        <v>1755</v>
      </c>
      <c r="BC1407">
        <v>2026</v>
      </c>
      <c r="BD1407">
        <v>8</v>
      </c>
      <c r="BE1407">
        <v>5</v>
      </c>
      <c r="BF1407" s="6">
        <f t="shared" si="63"/>
        <v>46239</v>
      </c>
      <c r="BG1407">
        <f t="shared" si="64"/>
        <v>-0.54166666666424135</v>
      </c>
      <c r="BH1407" t="str">
        <f t="shared" si="65"/>
        <v>COMPLY</v>
      </c>
      <c r="BI1407" t="str">
        <f>VLOOKUP(H1407,Sheet2!$A$1:$B$270,2,FALSE)</f>
        <v>LABOAN BAJO</v>
      </c>
    </row>
    <row r="1408" spans="1:61">
      <c r="A1408">
        <v>1407</v>
      </c>
      <c r="B1408">
        <v>1002523815</v>
      </c>
      <c r="C1408">
        <v>3</v>
      </c>
      <c r="D1408" t="s">
        <v>38</v>
      </c>
      <c r="E1408">
        <v>5</v>
      </c>
      <c r="F1408" t="s">
        <v>92</v>
      </c>
      <c r="G1408" t="s">
        <v>95</v>
      </c>
      <c r="H1408" t="s">
        <v>534</v>
      </c>
      <c r="I1408" t="s">
        <v>213</v>
      </c>
      <c r="J1408" t="s">
        <v>214</v>
      </c>
      <c r="K1408" t="s">
        <v>149</v>
      </c>
      <c r="L1408" t="s">
        <v>215</v>
      </c>
      <c r="M1408" t="s">
        <v>225</v>
      </c>
      <c r="N1408" t="s">
        <v>216</v>
      </c>
      <c r="O1408" s="57">
        <v>46247.45553240741</v>
      </c>
      <c r="P1408" s="57">
        <v>46248.337384259263</v>
      </c>
      <c r="Q1408">
        <v>69364932</v>
      </c>
      <c r="S1408">
        <v>152618204333</v>
      </c>
      <c r="T1408" t="s">
        <v>9593</v>
      </c>
      <c r="U1408" t="s">
        <v>8337</v>
      </c>
      <c r="V1408" t="s">
        <v>9594</v>
      </c>
      <c r="Z1408">
        <v>111.515766084194</v>
      </c>
      <c r="AA1408">
        <v>-7.9218241181200204</v>
      </c>
      <c r="AB1408" t="s">
        <v>9595</v>
      </c>
      <c r="AC1408" t="s">
        <v>217</v>
      </c>
      <c r="AL1408" t="s">
        <v>218</v>
      </c>
      <c r="AM1408" t="s">
        <v>9596</v>
      </c>
      <c r="AN1408" t="s">
        <v>6</v>
      </c>
      <c r="AO1408" t="s">
        <v>9117</v>
      </c>
      <c r="AP1408" s="57">
        <v>46248.333333333336</v>
      </c>
      <c r="AR1408" t="s">
        <v>18</v>
      </c>
      <c r="AS1408" t="s">
        <v>246</v>
      </c>
      <c r="AT1408" t="s">
        <v>231</v>
      </c>
      <c r="AV1408" t="s">
        <v>227</v>
      </c>
      <c r="AW1408" t="s">
        <v>1055</v>
      </c>
      <c r="AX1408" t="s">
        <v>223</v>
      </c>
      <c r="BA1408" s="57">
        <v>46248.333333333336</v>
      </c>
      <c r="BB1408" t="s">
        <v>9596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str">
        <f>VLOOKUP(H1408,Sheet2!$A$1:$B$270,2,FALSE)</f>
        <v>PONOROGO</v>
      </c>
    </row>
    <row r="1409" spans="1:61">
      <c r="A1409">
        <v>1408</v>
      </c>
      <c r="B1409">
        <v>1002518675</v>
      </c>
      <c r="C1409">
        <v>3</v>
      </c>
      <c r="D1409" t="s">
        <v>38</v>
      </c>
      <c r="E1409">
        <v>5</v>
      </c>
      <c r="F1409" t="s">
        <v>92</v>
      </c>
      <c r="G1409" t="s">
        <v>95</v>
      </c>
      <c r="H1409" t="s">
        <v>534</v>
      </c>
      <c r="I1409" t="s">
        <v>213</v>
      </c>
      <c r="J1409" t="s">
        <v>214</v>
      </c>
      <c r="K1409" t="s">
        <v>149</v>
      </c>
      <c r="L1409" t="s">
        <v>215</v>
      </c>
      <c r="M1409" t="s">
        <v>76</v>
      </c>
      <c r="N1409" t="s">
        <v>216</v>
      </c>
      <c r="O1409" s="57">
        <v>46244.764548611114</v>
      </c>
      <c r="P1409" s="57">
        <v>46245.560196759259</v>
      </c>
      <c r="Q1409">
        <v>69362787</v>
      </c>
      <c r="S1409">
        <v>152618204327</v>
      </c>
      <c r="T1409" t="s">
        <v>6570</v>
      </c>
      <c r="U1409" t="s">
        <v>7698</v>
      </c>
      <c r="V1409" t="s">
        <v>6571</v>
      </c>
      <c r="Z1409">
        <v>111.486725807189</v>
      </c>
      <c r="AA1409">
        <v>-7.98715764775715</v>
      </c>
      <c r="AB1409" t="s">
        <v>6572</v>
      </c>
      <c r="AC1409" t="s">
        <v>217</v>
      </c>
      <c r="AL1409" t="s">
        <v>218</v>
      </c>
      <c r="AM1409" t="s">
        <v>6573</v>
      </c>
      <c r="AN1409" t="s">
        <v>6</v>
      </c>
      <c r="AO1409" s="57">
        <v>46303.777662037035</v>
      </c>
      <c r="AP1409" s="57">
        <v>46245.625</v>
      </c>
      <c r="AR1409" t="s">
        <v>219</v>
      </c>
      <c r="AS1409" t="s">
        <v>246</v>
      </c>
      <c r="AT1409" t="s">
        <v>231</v>
      </c>
      <c r="AU1409">
        <v>20260811</v>
      </c>
      <c r="AV1409" t="s">
        <v>222</v>
      </c>
      <c r="AW1409" t="s">
        <v>1068</v>
      </c>
      <c r="AX1409" t="s">
        <v>223</v>
      </c>
      <c r="BA1409" s="57">
        <v>46245.625</v>
      </c>
      <c r="BB1409" t="s">
        <v>6573</v>
      </c>
      <c r="BC1409">
        <v>2026</v>
      </c>
      <c r="BD1409">
        <v>8</v>
      </c>
      <c r="BE1409">
        <v>11</v>
      </c>
      <c r="BF1409" s="6">
        <f t="shared" si="63"/>
        <v>46245</v>
      </c>
      <c r="BG1409">
        <f t="shared" si="64"/>
        <v>-0.625</v>
      </c>
      <c r="BH1409" t="str">
        <f t="shared" si="65"/>
        <v>COMPLY</v>
      </c>
      <c r="BI1409" t="str">
        <f>VLOOKUP(H1409,Sheet2!$A$1:$B$270,2,FALSE)</f>
        <v>PONOROGO</v>
      </c>
    </row>
    <row r="1410" spans="1:61">
      <c r="A1410">
        <v>1409</v>
      </c>
      <c r="B1410">
        <v>1002518467</v>
      </c>
      <c r="C1410">
        <v>3</v>
      </c>
      <c r="D1410" t="s">
        <v>45</v>
      </c>
      <c r="E1410">
        <v>5</v>
      </c>
      <c r="F1410" t="s">
        <v>113</v>
      </c>
      <c r="G1410" t="s">
        <v>114</v>
      </c>
      <c r="H1410" t="s">
        <v>369</v>
      </c>
      <c r="I1410" t="s">
        <v>213</v>
      </c>
      <c r="J1410" t="s">
        <v>214</v>
      </c>
      <c r="K1410" t="s">
        <v>149</v>
      </c>
      <c r="L1410" t="s">
        <v>215</v>
      </c>
      <c r="M1410" t="s">
        <v>76</v>
      </c>
      <c r="N1410" t="s">
        <v>216</v>
      </c>
      <c r="O1410" s="57">
        <v>46244.682592592595</v>
      </c>
      <c r="P1410" s="57">
        <v>46245.692766203705</v>
      </c>
      <c r="Q1410">
        <v>69362689</v>
      </c>
      <c r="S1410">
        <v>172514216917</v>
      </c>
      <c r="T1410" t="s">
        <v>6574</v>
      </c>
      <c r="U1410" t="s">
        <v>6575</v>
      </c>
      <c r="V1410" t="s">
        <v>6576</v>
      </c>
      <c r="Z1410">
        <v>120.4713756</v>
      </c>
      <c r="AA1410">
        <v>-8.6111687999999997</v>
      </c>
      <c r="AB1410" t="s">
        <v>6577</v>
      </c>
      <c r="AC1410" t="s">
        <v>237</v>
      </c>
      <c r="AL1410" t="s">
        <v>218</v>
      </c>
      <c r="AM1410" t="s">
        <v>6578</v>
      </c>
      <c r="AN1410" t="s">
        <v>6</v>
      </c>
      <c r="AO1410" s="57">
        <v>46303.684467592589</v>
      </c>
      <c r="AP1410" s="57">
        <v>46245.541666666664</v>
      </c>
      <c r="AR1410" t="s">
        <v>219</v>
      </c>
      <c r="AS1410" t="s">
        <v>220</v>
      </c>
      <c r="AT1410" t="s">
        <v>231</v>
      </c>
      <c r="AU1410">
        <v>20260811</v>
      </c>
      <c r="AV1410" t="s">
        <v>222</v>
      </c>
      <c r="AW1410" t="s">
        <v>1059</v>
      </c>
      <c r="AX1410" t="s">
        <v>223</v>
      </c>
      <c r="BA1410" s="57">
        <v>46245.541666666664</v>
      </c>
      <c r="BB1410" t="s">
        <v>6578</v>
      </c>
      <c r="BC1410">
        <v>2026</v>
      </c>
      <c r="BD1410">
        <v>8</v>
      </c>
      <c r="BE1410">
        <v>11</v>
      </c>
      <c r="BF1410" s="6">
        <f t="shared" si="63"/>
        <v>46245</v>
      </c>
      <c r="BG1410">
        <f t="shared" si="64"/>
        <v>-0.54166666666424135</v>
      </c>
      <c r="BH1410" t="str">
        <f t="shared" si="65"/>
        <v>COMPLY</v>
      </c>
      <c r="BI1410" t="str">
        <f>VLOOKUP(H1410,Sheet2!$A$1:$B$270,2,FALSE)</f>
        <v>LABOAN BAJO</v>
      </c>
    </row>
    <row r="1411" spans="1:61">
      <c r="A1411">
        <v>1410</v>
      </c>
      <c r="B1411">
        <v>1002508720</v>
      </c>
      <c r="C1411">
        <v>3</v>
      </c>
      <c r="D1411" t="s">
        <v>59</v>
      </c>
      <c r="E1411">
        <v>4</v>
      </c>
      <c r="F1411" t="s">
        <v>243</v>
      </c>
      <c r="G1411" t="s">
        <v>920</v>
      </c>
      <c r="H1411" t="s">
        <v>921</v>
      </c>
      <c r="I1411" t="s">
        <v>213</v>
      </c>
      <c r="J1411" t="s">
        <v>214</v>
      </c>
      <c r="K1411" t="s">
        <v>149</v>
      </c>
      <c r="M1411" t="s">
        <v>1013</v>
      </c>
      <c r="N1411" t="s">
        <v>216</v>
      </c>
      <c r="O1411" s="57">
        <v>46238.620763888888</v>
      </c>
      <c r="P1411" s="57">
        <v>46238.621759259258</v>
      </c>
      <c r="Q1411">
        <v>69358420</v>
      </c>
      <c r="S1411">
        <v>142164113610</v>
      </c>
      <c r="T1411" t="s">
        <v>2767</v>
      </c>
      <c r="Z1411">
        <v>110.36181670000001</v>
      </c>
      <c r="AA1411">
        <v>-7.5316444000000002</v>
      </c>
      <c r="AB1411" t="s">
        <v>2768</v>
      </c>
      <c r="AC1411" t="s">
        <v>292</v>
      </c>
      <c r="AO1411" s="57">
        <v>46120.621724537035</v>
      </c>
      <c r="AR1411" t="s">
        <v>6</v>
      </c>
      <c r="AS1411" t="s">
        <v>220</v>
      </c>
      <c r="AT1411" t="s">
        <v>231</v>
      </c>
      <c r="AV1411" t="s">
        <v>1014</v>
      </c>
      <c r="AW1411" t="s">
        <v>592</v>
      </c>
      <c r="AX1411" t="s">
        <v>223</v>
      </c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e">
        <f>VLOOKUP(H1411,Sheet2!$A$1:$B$270,2,FALSE)</f>
        <v>#N/A</v>
      </c>
    </row>
    <row r="1412" spans="1:61">
      <c r="A1412">
        <v>1411</v>
      </c>
      <c r="B1412">
        <v>1002511482</v>
      </c>
      <c r="C1412">
        <v>3</v>
      </c>
      <c r="D1412" t="s">
        <v>34</v>
      </c>
      <c r="E1412">
        <v>5</v>
      </c>
      <c r="F1412" t="s">
        <v>580</v>
      </c>
      <c r="G1412" t="s">
        <v>82</v>
      </c>
      <c r="H1412" t="s">
        <v>270</v>
      </c>
      <c r="I1412" t="s">
        <v>213</v>
      </c>
      <c r="J1412" t="s">
        <v>214</v>
      </c>
      <c r="K1412" t="s">
        <v>149</v>
      </c>
      <c r="M1412" t="s">
        <v>76</v>
      </c>
      <c r="N1412" t="s">
        <v>216</v>
      </c>
      <c r="O1412" s="57">
        <v>46240.364675925928</v>
      </c>
      <c r="P1412" s="57">
        <v>46242.257893518516</v>
      </c>
      <c r="Q1412">
        <v>69359573</v>
      </c>
      <c r="S1412">
        <v>172428815945</v>
      </c>
      <c r="T1412" t="s">
        <v>2769</v>
      </c>
      <c r="U1412" t="s">
        <v>2770</v>
      </c>
      <c r="V1412" t="s">
        <v>2771</v>
      </c>
      <c r="Z1412">
        <v>115.4234185</v>
      </c>
      <c r="AA1412">
        <v>-8.5456836999999997</v>
      </c>
      <c r="AB1412" t="s">
        <v>2772</v>
      </c>
      <c r="AC1412" t="s">
        <v>230</v>
      </c>
      <c r="AL1412" t="s">
        <v>218</v>
      </c>
      <c r="AM1412" t="s">
        <v>2668</v>
      </c>
      <c r="AN1412" t="s">
        <v>6</v>
      </c>
      <c r="AO1412" s="57">
        <v>46181.371574074074</v>
      </c>
      <c r="AP1412" s="57">
        <v>46241.625</v>
      </c>
      <c r="AR1412" t="s">
        <v>219</v>
      </c>
      <c r="AS1412" t="s">
        <v>581</v>
      </c>
      <c r="AT1412" t="s">
        <v>231</v>
      </c>
      <c r="AU1412">
        <v>20260808</v>
      </c>
      <c r="AV1412" t="s">
        <v>222</v>
      </c>
      <c r="AW1412" t="s">
        <v>566</v>
      </c>
      <c r="AX1412" t="s">
        <v>223</v>
      </c>
      <c r="BA1412" s="57">
        <v>46241.625</v>
      </c>
      <c r="BB1412" t="s">
        <v>2668</v>
      </c>
      <c r="BC1412">
        <v>2026</v>
      </c>
      <c r="BD1412">
        <v>8</v>
      </c>
      <c r="BE1412">
        <v>8</v>
      </c>
      <c r="BF1412" s="6">
        <f t="shared" si="66"/>
        <v>46242</v>
      </c>
      <c r="BG1412">
        <f t="shared" si="67"/>
        <v>0.375</v>
      </c>
      <c r="BH1412" t="str">
        <f t="shared" si="68"/>
        <v>COMPLY</v>
      </c>
      <c r="BI1412" t="str">
        <f>VLOOKUP(H1412,Sheet2!$A$1:$B$270,2,FALSE)</f>
        <v>KLUNGKUNG</v>
      </c>
    </row>
    <row r="1413" spans="1:61">
      <c r="A1413">
        <v>1412</v>
      </c>
      <c r="B1413">
        <v>1002505202</v>
      </c>
      <c r="C1413">
        <v>3</v>
      </c>
      <c r="D1413" t="s">
        <v>59</v>
      </c>
      <c r="E1413">
        <v>4</v>
      </c>
      <c r="F1413" t="s">
        <v>243</v>
      </c>
      <c r="G1413" t="s">
        <v>262</v>
      </c>
      <c r="H1413" t="s">
        <v>263</v>
      </c>
      <c r="I1413" t="s">
        <v>213</v>
      </c>
      <c r="J1413" t="s">
        <v>214</v>
      </c>
      <c r="K1413" t="s">
        <v>149</v>
      </c>
      <c r="L1413" t="s">
        <v>215</v>
      </c>
      <c r="M1413" t="s">
        <v>76</v>
      </c>
      <c r="N1413" t="s">
        <v>216</v>
      </c>
      <c r="O1413" s="57">
        <v>46236.507592592592</v>
      </c>
      <c r="P1413" s="57">
        <v>46237.65520833333</v>
      </c>
      <c r="Q1413">
        <v>69357010</v>
      </c>
      <c r="S1413">
        <v>141373127174</v>
      </c>
      <c r="T1413" t="s">
        <v>2778</v>
      </c>
      <c r="U1413" t="s">
        <v>2779</v>
      </c>
      <c r="V1413" t="s">
        <v>2780</v>
      </c>
      <c r="Z1413">
        <v>109.85920900000001</v>
      </c>
      <c r="AA1413">
        <v>-7.3038100000000004</v>
      </c>
      <c r="AB1413" t="s">
        <v>2781</v>
      </c>
      <c r="AC1413" t="s">
        <v>237</v>
      </c>
      <c r="AL1413" t="s">
        <v>218</v>
      </c>
      <c r="AM1413" t="s">
        <v>2782</v>
      </c>
      <c r="AN1413" t="s">
        <v>6</v>
      </c>
      <c r="AO1413" s="57">
        <v>46061.517291666663</v>
      </c>
      <c r="AP1413" s="57">
        <v>46237.541666666664</v>
      </c>
      <c r="AR1413" t="s">
        <v>219</v>
      </c>
      <c r="AS1413" t="s">
        <v>220</v>
      </c>
      <c r="AT1413" t="s">
        <v>231</v>
      </c>
      <c r="AU1413">
        <v>20260803</v>
      </c>
      <c r="AV1413" t="s">
        <v>222</v>
      </c>
      <c r="AW1413" t="s">
        <v>1068</v>
      </c>
      <c r="AX1413" t="s">
        <v>223</v>
      </c>
      <c r="BA1413" s="57">
        <v>46237.541666666664</v>
      </c>
      <c r="BB1413" t="s">
        <v>2782</v>
      </c>
      <c r="BC1413">
        <v>2026</v>
      </c>
      <c r="BD1413">
        <v>8</v>
      </c>
      <c r="BE1413">
        <v>3</v>
      </c>
      <c r="BF1413" s="6">
        <f t="shared" si="66"/>
        <v>46237</v>
      </c>
      <c r="BG1413">
        <f t="shared" si="67"/>
        <v>-0.54166666666424135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1002516474</v>
      </c>
      <c r="C1414">
        <v>3</v>
      </c>
      <c r="D1414" t="s">
        <v>59</v>
      </c>
      <c r="E1414">
        <v>4</v>
      </c>
      <c r="F1414" t="s">
        <v>243</v>
      </c>
      <c r="G1414" t="s">
        <v>243</v>
      </c>
      <c r="H1414" t="s">
        <v>296</v>
      </c>
      <c r="I1414" t="s">
        <v>213</v>
      </c>
      <c r="J1414" t="s">
        <v>214</v>
      </c>
      <c r="K1414" t="s">
        <v>149</v>
      </c>
      <c r="L1414" t="s">
        <v>215</v>
      </c>
      <c r="M1414" t="s">
        <v>76</v>
      </c>
      <c r="N1414" t="s">
        <v>216</v>
      </c>
      <c r="O1414" s="57">
        <v>46243.539537037039</v>
      </c>
      <c r="P1414" s="57">
        <v>46244.525949074072</v>
      </c>
      <c r="Q1414">
        <v>69361859</v>
      </c>
      <c r="S1414">
        <v>146137149690</v>
      </c>
      <c r="T1414" t="s">
        <v>5326</v>
      </c>
      <c r="U1414" t="s">
        <v>5327</v>
      </c>
      <c r="V1414" t="s">
        <v>5328</v>
      </c>
      <c r="Z1414">
        <v>110.2285598</v>
      </c>
      <c r="AA1414">
        <v>-7.4346449999999997</v>
      </c>
      <c r="AB1414" t="s">
        <v>5329</v>
      </c>
      <c r="AC1414" t="s">
        <v>237</v>
      </c>
      <c r="AL1414" t="s">
        <v>218</v>
      </c>
      <c r="AM1414" t="s">
        <v>5330</v>
      </c>
      <c r="AN1414" t="s">
        <v>6</v>
      </c>
      <c r="AO1414" s="57">
        <v>46273.549039351848</v>
      </c>
      <c r="AP1414" s="57">
        <v>46244.375</v>
      </c>
      <c r="AR1414" t="s">
        <v>219</v>
      </c>
      <c r="AS1414" t="s">
        <v>220</v>
      </c>
      <c r="AT1414" t="s">
        <v>231</v>
      </c>
      <c r="AU1414">
        <v>20260810</v>
      </c>
      <c r="AV1414" t="s">
        <v>222</v>
      </c>
      <c r="AW1414" t="s">
        <v>1072</v>
      </c>
      <c r="AX1414" t="s">
        <v>223</v>
      </c>
      <c r="BA1414" s="57">
        <v>46244.375</v>
      </c>
      <c r="BB1414" t="s">
        <v>5330</v>
      </c>
      <c r="BC1414">
        <v>2026</v>
      </c>
      <c r="BD1414">
        <v>8</v>
      </c>
      <c r="BE1414">
        <v>10</v>
      </c>
      <c r="BF1414" s="6">
        <f t="shared" si="66"/>
        <v>46244</v>
      </c>
      <c r="BG1414">
        <f t="shared" si="67"/>
        <v>-0.375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1002510365</v>
      </c>
      <c r="C1415">
        <v>3</v>
      </c>
      <c r="D1415" t="s">
        <v>42</v>
      </c>
      <c r="E1415">
        <v>5</v>
      </c>
      <c r="F1415" t="s">
        <v>102</v>
      </c>
      <c r="G1415" t="s">
        <v>102</v>
      </c>
      <c r="H1415" t="s">
        <v>372</v>
      </c>
      <c r="I1415" t="s">
        <v>213</v>
      </c>
      <c r="J1415" t="s">
        <v>214</v>
      </c>
      <c r="K1415" t="s">
        <v>149</v>
      </c>
      <c r="L1415" t="s">
        <v>215</v>
      </c>
      <c r="M1415" t="s">
        <v>76</v>
      </c>
      <c r="N1415" t="s">
        <v>216</v>
      </c>
      <c r="O1415" s="57">
        <v>46239.511805555558</v>
      </c>
      <c r="P1415" s="57">
        <v>46239.795057870368</v>
      </c>
      <c r="Q1415">
        <v>69359061</v>
      </c>
      <c r="S1415">
        <v>152501280161</v>
      </c>
      <c r="T1415" t="s">
        <v>2793</v>
      </c>
      <c r="U1415" t="s">
        <v>2794</v>
      </c>
      <c r="V1415" t="s">
        <v>2795</v>
      </c>
      <c r="Z1415">
        <v>113.705505095422</v>
      </c>
      <c r="AA1415">
        <v>-8.1649478805913205</v>
      </c>
      <c r="AB1415" t="s">
        <v>2796</v>
      </c>
      <c r="AC1415" t="s">
        <v>217</v>
      </c>
      <c r="AL1415" t="s">
        <v>218</v>
      </c>
      <c r="AM1415" t="s">
        <v>2205</v>
      </c>
      <c r="AN1415" t="s">
        <v>6</v>
      </c>
      <c r="AO1415" s="57">
        <v>46150.528032407405</v>
      </c>
      <c r="AP1415" s="57">
        <v>46240.541666666664</v>
      </c>
      <c r="AR1415" t="s">
        <v>219</v>
      </c>
      <c r="AS1415" t="s">
        <v>102</v>
      </c>
      <c r="AT1415" t="s">
        <v>231</v>
      </c>
      <c r="AU1415">
        <v>20260805</v>
      </c>
      <c r="AV1415" t="s">
        <v>222</v>
      </c>
      <c r="AW1415" t="s">
        <v>1055</v>
      </c>
      <c r="AX1415" t="s">
        <v>223</v>
      </c>
      <c r="BA1415" s="57">
        <v>46240.541666666664</v>
      </c>
      <c r="BB1415" t="s">
        <v>2205</v>
      </c>
      <c r="BC1415">
        <v>2026</v>
      </c>
      <c r="BD1415">
        <v>8</v>
      </c>
      <c r="BE1415">
        <v>5</v>
      </c>
      <c r="BF1415" s="6">
        <f t="shared" si="66"/>
        <v>46239</v>
      </c>
      <c r="BG1415">
        <f t="shared" si="67"/>
        <v>-1.5416666666642413</v>
      </c>
      <c r="BH1415" t="str">
        <f t="shared" si="68"/>
        <v>COMPLY</v>
      </c>
      <c r="BI1415" t="str">
        <f>VLOOKUP(H1415,Sheet2!$A$1:$B$270,2,FALSE)</f>
        <v>JEMBER</v>
      </c>
    </row>
    <row r="1416" spans="1:61">
      <c r="A1416">
        <v>1415</v>
      </c>
      <c r="B1416">
        <v>1002506772</v>
      </c>
      <c r="C1416">
        <v>3</v>
      </c>
      <c r="D1416" t="s">
        <v>59</v>
      </c>
      <c r="E1416">
        <v>4</v>
      </c>
      <c r="F1416" t="s">
        <v>243</v>
      </c>
      <c r="G1416" t="s">
        <v>262</v>
      </c>
      <c r="H1416" t="s">
        <v>263</v>
      </c>
      <c r="I1416" t="s">
        <v>213</v>
      </c>
      <c r="J1416" t="s">
        <v>214</v>
      </c>
      <c r="K1416" t="s">
        <v>149</v>
      </c>
      <c r="L1416" t="s">
        <v>215</v>
      </c>
      <c r="M1416" t="s">
        <v>76</v>
      </c>
      <c r="N1416" t="s">
        <v>216</v>
      </c>
      <c r="O1416" s="57">
        <v>46238.354131944441</v>
      </c>
      <c r="P1416" s="57">
        <v>46238.752175925925</v>
      </c>
      <c r="Q1416">
        <v>69357918</v>
      </c>
      <c r="S1416">
        <v>141373127387</v>
      </c>
      <c r="T1416" t="s">
        <v>2797</v>
      </c>
      <c r="U1416" t="s">
        <v>2798</v>
      </c>
      <c r="V1416" t="s">
        <v>2799</v>
      </c>
      <c r="Z1416">
        <v>109.898872</v>
      </c>
      <c r="AA1416">
        <v>-7.3585649999999996</v>
      </c>
      <c r="AB1416" t="s">
        <v>2800</v>
      </c>
      <c r="AC1416" t="s">
        <v>237</v>
      </c>
      <c r="AL1416" t="s">
        <v>218</v>
      </c>
      <c r="AM1416" t="s">
        <v>1516</v>
      </c>
      <c r="AN1416" t="s">
        <v>6</v>
      </c>
      <c r="AO1416" s="57">
        <v>46120.36136574074</v>
      </c>
      <c r="AP1416" s="57">
        <v>46239.333333333336</v>
      </c>
      <c r="AR1416" t="s">
        <v>219</v>
      </c>
      <c r="AS1416" t="s">
        <v>220</v>
      </c>
      <c r="AT1416" t="s">
        <v>231</v>
      </c>
      <c r="AU1416">
        <v>20260804</v>
      </c>
      <c r="AV1416" t="s">
        <v>222</v>
      </c>
      <c r="AW1416" t="s">
        <v>1055</v>
      </c>
      <c r="AX1416" t="s">
        <v>223</v>
      </c>
      <c r="BA1416" s="57">
        <v>46239.333333333336</v>
      </c>
      <c r="BB1416" t="s">
        <v>1516</v>
      </c>
      <c r="BC1416">
        <v>2026</v>
      </c>
      <c r="BD1416">
        <v>8</v>
      </c>
      <c r="BE1416">
        <v>4</v>
      </c>
      <c r="BF1416" s="6">
        <f t="shared" si="66"/>
        <v>46238</v>
      </c>
      <c r="BG1416">
        <f t="shared" si="67"/>
        <v>-1.3333333333357587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1002506014</v>
      </c>
      <c r="C1417">
        <v>3</v>
      </c>
      <c r="D1417" t="s">
        <v>45</v>
      </c>
      <c r="E1417">
        <v>5</v>
      </c>
      <c r="F1417" t="s">
        <v>211</v>
      </c>
      <c r="G1417" t="s">
        <v>116</v>
      </c>
      <c r="H1417" t="s">
        <v>274</v>
      </c>
      <c r="I1417" t="s">
        <v>213</v>
      </c>
      <c r="J1417" t="s">
        <v>214</v>
      </c>
      <c r="K1417" t="s">
        <v>149</v>
      </c>
      <c r="M1417" t="s">
        <v>76</v>
      </c>
      <c r="N1417" t="s">
        <v>216</v>
      </c>
      <c r="O1417" s="57">
        <v>46237.5391087963</v>
      </c>
      <c r="P1417" s="57">
        <v>46237.653101851851</v>
      </c>
      <c r="Q1417">
        <v>69356496</v>
      </c>
      <c r="S1417">
        <v>172604214071</v>
      </c>
      <c r="T1417" t="s">
        <v>2801</v>
      </c>
      <c r="U1417" t="s">
        <v>2802</v>
      </c>
      <c r="V1417" t="s">
        <v>2803</v>
      </c>
      <c r="Z1417">
        <v>116.15921289000001</v>
      </c>
      <c r="AA1417">
        <v>-8.350918021</v>
      </c>
      <c r="AB1417" t="s">
        <v>2804</v>
      </c>
      <c r="AC1417" t="s">
        <v>217</v>
      </c>
      <c r="AL1417" t="s">
        <v>218</v>
      </c>
      <c r="AM1417" t="s">
        <v>2805</v>
      </c>
      <c r="AN1417" t="s">
        <v>6</v>
      </c>
      <c r="AO1417" s="57">
        <v>46089.549050925925</v>
      </c>
      <c r="AR1417" t="s">
        <v>219</v>
      </c>
      <c r="AS1417" t="s">
        <v>956</v>
      </c>
      <c r="AT1417" t="s">
        <v>231</v>
      </c>
      <c r="AU1417">
        <v>20260803</v>
      </c>
      <c r="AV1417" t="s">
        <v>222</v>
      </c>
      <c r="AW1417" t="s">
        <v>566</v>
      </c>
      <c r="AX1417" t="s">
        <v>223</v>
      </c>
      <c r="BA1417" s="57">
        <v>46237.291666666664</v>
      </c>
      <c r="BB1417" t="s">
        <v>2805</v>
      </c>
      <c r="BC1417">
        <v>2026</v>
      </c>
      <c r="BD1417">
        <v>8</v>
      </c>
      <c r="BE1417">
        <v>3</v>
      </c>
      <c r="BF1417" s="6">
        <f t="shared" si="66"/>
        <v>46237</v>
      </c>
      <c r="BG1417">
        <f t="shared" si="67"/>
        <v>-0.29166666666424135</v>
      </c>
      <c r="BH1417" t="str">
        <f t="shared" si="68"/>
        <v>COMPLY</v>
      </c>
      <c r="BI1417" t="str">
        <f>VLOOKUP(H1417,Sheet2!$A$1:$B$270,2,FALSE)</f>
        <v>SELONG</v>
      </c>
    </row>
    <row r="1418" spans="1:61">
      <c r="A1418">
        <v>1417</v>
      </c>
      <c r="B1418">
        <v>1002519684</v>
      </c>
      <c r="C1418">
        <v>3</v>
      </c>
      <c r="D1418" t="s">
        <v>55</v>
      </c>
      <c r="E1418">
        <v>5</v>
      </c>
      <c r="F1418" t="s">
        <v>267</v>
      </c>
      <c r="G1418" t="s">
        <v>126</v>
      </c>
      <c r="H1418" t="s">
        <v>268</v>
      </c>
      <c r="I1418" t="s">
        <v>213</v>
      </c>
      <c r="J1418" t="s">
        <v>214</v>
      </c>
      <c r="K1418" t="s">
        <v>149</v>
      </c>
      <c r="M1418" t="s">
        <v>76</v>
      </c>
      <c r="N1418" t="s">
        <v>216</v>
      </c>
      <c r="O1418" s="57">
        <v>46245.505671296298</v>
      </c>
      <c r="P1418" s="57">
        <v>46248.344108796293</v>
      </c>
      <c r="Q1418">
        <v>69363201</v>
      </c>
      <c r="S1418">
        <v>152413167617</v>
      </c>
      <c r="T1418" t="s">
        <v>7699</v>
      </c>
      <c r="U1418" t="s">
        <v>7700</v>
      </c>
      <c r="V1418" t="s">
        <v>7701</v>
      </c>
      <c r="Z1418">
        <v>112.7306169</v>
      </c>
      <c r="AA1418">
        <v>-7.2599831000000004</v>
      </c>
      <c r="AB1418" t="s">
        <v>7702</v>
      </c>
      <c r="AC1418" t="s">
        <v>230</v>
      </c>
      <c r="AL1418" t="s">
        <v>218</v>
      </c>
      <c r="AM1418" t="s">
        <v>7703</v>
      </c>
      <c r="AN1418" t="s">
        <v>6</v>
      </c>
      <c r="AO1418" s="57">
        <v>46334.507453703707</v>
      </c>
      <c r="AP1418" s="57">
        <v>46247.333333333336</v>
      </c>
      <c r="AR1418" t="s">
        <v>219</v>
      </c>
      <c r="AS1418" t="s">
        <v>610</v>
      </c>
      <c r="AT1418" t="s">
        <v>231</v>
      </c>
      <c r="AU1418">
        <v>20260814</v>
      </c>
      <c r="AV1418" t="s">
        <v>222</v>
      </c>
      <c r="AW1418" t="s">
        <v>566</v>
      </c>
      <c r="AX1418" t="s">
        <v>223</v>
      </c>
      <c r="BA1418" s="57">
        <v>46247.333333333336</v>
      </c>
      <c r="BB1418" t="s">
        <v>7703</v>
      </c>
      <c r="BC1418">
        <v>2026</v>
      </c>
      <c r="BD1418">
        <v>8</v>
      </c>
      <c r="BE1418">
        <v>14</v>
      </c>
      <c r="BF1418" s="6">
        <f t="shared" si="66"/>
        <v>46248</v>
      </c>
      <c r="BG1418">
        <f t="shared" si="67"/>
        <v>0.66666666666424135</v>
      </c>
      <c r="BH1418" t="str">
        <f t="shared" si="68"/>
        <v>COMPLY</v>
      </c>
      <c r="BI1418" t="str">
        <f>VLOOKUP(H1418,Sheet2!$A$1:$B$270,2,FALSE)</f>
        <v>SURABAYA SELATAN</v>
      </c>
    </row>
    <row r="1419" spans="1:61">
      <c r="A1419">
        <v>1418</v>
      </c>
      <c r="B1419">
        <v>1002513148</v>
      </c>
      <c r="C1419">
        <v>3</v>
      </c>
      <c r="D1419" t="s">
        <v>59</v>
      </c>
      <c r="E1419">
        <v>4</v>
      </c>
      <c r="F1419" t="s">
        <v>224</v>
      </c>
      <c r="G1419" t="s">
        <v>621</v>
      </c>
      <c r="H1419" t="s">
        <v>944</v>
      </c>
      <c r="I1419" t="s">
        <v>213</v>
      </c>
      <c r="J1419" t="s">
        <v>214</v>
      </c>
      <c r="K1419" t="s">
        <v>149</v>
      </c>
      <c r="L1419" t="s">
        <v>215</v>
      </c>
      <c r="M1419" t="s">
        <v>76</v>
      </c>
      <c r="N1419" t="s">
        <v>216</v>
      </c>
      <c r="O1419" s="57">
        <v>46240.686759259261</v>
      </c>
      <c r="P1419" s="57">
        <v>46241.555486111109</v>
      </c>
      <c r="Q1419">
        <v>69360248</v>
      </c>
      <c r="S1419">
        <v>143385101937</v>
      </c>
      <c r="T1419" t="s">
        <v>2810</v>
      </c>
      <c r="U1419" t="s">
        <v>5339</v>
      </c>
      <c r="V1419" t="s">
        <v>2812</v>
      </c>
      <c r="Z1419">
        <v>109.353478</v>
      </c>
      <c r="AA1419">
        <v>-7.6089570000000002</v>
      </c>
      <c r="AB1419" t="s">
        <v>2813</v>
      </c>
      <c r="AC1419" t="s">
        <v>237</v>
      </c>
      <c r="AL1419" t="s">
        <v>218</v>
      </c>
      <c r="AM1419" t="s">
        <v>2814</v>
      </c>
      <c r="AN1419" t="s">
        <v>6</v>
      </c>
      <c r="AO1419" s="57">
        <v>46181.695405092592</v>
      </c>
      <c r="AP1419" s="57">
        <v>46243.333333333336</v>
      </c>
      <c r="AR1419" t="s">
        <v>219</v>
      </c>
      <c r="AS1419" t="s">
        <v>641</v>
      </c>
      <c r="AT1419" t="s">
        <v>231</v>
      </c>
      <c r="AU1419">
        <v>20260807</v>
      </c>
      <c r="AV1419" t="s">
        <v>222</v>
      </c>
      <c r="AW1419" t="s">
        <v>1068</v>
      </c>
      <c r="AX1419" t="s">
        <v>223</v>
      </c>
      <c r="BA1419" s="57">
        <v>46243.333333333336</v>
      </c>
      <c r="BB1419" t="s">
        <v>2814</v>
      </c>
      <c r="BC1419">
        <v>2026</v>
      </c>
      <c r="BD1419">
        <v>8</v>
      </c>
      <c r="BE1419">
        <v>7</v>
      </c>
      <c r="BF1419" s="6">
        <f t="shared" si="66"/>
        <v>46241</v>
      </c>
      <c r="BG1419">
        <f t="shared" si="67"/>
        <v>-2.3333333333357587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1002510174</v>
      </c>
      <c r="C1420">
        <v>3</v>
      </c>
      <c r="D1420" t="s">
        <v>59</v>
      </c>
      <c r="E1420">
        <v>4</v>
      </c>
      <c r="F1420" t="s">
        <v>224</v>
      </c>
      <c r="G1420" t="s">
        <v>224</v>
      </c>
      <c r="H1420" t="s">
        <v>941</v>
      </c>
      <c r="I1420" t="s">
        <v>213</v>
      </c>
      <c r="J1420" t="s">
        <v>214</v>
      </c>
      <c r="K1420" t="s">
        <v>149</v>
      </c>
      <c r="L1420" t="s">
        <v>215</v>
      </c>
      <c r="M1420" t="s">
        <v>76</v>
      </c>
      <c r="N1420" t="s">
        <v>216</v>
      </c>
      <c r="O1420" s="57">
        <v>46239.472187500003</v>
      </c>
      <c r="P1420" s="57">
        <v>46240.582754629628</v>
      </c>
      <c r="Q1420">
        <v>69358993</v>
      </c>
      <c r="S1420">
        <v>146303609683</v>
      </c>
      <c r="T1420" t="s">
        <v>2820</v>
      </c>
      <c r="U1420" t="s">
        <v>2821</v>
      </c>
      <c r="V1420" t="s">
        <v>2822</v>
      </c>
      <c r="Z1420">
        <v>109.2377888</v>
      </c>
      <c r="AA1420">
        <v>-7.4100881000000003</v>
      </c>
      <c r="AB1420" t="s">
        <v>2823</v>
      </c>
      <c r="AC1420" t="s">
        <v>237</v>
      </c>
      <c r="AL1420" t="s">
        <v>218</v>
      </c>
      <c r="AM1420" t="s">
        <v>2641</v>
      </c>
      <c r="AN1420" t="s">
        <v>6</v>
      </c>
      <c r="AO1420" s="57">
        <v>46150.475636574076</v>
      </c>
      <c r="AP1420" s="57">
        <v>46240.333333333336</v>
      </c>
      <c r="AR1420" t="s">
        <v>219</v>
      </c>
      <c r="AS1420" t="s">
        <v>220</v>
      </c>
      <c r="AT1420" t="s">
        <v>231</v>
      </c>
      <c r="AU1420">
        <v>20260806</v>
      </c>
      <c r="AV1420" t="s">
        <v>222</v>
      </c>
      <c r="AW1420" t="s">
        <v>1066</v>
      </c>
      <c r="AX1420" t="s">
        <v>223</v>
      </c>
      <c r="BA1420" s="57">
        <v>46240.333333333336</v>
      </c>
      <c r="BB1420" t="s">
        <v>2641</v>
      </c>
      <c r="BC1420">
        <v>2026</v>
      </c>
      <c r="BD1420">
        <v>8</v>
      </c>
      <c r="BE1420">
        <v>6</v>
      </c>
      <c r="BF1420" s="6">
        <f t="shared" si="66"/>
        <v>46240</v>
      </c>
      <c r="BG1420">
        <f t="shared" si="67"/>
        <v>-0.33333333333575865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1002506322</v>
      </c>
      <c r="C1421">
        <v>3</v>
      </c>
      <c r="D1421" t="s">
        <v>34</v>
      </c>
      <c r="E1421">
        <v>5</v>
      </c>
      <c r="F1421" t="s">
        <v>580</v>
      </c>
      <c r="G1421" t="s">
        <v>84</v>
      </c>
      <c r="H1421" t="s">
        <v>254</v>
      </c>
      <c r="I1421" t="s">
        <v>213</v>
      </c>
      <c r="J1421" t="s">
        <v>214</v>
      </c>
      <c r="K1421" t="s">
        <v>149</v>
      </c>
      <c r="M1421" t="s">
        <v>970</v>
      </c>
      <c r="N1421" t="s">
        <v>216</v>
      </c>
      <c r="O1421" s="57">
        <v>46237.621828703705</v>
      </c>
      <c r="P1421" s="57">
        <v>46239.406759259262</v>
      </c>
      <c r="Q1421">
        <v>69353114</v>
      </c>
      <c r="S1421">
        <v>172425707959</v>
      </c>
      <c r="T1421" t="s">
        <v>1038</v>
      </c>
      <c r="U1421" t="s">
        <v>1164</v>
      </c>
      <c r="V1421" t="s">
        <v>2824</v>
      </c>
      <c r="Z1421">
        <v>114.973015235703</v>
      </c>
      <c r="AA1421">
        <v>-8.18761870275946</v>
      </c>
      <c r="AB1421" t="s">
        <v>1165</v>
      </c>
      <c r="AC1421" t="s">
        <v>226</v>
      </c>
      <c r="AL1421" t="s">
        <v>218</v>
      </c>
      <c r="AM1421" t="s">
        <v>2825</v>
      </c>
      <c r="AN1421" t="s">
        <v>6</v>
      </c>
      <c r="AO1421" s="57">
        <v>46089.632280092592</v>
      </c>
      <c r="AQ1421" t="s">
        <v>570</v>
      </c>
      <c r="AR1421" t="s">
        <v>12</v>
      </c>
      <c r="AS1421" t="s">
        <v>220</v>
      </c>
      <c r="AT1421" t="s">
        <v>231</v>
      </c>
      <c r="AV1421" t="s">
        <v>949</v>
      </c>
      <c r="AW1421" t="s">
        <v>2826</v>
      </c>
      <c r="AX1421" t="s">
        <v>223</v>
      </c>
      <c r="BA1421" s="57">
        <v>46237.291666666664</v>
      </c>
      <c r="BB1421" t="s">
        <v>2825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SINGARAJA</v>
      </c>
    </row>
    <row r="1422" spans="1:61">
      <c r="A1422">
        <v>1421</v>
      </c>
      <c r="B1422">
        <v>1002516563</v>
      </c>
      <c r="C1422">
        <v>3</v>
      </c>
      <c r="D1422" t="s">
        <v>45</v>
      </c>
      <c r="E1422">
        <v>5</v>
      </c>
      <c r="F1422" t="s">
        <v>211</v>
      </c>
      <c r="G1422" t="s">
        <v>118</v>
      </c>
      <c r="H1422" t="s">
        <v>466</v>
      </c>
      <c r="I1422" t="s">
        <v>213</v>
      </c>
      <c r="J1422" t="s">
        <v>214</v>
      </c>
      <c r="K1422" t="s">
        <v>149</v>
      </c>
      <c r="L1422" t="s">
        <v>215</v>
      </c>
      <c r="M1422" t="s">
        <v>582</v>
      </c>
      <c r="N1422" t="s">
        <v>216</v>
      </c>
      <c r="O1422" s="57">
        <v>46243.647870370369</v>
      </c>
      <c r="P1422" s="57">
        <v>46247.403379629628</v>
      </c>
      <c r="Q1422">
        <v>69361913</v>
      </c>
      <c r="S1422">
        <v>172608206126</v>
      </c>
      <c r="T1422" t="s">
        <v>5347</v>
      </c>
      <c r="U1422" t="s">
        <v>4535</v>
      </c>
      <c r="V1422" t="s">
        <v>5348</v>
      </c>
      <c r="Z1422">
        <v>116.74930060762701</v>
      </c>
      <c r="AA1422">
        <v>-8.9167805375867299</v>
      </c>
      <c r="AB1422" t="s">
        <v>5349</v>
      </c>
      <c r="AC1422" t="s">
        <v>237</v>
      </c>
      <c r="AL1422" t="s">
        <v>218</v>
      </c>
      <c r="AM1422" t="s">
        <v>5350</v>
      </c>
      <c r="AN1422" t="s">
        <v>6</v>
      </c>
      <c r="AO1422" s="57">
        <v>46273.652592592596</v>
      </c>
      <c r="AP1422" s="57">
        <v>46244.541666666664</v>
      </c>
      <c r="AR1422" t="s">
        <v>14</v>
      </c>
      <c r="AS1422" t="s">
        <v>587</v>
      </c>
      <c r="AT1422" t="s">
        <v>231</v>
      </c>
      <c r="AV1422" t="s">
        <v>9597</v>
      </c>
      <c r="AW1422" t="s">
        <v>1059</v>
      </c>
      <c r="AX1422" t="s">
        <v>223</v>
      </c>
      <c r="BA1422" s="57">
        <v>46244.541666666664</v>
      </c>
      <c r="BB1422" t="s">
        <v>5350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str">
        <f>VLOOKUP(H1422,Sheet2!$A$1:$B$270,2,FALSE)</f>
        <v>SUMBAWA</v>
      </c>
    </row>
    <row r="1423" spans="1:61">
      <c r="A1423">
        <v>1422</v>
      </c>
      <c r="B1423">
        <v>1002522328</v>
      </c>
      <c r="C1423">
        <v>3</v>
      </c>
      <c r="D1423" t="s">
        <v>42</v>
      </c>
      <c r="E1423">
        <v>5</v>
      </c>
      <c r="F1423" t="s">
        <v>233</v>
      </c>
      <c r="G1423" t="s">
        <v>105</v>
      </c>
      <c r="H1423" t="s">
        <v>383</v>
      </c>
      <c r="I1423" t="s">
        <v>213</v>
      </c>
      <c r="J1423" t="s">
        <v>214</v>
      </c>
      <c r="K1423" t="s">
        <v>149</v>
      </c>
      <c r="M1423" t="s">
        <v>76</v>
      </c>
      <c r="N1423" t="s">
        <v>216</v>
      </c>
      <c r="O1423" s="57">
        <v>46246.590277777781</v>
      </c>
      <c r="P1423" s="57">
        <v>46246.803576388891</v>
      </c>
      <c r="Q1423">
        <v>69364325</v>
      </c>
      <c r="S1423">
        <v>152312243268</v>
      </c>
      <c r="T1423" t="s">
        <v>8646</v>
      </c>
      <c r="U1423" t="s">
        <v>8647</v>
      </c>
      <c r="V1423" t="s">
        <v>8648</v>
      </c>
      <c r="Z1423">
        <v>112.48319619999999</v>
      </c>
      <c r="AA1423">
        <v>-7.5173069000000003</v>
      </c>
      <c r="AB1423" t="s">
        <v>8649</v>
      </c>
      <c r="AC1423" t="s">
        <v>230</v>
      </c>
      <c r="AL1423" t="s">
        <v>218</v>
      </c>
      <c r="AM1423" t="s">
        <v>8650</v>
      </c>
      <c r="AN1423" t="s">
        <v>6</v>
      </c>
      <c r="AO1423" s="57">
        <v>46364.61109953704</v>
      </c>
      <c r="AP1423" s="57">
        <v>46247.541666666664</v>
      </c>
      <c r="AR1423" t="s">
        <v>219</v>
      </c>
      <c r="AS1423" t="s">
        <v>105</v>
      </c>
      <c r="AT1423" t="s">
        <v>1009</v>
      </c>
      <c r="AU1423">
        <v>20260812</v>
      </c>
      <c r="AV1423" t="s">
        <v>222</v>
      </c>
      <c r="AW1423" t="s">
        <v>600</v>
      </c>
      <c r="AX1423" t="s">
        <v>223</v>
      </c>
      <c r="BA1423" s="57">
        <v>46247.541666666664</v>
      </c>
      <c r="BB1423" t="s">
        <v>8650</v>
      </c>
      <c r="BC1423">
        <v>2026</v>
      </c>
      <c r="BD1423">
        <v>8</v>
      </c>
      <c r="BE1423">
        <v>12</v>
      </c>
      <c r="BF1423" s="6">
        <f t="shared" si="66"/>
        <v>46246</v>
      </c>
      <c r="BG1423">
        <f t="shared" si="67"/>
        <v>-1.5416666666642413</v>
      </c>
      <c r="BH1423" t="str">
        <f t="shared" si="68"/>
        <v>COMPLY</v>
      </c>
      <c r="BI1423" t="str">
        <f>VLOOKUP(H1423,Sheet2!$A$1:$B$270,2,FALSE)</f>
        <v>MOJOKERTO</v>
      </c>
    </row>
    <row r="1424" spans="1:61">
      <c r="A1424">
        <v>1423</v>
      </c>
      <c r="B1424">
        <v>1002516819</v>
      </c>
      <c r="C1424">
        <v>3</v>
      </c>
      <c r="D1424" t="s">
        <v>55</v>
      </c>
      <c r="E1424">
        <v>5</v>
      </c>
      <c r="F1424" t="s">
        <v>267</v>
      </c>
      <c r="G1424" t="s">
        <v>122</v>
      </c>
      <c r="H1424" t="s">
        <v>350</v>
      </c>
      <c r="I1424" t="s">
        <v>213</v>
      </c>
      <c r="J1424" t="s">
        <v>214</v>
      </c>
      <c r="K1424" t="s">
        <v>149</v>
      </c>
      <c r="M1424" t="s">
        <v>76</v>
      </c>
      <c r="N1424" t="s">
        <v>216</v>
      </c>
      <c r="O1424" s="57">
        <v>46244.355219907404</v>
      </c>
      <c r="P1424" s="57">
        <v>46245.809398148151</v>
      </c>
      <c r="Q1424">
        <v>69362038</v>
      </c>
      <c r="S1424">
        <v>152443207465</v>
      </c>
      <c r="T1424" t="s">
        <v>6580</v>
      </c>
      <c r="U1424" t="s">
        <v>6581</v>
      </c>
      <c r="V1424" t="s">
        <v>6582</v>
      </c>
      <c r="Z1424">
        <v>112.4871285</v>
      </c>
      <c r="AA1424">
        <v>-7.2671915</v>
      </c>
      <c r="AB1424" t="s">
        <v>6583</v>
      </c>
      <c r="AC1424" t="s">
        <v>230</v>
      </c>
      <c r="AL1424" t="s">
        <v>218</v>
      </c>
      <c r="AM1424" t="s">
        <v>6584</v>
      </c>
      <c r="AN1424" t="s">
        <v>6</v>
      </c>
      <c r="AO1424" s="57">
        <v>46303.361180555556</v>
      </c>
      <c r="AP1424" s="57">
        <v>46245.541666666664</v>
      </c>
      <c r="AR1424" t="s">
        <v>219</v>
      </c>
      <c r="AS1424" t="s">
        <v>932</v>
      </c>
      <c r="AT1424" t="s">
        <v>231</v>
      </c>
      <c r="AU1424">
        <v>20260811</v>
      </c>
      <c r="AV1424" t="s">
        <v>222</v>
      </c>
      <c r="AW1424" t="s">
        <v>566</v>
      </c>
      <c r="AX1424" t="s">
        <v>223</v>
      </c>
      <c r="BA1424" s="57">
        <v>46245.541666666664</v>
      </c>
      <c r="BB1424" t="s">
        <v>6584</v>
      </c>
      <c r="BC1424">
        <v>2026</v>
      </c>
      <c r="BD1424">
        <v>8</v>
      </c>
      <c r="BE1424">
        <v>11</v>
      </c>
      <c r="BF1424" s="6">
        <f t="shared" si="66"/>
        <v>46245</v>
      </c>
      <c r="BG1424">
        <f t="shared" si="67"/>
        <v>-0.54166666666424135</v>
      </c>
      <c r="BH1424" t="str">
        <f t="shared" si="68"/>
        <v>COMPLY</v>
      </c>
      <c r="BI1424" t="str">
        <f>VLOOKUP(H1424,Sheet2!$A$1:$B$270,2,FALSE)</f>
        <v>GRESIK</v>
      </c>
    </row>
    <row r="1425" spans="1:61">
      <c r="A1425">
        <v>1424</v>
      </c>
      <c r="B1425">
        <v>1002519717</v>
      </c>
      <c r="C1425">
        <v>3</v>
      </c>
      <c r="D1425" t="s">
        <v>51</v>
      </c>
      <c r="E1425">
        <v>4</v>
      </c>
      <c r="F1425" t="s">
        <v>275</v>
      </c>
      <c r="G1425" t="s">
        <v>341</v>
      </c>
      <c r="H1425" t="s">
        <v>1122</v>
      </c>
      <c r="I1425" t="s">
        <v>213</v>
      </c>
      <c r="J1425" t="s">
        <v>214</v>
      </c>
      <c r="K1425" t="s">
        <v>149</v>
      </c>
      <c r="L1425" t="s">
        <v>215</v>
      </c>
      <c r="M1425" t="s">
        <v>225</v>
      </c>
      <c r="N1425" t="s">
        <v>216</v>
      </c>
      <c r="O1425" s="57">
        <v>46245.514537037037</v>
      </c>
      <c r="P1425" s="57">
        <v>46246.55265046296</v>
      </c>
      <c r="Q1425">
        <v>69363239</v>
      </c>
      <c r="S1425">
        <v>142552107762</v>
      </c>
      <c r="T1425" t="s">
        <v>7704</v>
      </c>
      <c r="U1425" t="s">
        <v>7705</v>
      </c>
      <c r="V1425" t="s">
        <v>7706</v>
      </c>
      <c r="Z1425">
        <v>111.5505526</v>
      </c>
      <c r="AA1425">
        <v>-7.1586190999999904</v>
      </c>
      <c r="AB1425" t="s">
        <v>7707</v>
      </c>
      <c r="AC1425" t="s">
        <v>237</v>
      </c>
      <c r="AL1425" t="s">
        <v>218</v>
      </c>
      <c r="AM1425" t="s">
        <v>7708</v>
      </c>
      <c r="AN1425" t="s">
        <v>6</v>
      </c>
      <c r="AO1425" s="57">
        <v>46334.51761574074</v>
      </c>
      <c r="AP1425" s="57">
        <v>46246.541666666664</v>
      </c>
      <c r="AR1425" t="s">
        <v>18</v>
      </c>
      <c r="AS1425" t="s">
        <v>638</v>
      </c>
      <c r="AT1425" t="s">
        <v>231</v>
      </c>
      <c r="AV1425" t="s">
        <v>227</v>
      </c>
      <c r="AW1425" t="s">
        <v>1055</v>
      </c>
      <c r="AX1425" t="s">
        <v>223</v>
      </c>
      <c r="BA1425" s="57">
        <v>46246.541666666664</v>
      </c>
      <c r="BB1425" t="s">
        <v>7708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:61">
      <c r="A1426">
        <v>1425</v>
      </c>
      <c r="B1426">
        <v>1002518218</v>
      </c>
      <c r="C1426">
        <v>3</v>
      </c>
      <c r="D1426" t="s">
        <v>38</v>
      </c>
      <c r="E1426">
        <v>5</v>
      </c>
      <c r="F1426" t="s">
        <v>90</v>
      </c>
      <c r="G1426" t="s">
        <v>93</v>
      </c>
      <c r="H1426" t="s">
        <v>304</v>
      </c>
      <c r="I1426" t="s">
        <v>213</v>
      </c>
      <c r="J1426" t="s">
        <v>214</v>
      </c>
      <c r="K1426" t="s">
        <v>149</v>
      </c>
      <c r="L1426" t="s">
        <v>215</v>
      </c>
      <c r="M1426" t="s">
        <v>76</v>
      </c>
      <c r="N1426" t="s">
        <v>216</v>
      </c>
      <c r="O1426" s="57">
        <v>46244.632592592592</v>
      </c>
      <c r="P1426" s="57">
        <v>46244.786423611113</v>
      </c>
      <c r="Q1426">
        <v>69362627</v>
      </c>
      <c r="S1426">
        <v>152611229872</v>
      </c>
      <c r="T1426" t="s">
        <v>6585</v>
      </c>
      <c r="U1426" t="s">
        <v>6586</v>
      </c>
      <c r="V1426" t="s">
        <v>6587</v>
      </c>
      <c r="Z1426">
        <v>111.920222781557</v>
      </c>
      <c r="AA1426">
        <v>-7.6007293486941299</v>
      </c>
      <c r="AB1426" t="s">
        <v>6588</v>
      </c>
      <c r="AC1426" t="s">
        <v>237</v>
      </c>
      <c r="AL1426" t="s">
        <v>218</v>
      </c>
      <c r="AM1426" t="s">
        <v>6589</v>
      </c>
      <c r="AN1426" t="s">
        <v>6</v>
      </c>
      <c r="AO1426" s="57">
        <v>46303.642812500002</v>
      </c>
      <c r="AP1426" s="57">
        <v>46245.541666666664</v>
      </c>
      <c r="AR1426" t="s">
        <v>219</v>
      </c>
      <c r="AS1426" t="s">
        <v>220</v>
      </c>
      <c r="AT1426" t="s">
        <v>231</v>
      </c>
      <c r="AU1426">
        <v>20260810</v>
      </c>
      <c r="AV1426" t="s">
        <v>222</v>
      </c>
      <c r="AW1426" t="s">
        <v>1055</v>
      </c>
      <c r="AX1426" t="s">
        <v>223</v>
      </c>
      <c r="BA1426" s="57">
        <v>46245.541666666664</v>
      </c>
      <c r="BB1426" t="s">
        <v>6589</v>
      </c>
      <c r="BC1426">
        <v>2026</v>
      </c>
      <c r="BD1426">
        <v>8</v>
      </c>
      <c r="BE1426">
        <v>10</v>
      </c>
      <c r="BF1426" s="6">
        <f t="shared" si="66"/>
        <v>46244</v>
      </c>
      <c r="BG1426">
        <f t="shared" si="67"/>
        <v>-1.5416666666642413</v>
      </c>
      <c r="BH1426" t="str">
        <f t="shared" si="68"/>
        <v>COMPLY</v>
      </c>
      <c r="BI1426" t="str">
        <f>VLOOKUP(H1426,Sheet2!$A$1:$B$270,2,FALSE)</f>
        <v>NGANJUK</v>
      </c>
    </row>
    <row r="1427" spans="1:61">
      <c r="A1427">
        <v>1426</v>
      </c>
      <c r="B1427">
        <v>1002514829</v>
      </c>
      <c r="C1427">
        <v>3</v>
      </c>
      <c r="D1427" t="s">
        <v>55</v>
      </c>
      <c r="E1427">
        <v>5</v>
      </c>
      <c r="F1427" t="s">
        <v>267</v>
      </c>
      <c r="G1427" t="s">
        <v>128</v>
      </c>
      <c r="H1427" t="s">
        <v>276</v>
      </c>
      <c r="I1427" t="s">
        <v>213</v>
      </c>
      <c r="J1427" t="s">
        <v>214</v>
      </c>
      <c r="K1427" t="s">
        <v>149</v>
      </c>
      <c r="L1427" t="s">
        <v>215</v>
      </c>
      <c r="M1427" t="s">
        <v>76</v>
      </c>
      <c r="N1427" t="s">
        <v>216</v>
      </c>
      <c r="O1427" s="57">
        <v>46241.601365740738</v>
      </c>
      <c r="P1427" s="57">
        <v>46242.766469907408</v>
      </c>
      <c r="Q1427">
        <v>69360876</v>
      </c>
      <c r="S1427">
        <v>152418251057</v>
      </c>
      <c r="T1427" t="s">
        <v>5351</v>
      </c>
      <c r="U1427" t="s">
        <v>5352</v>
      </c>
      <c r="V1427" t="s">
        <v>5353</v>
      </c>
      <c r="Z1427">
        <v>112.703339</v>
      </c>
      <c r="AA1427">
        <v>-7.2574899999999998</v>
      </c>
      <c r="AB1427" t="s">
        <v>5354</v>
      </c>
      <c r="AC1427" t="s">
        <v>237</v>
      </c>
      <c r="AL1427" t="s">
        <v>218</v>
      </c>
      <c r="AM1427" t="s">
        <v>5355</v>
      </c>
      <c r="AN1427" t="s">
        <v>6</v>
      </c>
      <c r="AO1427" s="57">
        <v>46211.611134259256</v>
      </c>
      <c r="AP1427" s="57">
        <v>46243.541666666664</v>
      </c>
      <c r="AR1427" t="s">
        <v>219</v>
      </c>
      <c r="AS1427" t="s">
        <v>277</v>
      </c>
      <c r="AT1427" t="s">
        <v>231</v>
      </c>
      <c r="AU1427">
        <v>20260808</v>
      </c>
      <c r="AV1427" t="s">
        <v>222</v>
      </c>
      <c r="AW1427" t="s">
        <v>1066</v>
      </c>
      <c r="AX1427" t="s">
        <v>223</v>
      </c>
      <c r="BA1427" s="57">
        <v>46243.541666666664</v>
      </c>
      <c r="BB1427" t="s">
        <v>5355</v>
      </c>
      <c r="BC1427">
        <v>2026</v>
      </c>
      <c r="BD1427">
        <v>8</v>
      </c>
      <c r="BE1427">
        <v>8</v>
      </c>
      <c r="BF1427" s="6">
        <f t="shared" si="66"/>
        <v>46242</v>
      </c>
      <c r="BG1427">
        <f t="shared" si="67"/>
        <v>-1.5416666666642413</v>
      </c>
      <c r="BH1427" t="str">
        <f t="shared" si="68"/>
        <v>COMPLY</v>
      </c>
      <c r="BI1427" t="str">
        <f>VLOOKUP(H1427,Sheet2!$A$1:$B$270,2,FALSE)</f>
        <v>SURABAYA UTARA</v>
      </c>
    </row>
    <row r="1428" spans="1:61">
      <c r="A1428">
        <v>1427</v>
      </c>
      <c r="B1428">
        <v>1002519128</v>
      </c>
      <c r="C1428">
        <v>3</v>
      </c>
      <c r="D1428" t="s">
        <v>49</v>
      </c>
      <c r="E1428">
        <v>4</v>
      </c>
      <c r="F1428" t="s">
        <v>253</v>
      </c>
      <c r="G1428" t="s">
        <v>556</v>
      </c>
      <c r="H1428" t="s">
        <v>563</v>
      </c>
      <c r="I1428" t="s">
        <v>213</v>
      </c>
      <c r="J1428" t="s">
        <v>214</v>
      </c>
      <c r="K1428" t="s">
        <v>149</v>
      </c>
      <c r="M1428" t="s">
        <v>559</v>
      </c>
      <c r="N1428" t="s">
        <v>216</v>
      </c>
      <c r="O1428" s="57">
        <v>46245.414467592593</v>
      </c>
      <c r="P1428" s="57">
        <v>46247.650266203702</v>
      </c>
      <c r="Q1428">
        <v>69362974</v>
      </c>
      <c r="S1428">
        <v>146281107958</v>
      </c>
      <c r="T1428" t="s">
        <v>7709</v>
      </c>
      <c r="U1428" t="s">
        <v>7609</v>
      </c>
      <c r="Z1428">
        <v>108.9867514</v>
      </c>
      <c r="AA1428">
        <v>-7.1551226999999997</v>
      </c>
      <c r="AB1428" t="s">
        <v>7710</v>
      </c>
      <c r="AC1428" t="s">
        <v>226</v>
      </c>
      <c r="AO1428" s="57">
        <v>46334.42396990741</v>
      </c>
      <c r="AR1428" t="s">
        <v>6</v>
      </c>
      <c r="AS1428" t="s">
        <v>564</v>
      </c>
      <c r="AT1428" t="s">
        <v>231</v>
      </c>
      <c r="AV1428" t="s">
        <v>9045</v>
      </c>
      <c r="AW1428" t="s">
        <v>566</v>
      </c>
      <c r="AX1428" t="s">
        <v>223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:61">
      <c r="A1429">
        <v>1428</v>
      </c>
      <c r="B1429">
        <v>1002513456</v>
      </c>
      <c r="C1429">
        <v>3</v>
      </c>
      <c r="D1429" t="s">
        <v>38</v>
      </c>
      <c r="E1429">
        <v>5</v>
      </c>
      <c r="F1429" t="s">
        <v>90</v>
      </c>
      <c r="G1429" t="s">
        <v>98</v>
      </c>
      <c r="H1429" t="s">
        <v>520</v>
      </c>
      <c r="I1429" t="s">
        <v>213</v>
      </c>
      <c r="J1429" t="s">
        <v>214</v>
      </c>
      <c r="K1429" t="s">
        <v>149</v>
      </c>
      <c r="L1429" t="s">
        <v>215</v>
      </c>
      <c r="M1429" t="s">
        <v>76</v>
      </c>
      <c r="N1429" t="s">
        <v>216</v>
      </c>
      <c r="O1429" s="57">
        <v>46240.782592592594</v>
      </c>
      <c r="P1429" s="57">
        <v>46241.546076388891</v>
      </c>
      <c r="Q1429">
        <v>69360334</v>
      </c>
      <c r="S1429">
        <v>152637211080</v>
      </c>
      <c r="T1429" t="s">
        <v>2835</v>
      </c>
      <c r="U1429" t="s">
        <v>2836</v>
      </c>
      <c r="V1429" t="s">
        <v>2837</v>
      </c>
      <c r="Z1429">
        <v>111.993217035581</v>
      </c>
      <c r="AA1429">
        <v>-8.0962161328539093</v>
      </c>
      <c r="AB1429" t="s">
        <v>2838</v>
      </c>
      <c r="AC1429" t="s">
        <v>237</v>
      </c>
      <c r="AL1429" t="s">
        <v>218</v>
      </c>
      <c r="AM1429" t="s">
        <v>2839</v>
      </c>
      <c r="AN1429" t="s">
        <v>6</v>
      </c>
      <c r="AO1429" s="57">
        <v>46181.788773148146</v>
      </c>
      <c r="AP1429" s="57">
        <v>46241.625</v>
      </c>
      <c r="AR1429" t="s">
        <v>219</v>
      </c>
      <c r="AS1429" t="s">
        <v>98</v>
      </c>
      <c r="AT1429" t="s">
        <v>231</v>
      </c>
      <c r="AU1429">
        <v>20260807</v>
      </c>
      <c r="AV1429" t="s">
        <v>222</v>
      </c>
      <c r="AW1429" t="s">
        <v>1055</v>
      </c>
      <c r="AX1429" t="s">
        <v>223</v>
      </c>
      <c r="BA1429" s="57">
        <v>46241.625</v>
      </c>
      <c r="BB1429" t="s">
        <v>2839</v>
      </c>
      <c r="BC1429">
        <v>2026</v>
      </c>
      <c r="BD1429">
        <v>8</v>
      </c>
      <c r="BE1429">
        <v>7</v>
      </c>
      <c r="BF1429" s="6">
        <f t="shared" si="66"/>
        <v>46241</v>
      </c>
      <c r="BG1429">
        <f t="shared" si="67"/>
        <v>-0.625</v>
      </c>
      <c r="BH1429" t="str">
        <f t="shared" si="68"/>
        <v>COMPLY</v>
      </c>
      <c r="BI1429" t="str">
        <f>VLOOKUP(H1429,Sheet2!$A$1:$B$270,2,FALSE)</f>
        <v>BLITAR</v>
      </c>
    </row>
    <row r="1430" spans="1:61">
      <c r="A1430">
        <v>1429</v>
      </c>
      <c r="B1430">
        <v>1002525010</v>
      </c>
      <c r="C1430">
        <v>3</v>
      </c>
      <c r="D1430" t="s">
        <v>51</v>
      </c>
      <c r="E1430">
        <v>4</v>
      </c>
      <c r="F1430" t="s">
        <v>235</v>
      </c>
      <c r="G1430" t="s">
        <v>4932</v>
      </c>
      <c r="H1430" t="s">
        <v>9598</v>
      </c>
      <c r="I1430" t="s">
        <v>213</v>
      </c>
      <c r="J1430" t="s">
        <v>214</v>
      </c>
      <c r="K1430" t="s">
        <v>149</v>
      </c>
      <c r="M1430" t="s">
        <v>6657</v>
      </c>
      <c r="N1430" t="s">
        <v>216</v>
      </c>
      <c r="O1430" s="57">
        <v>46247.700312499997</v>
      </c>
      <c r="P1430" s="57">
        <v>46248.351400462961</v>
      </c>
      <c r="Q1430">
        <v>69365458</v>
      </c>
      <c r="S1430">
        <v>146550124286</v>
      </c>
      <c r="T1430" t="s">
        <v>9599</v>
      </c>
      <c r="U1430" t="s">
        <v>9600</v>
      </c>
      <c r="Z1430">
        <v>110.6029078</v>
      </c>
      <c r="AA1430">
        <v>-7.6865929</v>
      </c>
      <c r="AB1430" t="s">
        <v>9601</v>
      </c>
      <c r="AC1430" t="s">
        <v>230</v>
      </c>
      <c r="AO1430" t="s">
        <v>9602</v>
      </c>
      <c r="AR1430" t="s">
        <v>5</v>
      </c>
      <c r="AS1430" t="s">
        <v>220</v>
      </c>
      <c r="AT1430" t="s">
        <v>231</v>
      </c>
      <c r="AV1430" t="s">
        <v>6657</v>
      </c>
      <c r="AW1430" t="s">
        <v>1002</v>
      </c>
      <c r="AX1430" t="s">
        <v>223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1002518364</v>
      </c>
      <c r="C1431">
        <v>3</v>
      </c>
      <c r="D1431" t="s">
        <v>38</v>
      </c>
      <c r="E1431">
        <v>5</v>
      </c>
      <c r="F1431" t="s">
        <v>92</v>
      </c>
      <c r="G1431" t="s">
        <v>94</v>
      </c>
      <c r="H1431" t="s">
        <v>339</v>
      </c>
      <c r="I1431" t="s">
        <v>213</v>
      </c>
      <c r="J1431" t="s">
        <v>214</v>
      </c>
      <c r="K1431" t="s">
        <v>149</v>
      </c>
      <c r="L1431" t="s">
        <v>215</v>
      </c>
      <c r="M1431" t="s">
        <v>76</v>
      </c>
      <c r="N1431" t="s">
        <v>216</v>
      </c>
      <c r="O1431" s="57">
        <v>46244.660381944443</v>
      </c>
      <c r="P1431" s="57">
        <v>46245.484942129631</v>
      </c>
      <c r="Q1431">
        <v>69362655</v>
      </c>
      <c r="S1431">
        <v>152603215873</v>
      </c>
      <c r="T1431" t="s">
        <v>6590</v>
      </c>
      <c r="U1431" t="s">
        <v>6591</v>
      </c>
      <c r="V1431" t="s">
        <v>6592</v>
      </c>
      <c r="Z1431">
        <v>111.3357355</v>
      </c>
      <c r="AA1431">
        <v>-7.7476133999999997</v>
      </c>
      <c r="AB1431" t="s">
        <v>6593</v>
      </c>
      <c r="AC1431" t="s">
        <v>237</v>
      </c>
      <c r="AL1431" t="s">
        <v>218</v>
      </c>
      <c r="AM1431" t="s">
        <v>6594</v>
      </c>
      <c r="AN1431" t="s">
        <v>6</v>
      </c>
      <c r="AO1431" s="57">
        <v>46303.663252314815</v>
      </c>
      <c r="AP1431" s="57">
        <v>46245.541666666664</v>
      </c>
      <c r="AR1431" t="s">
        <v>219</v>
      </c>
      <c r="AS1431" t="s">
        <v>593</v>
      </c>
      <c r="AT1431" t="s">
        <v>231</v>
      </c>
      <c r="AU1431">
        <v>20260811</v>
      </c>
      <c r="AV1431" t="s">
        <v>222</v>
      </c>
      <c r="AW1431" t="s">
        <v>1055</v>
      </c>
      <c r="AX1431" t="s">
        <v>223</v>
      </c>
      <c r="BA1431" s="57">
        <v>46245.541666666664</v>
      </c>
      <c r="BB1431" t="s">
        <v>6594</v>
      </c>
      <c r="BC1431">
        <v>2026</v>
      </c>
      <c r="BD1431">
        <v>8</v>
      </c>
      <c r="BE1431">
        <v>11</v>
      </c>
      <c r="BF1431" s="6">
        <f t="shared" si="66"/>
        <v>46245</v>
      </c>
      <c r="BG1431">
        <f t="shared" si="67"/>
        <v>-0.54166666666424135</v>
      </c>
      <c r="BH1431" t="str">
        <f t="shared" si="68"/>
        <v>COMPLY</v>
      </c>
      <c r="BI1431" t="str">
        <f>VLOOKUP(H1431,Sheet2!$A$1:$B$270,2,FALSE)</f>
        <v>MADIUN</v>
      </c>
    </row>
    <row r="1432" spans="1:61">
      <c r="A1432">
        <v>1431</v>
      </c>
      <c r="B1432">
        <v>1002522714</v>
      </c>
      <c r="C1432">
        <v>3</v>
      </c>
      <c r="D1432" t="s">
        <v>34</v>
      </c>
      <c r="E1432">
        <v>5</v>
      </c>
      <c r="F1432" t="s">
        <v>595</v>
      </c>
      <c r="G1432" t="s">
        <v>86</v>
      </c>
      <c r="H1432" t="s">
        <v>278</v>
      </c>
      <c r="I1432" t="s">
        <v>213</v>
      </c>
      <c r="J1432" t="s">
        <v>214</v>
      </c>
      <c r="K1432" t="s">
        <v>149</v>
      </c>
      <c r="M1432" t="s">
        <v>76</v>
      </c>
      <c r="N1432" t="s">
        <v>216</v>
      </c>
      <c r="O1432" s="57">
        <v>46246.660324074073</v>
      </c>
      <c r="P1432" s="57">
        <v>46247.660543981481</v>
      </c>
      <c r="Q1432">
        <v>69364468</v>
      </c>
      <c r="S1432">
        <v>172418757499</v>
      </c>
      <c r="T1432" t="s">
        <v>8624</v>
      </c>
      <c r="U1432" t="s">
        <v>8625</v>
      </c>
      <c r="V1432" t="s">
        <v>8651</v>
      </c>
      <c r="Z1432">
        <v>115.1946403</v>
      </c>
      <c r="AA1432">
        <v>-8.6226292000000004</v>
      </c>
      <c r="AB1432" t="s">
        <v>8627</v>
      </c>
      <c r="AC1432" t="s">
        <v>230</v>
      </c>
      <c r="AL1432" t="s">
        <v>218</v>
      </c>
      <c r="AM1432" t="s">
        <v>8652</v>
      </c>
      <c r="AN1432" t="s">
        <v>6</v>
      </c>
      <c r="AO1432" s="57">
        <v>46364.663321759261</v>
      </c>
      <c r="AP1432" s="57">
        <v>46247.625</v>
      </c>
      <c r="AR1432" t="s">
        <v>219</v>
      </c>
      <c r="AS1432" t="s">
        <v>86</v>
      </c>
      <c r="AT1432" t="s">
        <v>231</v>
      </c>
      <c r="AU1432">
        <v>20260813</v>
      </c>
      <c r="AV1432" t="s">
        <v>222</v>
      </c>
      <c r="AW1432" t="s">
        <v>566</v>
      </c>
      <c r="AX1432" t="s">
        <v>223</v>
      </c>
      <c r="BA1432" s="57">
        <v>46247.625</v>
      </c>
      <c r="BB1432" t="s">
        <v>8652</v>
      </c>
      <c r="BC1432">
        <v>2026</v>
      </c>
      <c r="BD1432">
        <v>8</v>
      </c>
      <c r="BE1432">
        <v>13</v>
      </c>
      <c r="BF1432" s="6">
        <f t="shared" si="66"/>
        <v>46247</v>
      </c>
      <c r="BG1432">
        <f t="shared" si="67"/>
        <v>-0.625</v>
      </c>
      <c r="BH1432" t="str">
        <f t="shared" si="68"/>
        <v>COMPLY</v>
      </c>
      <c r="BI1432" t="str">
        <f>VLOOKUP(H1432,Sheet2!$A$1:$B$270,2,FALSE)</f>
        <v>UBUNG</v>
      </c>
    </row>
    <row r="1433" spans="1:61">
      <c r="A1433">
        <v>1432</v>
      </c>
      <c r="B1433">
        <v>1002514707</v>
      </c>
      <c r="C1433">
        <v>3</v>
      </c>
      <c r="D1433" t="s">
        <v>42</v>
      </c>
      <c r="E1433">
        <v>5</v>
      </c>
      <c r="F1433" t="s">
        <v>102</v>
      </c>
      <c r="G1433" t="s">
        <v>102</v>
      </c>
      <c r="H1433" t="s">
        <v>378</v>
      </c>
      <c r="I1433" t="s">
        <v>213</v>
      </c>
      <c r="J1433" t="s">
        <v>214</v>
      </c>
      <c r="K1433" t="s">
        <v>149</v>
      </c>
      <c r="L1433" t="s">
        <v>215</v>
      </c>
      <c r="M1433" t="s">
        <v>76</v>
      </c>
      <c r="N1433" t="s">
        <v>216</v>
      </c>
      <c r="O1433" s="57">
        <v>46241.57912037037</v>
      </c>
      <c r="P1433" s="57">
        <v>46241.67659722222</v>
      </c>
      <c r="Q1433">
        <v>69360815</v>
      </c>
      <c r="S1433">
        <v>152513202840</v>
      </c>
      <c r="T1433" t="s">
        <v>5356</v>
      </c>
      <c r="U1433" t="s">
        <v>5357</v>
      </c>
      <c r="V1433" t="s">
        <v>5358</v>
      </c>
      <c r="Z1433">
        <v>113.43891410000001</v>
      </c>
      <c r="AA1433">
        <v>-8.1858673</v>
      </c>
      <c r="AB1433" t="s">
        <v>5359</v>
      </c>
      <c r="AC1433" t="s">
        <v>237</v>
      </c>
      <c r="AL1433" t="s">
        <v>218</v>
      </c>
      <c r="AM1433" t="s">
        <v>5360</v>
      </c>
      <c r="AN1433" t="s">
        <v>6</v>
      </c>
      <c r="AO1433" s="57">
        <v>46211.579745370371</v>
      </c>
      <c r="AP1433" s="57">
        <v>46242.541666666664</v>
      </c>
      <c r="AR1433" t="s">
        <v>219</v>
      </c>
      <c r="AS1433" t="s">
        <v>960</v>
      </c>
      <c r="AT1433" t="s">
        <v>231</v>
      </c>
      <c r="AU1433">
        <v>20260807</v>
      </c>
      <c r="AV1433" t="s">
        <v>222</v>
      </c>
      <c r="AW1433" t="s">
        <v>1055</v>
      </c>
      <c r="AX1433" t="s">
        <v>223</v>
      </c>
      <c r="BA1433" s="57">
        <v>46242.541666666664</v>
      </c>
      <c r="BB1433" t="s">
        <v>5360</v>
      </c>
      <c r="BC1433">
        <v>2026</v>
      </c>
      <c r="BD1433">
        <v>8</v>
      </c>
      <c r="BE1433">
        <v>7</v>
      </c>
      <c r="BF1433" s="6">
        <f t="shared" si="66"/>
        <v>46241</v>
      </c>
      <c r="BG1433">
        <f t="shared" si="67"/>
        <v>-1.5416666666642413</v>
      </c>
      <c r="BH1433" t="str">
        <f t="shared" si="68"/>
        <v>COMPLY</v>
      </c>
      <c r="BI1433" t="str">
        <f>VLOOKUP(H1433,Sheet2!$A$1:$B$270,2,FALSE)</f>
        <v>JEMBER</v>
      </c>
    </row>
    <row r="1434" spans="1:61">
      <c r="A1434">
        <v>1433</v>
      </c>
      <c r="B1434">
        <v>1002510890</v>
      </c>
      <c r="C1434">
        <v>3</v>
      </c>
      <c r="D1434" t="s">
        <v>45</v>
      </c>
      <c r="E1434">
        <v>5</v>
      </c>
      <c r="F1434" t="s">
        <v>211</v>
      </c>
      <c r="G1434" t="s">
        <v>112</v>
      </c>
      <c r="H1434" t="s">
        <v>269</v>
      </c>
      <c r="I1434" t="s">
        <v>213</v>
      </c>
      <c r="J1434" t="s">
        <v>214</v>
      </c>
      <c r="K1434" t="s">
        <v>149</v>
      </c>
      <c r="L1434" t="s">
        <v>215</v>
      </c>
      <c r="M1434" t="s">
        <v>571</v>
      </c>
      <c r="N1434" t="s">
        <v>216</v>
      </c>
      <c r="O1434" s="57">
        <v>46239.617685185185</v>
      </c>
      <c r="P1434" s="57">
        <v>46239.617685185185</v>
      </c>
      <c r="Q1434">
        <v>69355300</v>
      </c>
      <c r="T1434" t="s">
        <v>1227</v>
      </c>
      <c r="V1434" t="s">
        <v>1228</v>
      </c>
      <c r="Z1434">
        <v>116.08622</v>
      </c>
      <c r="AA1434">
        <v>-8.5436499999999995</v>
      </c>
      <c r="AB1434" t="s">
        <v>1229</v>
      </c>
      <c r="AC1434" t="s">
        <v>237</v>
      </c>
      <c r="AL1434" t="s">
        <v>218</v>
      </c>
      <c r="AM1434" t="s">
        <v>1230</v>
      </c>
      <c r="AN1434" t="s">
        <v>6</v>
      </c>
      <c r="AO1434" s="57">
        <v>46150.621377314812</v>
      </c>
      <c r="AP1434" s="57">
        <v>46234</v>
      </c>
      <c r="AR1434" t="s">
        <v>572</v>
      </c>
      <c r="AS1434" t="s">
        <v>220</v>
      </c>
      <c r="AT1434" t="s">
        <v>231</v>
      </c>
      <c r="AV1434" t="s">
        <v>2844</v>
      </c>
      <c r="AW1434" t="s">
        <v>952</v>
      </c>
      <c r="AX1434" t="s">
        <v>223</v>
      </c>
      <c r="BA1434" s="57">
        <v>46234.416666666664</v>
      </c>
      <c r="BB1434" t="s">
        <v>1230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str">
        <f>VLOOKUP(H1434,Sheet2!$A$1:$B$270,2,FALSE)</f>
        <v>MATARAM</v>
      </c>
    </row>
    <row r="1435" spans="1:61">
      <c r="A1435">
        <v>1434</v>
      </c>
      <c r="B1435">
        <v>1002520340</v>
      </c>
      <c r="C1435">
        <v>3</v>
      </c>
      <c r="D1435" t="s">
        <v>38</v>
      </c>
      <c r="E1435">
        <v>5</v>
      </c>
      <c r="F1435" t="s">
        <v>90</v>
      </c>
      <c r="G1435" t="s">
        <v>93</v>
      </c>
      <c r="H1435" t="s">
        <v>319</v>
      </c>
      <c r="I1435" t="s">
        <v>213</v>
      </c>
      <c r="J1435" t="s">
        <v>214</v>
      </c>
      <c r="K1435" t="s">
        <v>149</v>
      </c>
      <c r="L1435" t="s">
        <v>215</v>
      </c>
      <c r="M1435" t="s">
        <v>76</v>
      </c>
      <c r="N1435" t="s">
        <v>216</v>
      </c>
      <c r="O1435" s="57">
        <v>46245.629120370373</v>
      </c>
      <c r="P1435" s="57">
        <v>46246.37190972222</v>
      </c>
      <c r="Q1435">
        <v>69363513</v>
      </c>
      <c r="S1435">
        <v>152641205607</v>
      </c>
      <c r="T1435" t="s">
        <v>7711</v>
      </c>
      <c r="U1435" t="s">
        <v>7712</v>
      </c>
      <c r="V1435" t="s">
        <v>7713</v>
      </c>
      <c r="Z1435">
        <v>112.0134274</v>
      </c>
      <c r="AA1435">
        <v>-7.6636949999999997</v>
      </c>
      <c r="AB1435" t="s">
        <v>7714</v>
      </c>
      <c r="AC1435" t="s">
        <v>217</v>
      </c>
      <c r="AL1435" t="s">
        <v>218</v>
      </c>
      <c r="AM1435" t="s">
        <v>7644</v>
      </c>
      <c r="AN1435" t="s">
        <v>6</v>
      </c>
      <c r="AO1435" s="57">
        <v>46334.632141203707</v>
      </c>
      <c r="AP1435" s="57">
        <v>46246.541666666664</v>
      </c>
      <c r="AR1435" t="s">
        <v>219</v>
      </c>
      <c r="AS1435" t="s">
        <v>637</v>
      </c>
      <c r="AT1435" t="s">
        <v>231</v>
      </c>
      <c r="AU1435">
        <v>20260812</v>
      </c>
      <c r="AV1435" t="s">
        <v>222</v>
      </c>
      <c r="AW1435" t="s">
        <v>1057</v>
      </c>
      <c r="AX1435" t="s">
        <v>223</v>
      </c>
      <c r="BA1435" s="57">
        <v>46246.541666666664</v>
      </c>
      <c r="BB1435" t="s">
        <v>7644</v>
      </c>
      <c r="BC1435">
        <v>2026</v>
      </c>
      <c r="BD1435">
        <v>8</v>
      </c>
      <c r="BE1435">
        <v>12</v>
      </c>
      <c r="BF1435" s="6">
        <f t="shared" si="66"/>
        <v>46246</v>
      </c>
      <c r="BG1435">
        <f t="shared" si="67"/>
        <v>-0.54166666666424135</v>
      </c>
      <c r="BH1435" t="str">
        <f t="shared" si="68"/>
        <v>COMPLY</v>
      </c>
      <c r="BI1435" t="str">
        <f>VLOOKUP(H1435,Sheet2!$A$1:$B$270,2,FALSE)</f>
        <v>NGANJUK</v>
      </c>
    </row>
    <row r="1436" spans="1:61">
      <c r="A1436">
        <v>1435</v>
      </c>
      <c r="B1436">
        <v>1002514414</v>
      </c>
      <c r="C1436">
        <v>3</v>
      </c>
      <c r="D1436" t="s">
        <v>42</v>
      </c>
      <c r="E1436">
        <v>5</v>
      </c>
      <c r="F1436" t="s">
        <v>102</v>
      </c>
      <c r="G1436" t="s">
        <v>100</v>
      </c>
      <c r="H1436" t="s">
        <v>284</v>
      </c>
      <c r="I1436" t="s">
        <v>213</v>
      </c>
      <c r="J1436" t="s">
        <v>214</v>
      </c>
      <c r="K1436" t="s">
        <v>149</v>
      </c>
      <c r="L1436" t="s">
        <v>215</v>
      </c>
      <c r="M1436" t="s">
        <v>76</v>
      </c>
      <c r="N1436" t="s">
        <v>216</v>
      </c>
      <c r="O1436" s="57">
        <v>46241.491631944446</v>
      </c>
      <c r="P1436" s="57">
        <v>46242.644861111112</v>
      </c>
      <c r="Q1436">
        <v>69360678</v>
      </c>
      <c r="S1436">
        <v>152507225606</v>
      </c>
      <c r="T1436" t="s">
        <v>5361</v>
      </c>
      <c r="U1436" t="s">
        <v>5362</v>
      </c>
      <c r="V1436" t="s">
        <v>5363</v>
      </c>
      <c r="Z1436">
        <v>113.81268583238101</v>
      </c>
      <c r="AA1436">
        <v>-7.9142809290876599</v>
      </c>
      <c r="AB1436" t="s">
        <v>5364</v>
      </c>
      <c r="AC1436" t="s">
        <v>217</v>
      </c>
      <c r="AL1436" t="s">
        <v>218</v>
      </c>
      <c r="AM1436" t="s">
        <v>5365</v>
      </c>
      <c r="AN1436" t="s">
        <v>6</v>
      </c>
      <c r="AO1436" s="57">
        <v>46211.496574074074</v>
      </c>
      <c r="AP1436" s="57">
        <v>46242.333333333336</v>
      </c>
      <c r="AR1436" t="s">
        <v>219</v>
      </c>
      <c r="AS1436" t="s">
        <v>100</v>
      </c>
      <c r="AT1436" t="s">
        <v>231</v>
      </c>
      <c r="AU1436">
        <v>20260808</v>
      </c>
      <c r="AV1436" t="s">
        <v>222</v>
      </c>
      <c r="AW1436" t="s">
        <v>1063</v>
      </c>
      <c r="AX1436" t="s">
        <v>223</v>
      </c>
      <c r="BA1436" s="57">
        <v>46242.333333333336</v>
      </c>
      <c r="BB1436" t="s">
        <v>5365</v>
      </c>
      <c r="BC1436">
        <v>2026</v>
      </c>
      <c r="BD1436">
        <v>8</v>
      </c>
      <c r="BE1436">
        <v>8</v>
      </c>
      <c r="BF1436" s="6">
        <f t="shared" si="66"/>
        <v>46242</v>
      </c>
      <c r="BG1436">
        <f t="shared" si="67"/>
        <v>-0.33333333333575865</v>
      </c>
      <c r="BH1436" t="str">
        <f t="shared" si="68"/>
        <v>COMPLY</v>
      </c>
      <c r="BI1436" t="str">
        <f>VLOOKUP(H1436,Sheet2!$A$1:$B$270,2,FALSE)</f>
        <v>JEMBER</v>
      </c>
    </row>
    <row r="1437" spans="1:61">
      <c r="A1437">
        <v>1436</v>
      </c>
      <c r="B1437">
        <v>1002507761</v>
      </c>
      <c r="C1437">
        <v>3</v>
      </c>
      <c r="D1437" t="s">
        <v>38</v>
      </c>
      <c r="E1437">
        <v>5</v>
      </c>
      <c r="F1437" t="s">
        <v>251</v>
      </c>
      <c r="G1437" t="s">
        <v>91</v>
      </c>
      <c r="H1437" t="s">
        <v>529</v>
      </c>
      <c r="I1437" t="s">
        <v>213</v>
      </c>
      <c r="J1437" t="s">
        <v>214</v>
      </c>
      <c r="K1437" t="s">
        <v>149</v>
      </c>
      <c r="L1437" t="s">
        <v>215</v>
      </c>
      <c r="M1437" t="s">
        <v>76</v>
      </c>
      <c r="N1437" t="s">
        <v>216</v>
      </c>
      <c r="O1437" s="57">
        <v>46238.478437500002</v>
      </c>
      <c r="P1437" s="57">
        <v>46238.619988425926</v>
      </c>
      <c r="Q1437">
        <v>69358143</v>
      </c>
      <c r="S1437">
        <v>152705284843</v>
      </c>
      <c r="T1437" t="s">
        <v>2845</v>
      </c>
      <c r="U1437" t="s">
        <v>2846</v>
      </c>
      <c r="V1437" t="s">
        <v>2847</v>
      </c>
      <c r="Z1437">
        <v>112.6729254</v>
      </c>
      <c r="AA1437">
        <v>-7.9821304</v>
      </c>
      <c r="AB1437" t="s">
        <v>2848</v>
      </c>
      <c r="AC1437" t="s">
        <v>237</v>
      </c>
      <c r="AL1437" t="s">
        <v>218</v>
      </c>
      <c r="AM1437" t="s">
        <v>2849</v>
      </c>
      <c r="AN1437" t="s">
        <v>6</v>
      </c>
      <c r="AO1437" s="57">
        <v>46120.48636574074</v>
      </c>
      <c r="AP1437" s="57">
        <v>46239.333333333336</v>
      </c>
      <c r="AR1437" t="s">
        <v>219</v>
      </c>
      <c r="AS1437" t="s">
        <v>642</v>
      </c>
      <c r="AT1437" t="s">
        <v>231</v>
      </c>
      <c r="AU1437">
        <v>20260804</v>
      </c>
      <c r="AV1437" t="s">
        <v>222</v>
      </c>
      <c r="AW1437" t="s">
        <v>1060</v>
      </c>
      <c r="AX1437" t="s">
        <v>223</v>
      </c>
      <c r="BA1437" s="57">
        <v>46239.333333333336</v>
      </c>
      <c r="BB1437" t="s">
        <v>2849</v>
      </c>
      <c r="BC1437">
        <v>2026</v>
      </c>
      <c r="BD1437">
        <v>8</v>
      </c>
      <c r="BE1437">
        <v>4</v>
      </c>
      <c r="BF1437" s="6">
        <f t="shared" si="66"/>
        <v>46238</v>
      </c>
      <c r="BG1437">
        <f t="shared" si="67"/>
        <v>-1.3333333333357587</v>
      </c>
      <c r="BH1437" t="str">
        <f t="shared" si="68"/>
        <v>COMPLY</v>
      </c>
      <c r="BI1437" t="str">
        <f>VLOOKUP(H1437,Sheet2!$A$1:$B$270,2,FALSE)</f>
        <v>MALANG</v>
      </c>
    </row>
    <row r="1438" spans="1:61">
      <c r="A1438">
        <v>1437</v>
      </c>
      <c r="B1438">
        <v>1002513464</v>
      </c>
      <c r="C1438">
        <v>3</v>
      </c>
      <c r="D1438" t="s">
        <v>38</v>
      </c>
      <c r="E1438">
        <v>5</v>
      </c>
      <c r="F1438" t="s">
        <v>92</v>
      </c>
      <c r="G1438" t="s">
        <v>92</v>
      </c>
      <c r="H1438" t="s">
        <v>257</v>
      </c>
      <c r="I1438" t="s">
        <v>213</v>
      </c>
      <c r="J1438" t="s">
        <v>214</v>
      </c>
      <c r="K1438" t="s">
        <v>149</v>
      </c>
      <c r="L1438" t="s">
        <v>215</v>
      </c>
      <c r="M1438" t="s">
        <v>76</v>
      </c>
      <c r="N1438" t="s">
        <v>216</v>
      </c>
      <c r="O1438" s="57">
        <v>46240.793078703704</v>
      </c>
      <c r="P1438" s="57">
        <v>46241.687280092592</v>
      </c>
      <c r="Q1438">
        <v>69360347</v>
      </c>
      <c r="S1438">
        <v>152631206949</v>
      </c>
      <c r="T1438" t="s">
        <v>2855</v>
      </c>
      <c r="U1438" t="s">
        <v>5371</v>
      </c>
      <c r="V1438" t="s">
        <v>2856</v>
      </c>
      <c r="Z1438">
        <v>111.42734299999999</v>
      </c>
      <c r="AA1438">
        <v>-7.5500769999999999</v>
      </c>
      <c r="AB1438" t="s">
        <v>2857</v>
      </c>
      <c r="AC1438" t="s">
        <v>237</v>
      </c>
      <c r="AL1438" t="s">
        <v>218</v>
      </c>
      <c r="AM1438" t="s">
        <v>2142</v>
      </c>
      <c r="AN1438" t="s">
        <v>6</v>
      </c>
      <c r="AO1438" s="57">
        <v>46181.79886574074</v>
      </c>
      <c r="AP1438" s="57">
        <v>46241.625</v>
      </c>
      <c r="AR1438" t="s">
        <v>219</v>
      </c>
      <c r="AS1438" t="s">
        <v>604</v>
      </c>
      <c r="AT1438" t="s">
        <v>231</v>
      </c>
      <c r="AU1438">
        <v>20260807</v>
      </c>
      <c r="AV1438" t="s">
        <v>222</v>
      </c>
      <c r="AW1438" t="s">
        <v>1055</v>
      </c>
      <c r="AX1438" t="s">
        <v>223</v>
      </c>
      <c r="BA1438" s="57">
        <v>46241.625</v>
      </c>
      <c r="BB1438" t="s">
        <v>2142</v>
      </c>
      <c r="BC1438">
        <v>2026</v>
      </c>
      <c r="BD1438">
        <v>8</v>
      </c>
      <c r="BE1438">
        <v>7</v>
      </c>
      <c r="BF1438" s="6">
        <f t="shared" si="66"/>
        <v>46241</v>
      </c>
      <c r="BG1438">
        <f t="shared" si="67"/>
        <v>-0.625</v>
      </c>
      <c r="BH1438" t="str">
        <f t="shared" si="68"/>
        <v>COMPLY</v>
      </c>
      <c r="BI1438" t="str">
        <f>VLOOKUP(H1438,Sheet2!$A$1:$B$270,2,FALSE)</f>
        <v>MADIUN</v>
      </c>
    </row>
    <row r="1439" spans="1:61">
      <c r="A1439">
        <v>1438</v>
      </c>
      <c r="B1439">
        <v>1002513051</v>
      </c>
      <c r="C1439">
        <v>3</v>
      </c>
      <c r="D1439" t="s">
        <v>51</v>
      </c>
      <c r="E1439">
        <v>4</v>
      </c>
      <c r="F1439" t="s">
        <v>275</v>
      </c>
      <c r="G1439" t="s">
        <v>297</v>
      </c>
      <c r="H1439" t="s">
        <v>1088</v>
      </c>
      <c r="I1439" t="s">
        <v>213</v>
      </c>
      <c r="J1439" t="s">
        <v>214</v>
      </c>
      <c r="K1439" t="s">
        <v>149</v>
      </c>
      <c r="M1439" t="s">
        <v>76</v>
      </c>
      <c r="N1439" t="s">
        <v>216</v>
      </c>
      <c r="O1439" s="57">
        <v>46240.669791666667</v>
      </c>
      <c r="P1439" s="57">
        <v>46240.838634259257</v>
      </c>
      <c r="Q1439">
        <v>69359310</v>
      </c>
      <c r="S1439">
        <v>141571105598</v>
      </c>
      <c r="T1439" t="s">
        <v>1778</v>
      </c>
      <c r="U1439" t="s">
        <v>2858</v>
      </c>
      <c r="V1439" t="s">
        <v>2859</v>
      </c>
      <c r="Z1439">
        <v>111.200972100996</v>
      </c>
      <c r="AA1439">
        <v>-6.7138903372497802</v>
      </c>
      <c r="AB1439" t="s">
        <v>1781</v>
      </c>
      <c r="AC1439" t="s">
        <v>292</v>
      </c>
      <c r="AL1439" t="s">
        <v>218</v>
      </c>
      <c r="AM1439" t="s">
        <v>2860</v>
      </c>
      <c r="AN1439" t="s">
        <v>6</v>
      </c>
      <c r="AO1439" s="57">
        <v>46181.673981481479</v>
      </c>
      <c r="AR1439" t="s">
        <v>219</v>
      </c>
      <c r="AS1439" t="s">
        <v>220</v>
      </c>
      <c r="AT1439" t="s">
        <v>231</v>
      </c>
      <c r="AU1439">
        <v>20260806</v>
      </c>
      <c r="AV1439" t="s">
        <v>222</v>
      </c>
      <c r="AW1439" t="s">
        <v>566</v>
      </c>
      <c r="AX1439" t="s">
        <v>223</v>
      </c>
      <c r="BA1439" s="57">
        <v>46240.291666666664</v>
      </c>
      <c r="BB1439" t="s">
        <v>2860</v>
      </c>
      <c r="BC1439">
        <v>2026</v>
      </c>
      <c r="BD1439">
        <v>8</v>
      </c>
      <c r="BE1439">
        <v>6</v>
      </c>
      <c r="BF1439" s="6">
        <f t="shared" si="66"/>
        <v>46240</v>
      </c>
      <c r="BG1439">
        <f t="shared" si="67"/>
        <v>-0.29166666666424135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1002518294</v>
      </c>
      <c r="C1440">
        <v>3</v>
      </c>
      <c r="D1440" t="s">
        <v>34</v>
      </c>
      <c r="E1440">
        <v>5</v>
      </c>
      <c r="F1440" t="s">
        <v>580</v>
      </c>
      <c r="G1440" t="s">
        <v>79</v>
      </c>
      <c r="H1440" t="s">
        <v>473</v>
      </c>
      <c r="I1440" t="s">
        <v>213</v>
      </c>
      <c r="J1440" t="s">
        <v>214</v>
      </c>
      <c r="K1440" t="s">
        <v>149</v>
      </c>
      <c r="M1440" t="s">
        <v>76</v>
      </c>
      <c r="N1440" t="s">
        <v>216</v>
      </c>
      <c r="O1440" s="57">
        <v>46244.647638888891</v>
      </c>
      <c r="P1440" s="57">
        <v>46248.340624999997</v>
      </c>
      <c r="Q1440">
        <v>69362644</v>
      </c>
      <c r="S1440">
        <v>172407213925</v>
      </c>
      <c r="T1440" t="s">
        <v>6595</v>
      </c>
      <c r="U1440" t="s">
        <v>6596</v>
      </c>
      <c r="V1440" t="s">
        <v>7715</v>
      </c>
      <c r="Z1440">
        <v>115.3084132</v>
      </c>
      <c r="AA1440">
        <v>-8.5483568000000005</v>
      </c>
      <c r="AB1440" t="s">
        <v>6597</v>
      </c>
      <c r="AC1440" t="s">
        <v>230</v>
      </c>
      <c r="AL1440" t="s">
        <v>218</v>
      </c>
      <c r="AM1440" t="s">
        <v>7716</v>
      </c>
      <c r="AN1440" t="s">
        <v>6</v>
      </c>
      <c r="AO1440" s="57">
        <v>46303.652731481481</v>
      </c>
      <c r="AP1440" s="57">
        <v>46246.541666666664</v>
      </c>
      <c r="AR1440" t="s">
        <v>219</v>
      </c>
      <c r="AS1440" t="s">
        <v>79</v>
      </c>
      <c r="AT1440" t="s">
        <v>231</v>
      </c>
      <c r="AU1440">
        <v>20260814</v>
      </c>
      <c r="AV1440" t="s">
        <v>222</v>
      </c>
      <c r="AW1440" t="s">
        <v>566</v>
      </c>
      <c r="AX1440" t="s">
        <v>223</v>
      </c>
      <c r="BA1440" s="57">
        <v>46246.541666666664</v>
      </c>
      <c r="BB1440" t="s">
        <v>7716</v>
      </c>
      <c r="BC1440">
        <v>2026</v>
      </c>
      <c r="BD1440">
        <v>8</v>
      </c>
      <c r="BE1440">
        <v>14</v>
      </c>
      <c r="BF1440" s="6">
        <f t="shared" si="66"/>
        <v>46248</v>
      </c>
      <c r="BG1440">
        <f t="shared" si="67"/>
        <v>1.4583333333357587</v>
      </c>
      <c r="BH1440" t="str">
        <f t="shared" si="68"/>
        <v>NOT COMPLY</v>
      </c>
      <c r="BI1440" t="str">
        <f>VLOOKUP(H1440,Sheet2!$A$1:$B$270,2,FALSE)</f>
        <v>GIANYAR</v>
      </c>
    </row>
    <row r="1441" spans="1:61">
      <c r="A1441">
        <v>1440</v>
      </c>
      <c r="B1441">
        <v>1002504815</v>
      </c>
      <c r="C1441">
        <v>3</v>
      </c>
      <c r="D1441" t="s">
        <v>49</v>
      </c>
      <c r="E1441">
        <v>4</v>
      </c>
      <c r="F1441" t="s">
        <v>247</v>
      </c>
      <c r="G1441" t="s">
        <v>248</v>
      </c>
      <c r="H1441" t="s">
        <v>1012</v>
      </c>
      <c r="I1441" t="s">
        <v>213</v>
      </c>
      <c r="J1441" t="s">
        <v>214</v>
      </c>
      <c r="K1441" t="s">
        <v>149</v>
      </c>
      <c r="L1441" t="s">
        <v>215</v>
      </c>
      <c r="M1441" t="s">
        <v>582</v>
      </c>
      <c r="N1441" t="s">
        <v>216</v>
      </c>
      <c r="O1441" s="57">
        <v>46235.682592592595</v>
      </c>
      <c r="P1441" s="57">
        <v>46238.4530787037</v>
      </c>
      <c r="Q1441">
        <v>69356840</v>
      </c>
      <c r="S1441">
        <v>146422108899</v>
      </c>
      <c r="T1441" t="s">
        <v>2167</v>
      </c>
      <c r="U1441" t="s">
        <v>2861</v>
      </c>
      <c r="V1441" t="s">
        <v>2862</v>
      </c>
      <c r="Z1441">
        <v>110.427595</v>
      </c>
      <c r="AA1441">
        <v>-7.0173350000000001</v>
      </c>
      <c r="AB1441" t="s">
        <v>2170</v>
      </c>
      <c r="AC1441" t="s">
        <v>237</v>
      </c>
      <c r="AL1441" t="s">
        <v>218</v>
      </c>
      <c r="AM1441" t="s">
        <v>2863</v>
      </c>
      <c r="AN1441" t="s">
        <v>6</v>
      </c>
      <c r="AO1441" s="57">
        <v>46030.68409722222</v>
      </c>
      <c r="AP1441" s="57">
        <v>46236.541666666664</v>
      </c>
      <c r="AR1441" t="s">
        <v>14</v>
      </c>
      <c r="AS1441" t="s">
        <v>220</v>
      </c>
      <c r="AT1441" t="s">
        <v>231</v>
      </c>
      <c r="AV1441" t="s">
        <v>2864</v>
      </c>
      <c r="AW1441" t="s">
        <v>1063</v>
      </c>
      <c r="AX1441" t="s">
        <v>223</v>
      </c>
      <c r="BA1441" s="57">
        <v>46236.541666666664</v>
      </c>
      <c r="BB1441" t="s">
        <v>2863</v>
      </c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:61">
      <c r="A1442">
        <v>1441</v>
      </c>
      <c r="B1442">
        <v>1002518852</v>
      </c>
      <c r="C1442">
        <v>3</v>
      </c>
      <c r="D1442" t="s">
        <v>38</v>
      </c>
      <c r="E1442">
        <v>5</v>
      </c>
      <c r="F1442" t="s">
        <v>92</v>
      </c>
      <c r="G1442" t="s">
        <v>92</v>
      </c>
      <c r="H1442" t="s">
        <v>310</v>
      </c>
      <c r="I1442" t="s">
        <v>213</v>
      </c>
      <c r="J1442" t="s">
        <v>214</v>
      </c>
      <c r="K1442" t="s">
        <v>149</v>
      </c>
      <c r="M1442" t="s">
        <v>76</v>
      </c>
      <c r="N1442" t="s">
        <v>216</v>
      </c>
      <c r="O1442" s="57">
        <v>46245.355902777781</v>
      </c>
      <c r="P1442" s="57">
        <v>46246.367048611108</v>
      </c>
      <c r="Q1442">
        <v>69361634</v>
      </c>
      <c r="S1442">
        <v>152601215002</v>
      </c>
      <c r="T1442" t="s">
        <v>5473</v>
      </c>
      <c r="U1442" t="s">
        <v>7717</v>
      </c>
      <c r="V1442" t="s">
        <v>7718</v>
      </c>
      <c r="Z1442">
        <v>111.53443799999999</v>
      </c>
      <c r="AA1442">
        <v>-7.6061719999999999</v>
      </c>
      <c r="AB1442" t="s">
        <v>5475</v>
      </c>
      <c r="AC1442" t="s">
        <v>217</v>
      </c>
      <c r="AL1442" t="s">
        <v>218</v>
      </c>
      <c r="AM1442" t="s">
        <v>7719</v>
      </c>
      <c r="AN1442" t="s">
        <v>6</v>
      </c>
      <c r="AO1442" s="57">
        <v>46334.361238425925</v>
      </c>
      <c r="AR1442" t="s">
        <v>219</v>
      </c>
      <c r="AS1442" t="s">
        <v>220</v>
      </c>
      <c r="AT1442" t="s">
        <v>231</v>
      </c>
      <c r="AU1442">
        <v>20260812</v>
      </c>
      <c r="AV1442" t="s">
        <v>222</v>
      </c>
      <c r="AW1442" t="s">
        <v>566</v>
      </c>
      <c r="AX1442" t="s">
        <v>223</v>
      </c>
      <c r="BA1442" s="57">
        <v>46245.291666666664</v>
      </c>
      <c r="BB1442" t="s">
        <v>7719</v>
      </c>
      <c r="BC1442">
        <v>2026</v>
      </c>
      <c r="BD1442">
        <v>8</v>
      </c>
      <c r="BE1442">
        <v>12</v>
      </c>
      <c r="BF1442" s="6">
        <f t="shared" si="66"/>
        <v>46246</v>
      </c>
      <c r="BG1442">
        <f t="shared" si="67"/>
        <v>0.70833333333575865</v>
      </c>
      <c r="BH1442" t="str">
        <f t="shared" si="68"/>
        <v>COMPLY</v>
      </c>
      <c r="BI1442" t="str">
        <f>VLOOKUP(H1442,Sheet2!$A$1:$B$270,2,FALSE)</f>
        <v>MADIUN</v>
      </c>
    </row>
    <row r="1443" spans="1:61">
      <c r="A1443">
        <v>1442</v>
      </c>
      <c r="B1443">
        <v>1002507259</v>
      </c>
      <c r="C1443">
        <v>3</v>
      </c>
      <c r="D1443" t="s">
        <v>45</v>
      </c>
      <c r="E1443">
        <v>5</v>
      </c>
      <c r="F1443" t="s">
        <v>113</v>
      </c>
      <c r="G1443" t="s">
        <v>117</v>
      </c>
      <c r="H1443" t="s">
        <v>423</v>
      </c>
      <c r="I1443" t="s">
        <v>213</v>
      </c>
      <c r="J1443" t="s">
        <v>214</v>
      </c>
      <c r="K1443" t="s">
        <v>149</v>
      </c>
      <c r="L1443" t="s">
        <v>215</v>
      </c>
      <c r="M1443" t="s">
        <v>571</v>
      </c>
      <c r="N1443" t="s">
        <v>216</v>
      </c>
      <c r="O1443" s="57">
        <v>46238.4218287037</v>
      </c>
      <c r="P1443" s="57">
        <v>46238.421840277777</v>
      </c>
      <c r="Q1443">
        <v>69355302</v>
      </c>
      <c r="T1443" t="s">
        <v>1222</v>
      </c>
      <c r="V1443" t="s">
        <v>1223</v>
      </c>
      <c r="Z1443">
        <v>122.93213799999999</v>
      </c>
      <c r="AA1443">
        <v>-8.3319700000000001</v>
      </c>
      <c r="AB1443" t="s">
        <v>1224</v>
      </c>
      <c r="AC1443" t="s">
        <v>237</v>
      </c>
      <c r="AL1443" t="s">
        <v>218</v>
      </c>
      <c r="AM1443" t="s">
        <v>1158</v>
      </c>
      <c r="AN1443" t="s">
        <v>6</v>
      </c>
      <c r="AO1443" s="57">
        <v>46120.423993055556</v>
      </c>
      <c r="AP1443" s="57">
        <v>46234</v>
      </c>
      <c r="AR1443" t="s">
        <v>572</v>
      </c>
      <c r="AS1443" t="s">
        <v>220</v>
      </c>
      <c r="AT1443" t="s">
        <v>221</v>
      </c>
      <c r="AV1443" t="s">
        <v>2865</v>
      </c>
      <c r="AW1443" t="s">
        <v>1008</v>
      </c>
      <c r="AX1443" t="s">
        <v>223</v>
      </c>
      <c r="BA1443" s="57">
        <v>46234.541666666664</v>
      </c>
      <c r="BB1443" t="s">
        <v>1158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str">
        <f>VLOOKUP(H1443,Sheet2!$A$1:$B$270,2,FALSE)</f>
        <v>MAUMERE</v>
      </c>
    </row>
    <row r="1444" spans="1:61">
      <c r="A1444">
        <v>1443</v>
      </c>
      <c r="B1444">
        <v>1002517354</v>
      </c>
      <c r="C1444">
        <v>3</v>
      </c>
      <c r="D1444" t="s">
        <v>42</v>
      </c>
      <c r="E1444">
        <v>5</v>
      </c>
      <c r="F1444" t="s">
        <v>102</v>
      </c>
      <c r="G1444" t="s">
        <v>102</v>
      </c>
      <c r="H1444" t="s">
        <v>378</v>
      </c>
      <c r="I1444" t="s">
        <v>213</v>
      </c>
      <c r="J1444" t="s">
        <v>214</v>
      </c>
      <c r="K1444" t="s">
        <v>149</v>
      </c>
      <c r="M1444" t="s">
        <v>76</v>
      </c>
      <c r="N1444" t="s">
        <v>216</v>
      </c>
      <c r="O1444" s="57">
        <v>46244.464548611111</v>
      </c>
      <c r="P1444" s="57">
        <v>46244.70689814815</v>
      </c>
      <c r="Q1444">
        <v>69360737</v>
      </c>
      <c r="S1444">
        <v>152513202841</v>
      </c>
      <c r="T1444" t="s">
        <v>4707</v>
      </c>
      <c r="U1444" t="s">
        <v>6598</v>
      </c>
      <c r="V1444" t="s">
        <v>6599</v>
      </c>
      <c r="Z1444">
        <v>113.4261643</v>
      </c>
      <c r="AA1444">
        <v>-8.2553830999999995</v>
      </c>
      <c r="AB1444" t="s">
        <v>4710</v>
      </c>
      <c r="AC1444" t="s">
        <v>217</v>
      </c>
      <c r="AL1444" t="s">
        <v>218</v>
      </c>
      <c r="AM1444" t="s">
        <v>6600</v>
      </c>
      <c r="AN1444" t="s">
        <v>6</v>
      </c>
      <c r="AO1444" s="57">
        <v>46303.465555555558</v>
      </c>
      <c r="AR1444" t="s">
        <v>219</v>
      </c>
      <c r="AS1444" t="s">
        <v>960</v>
      </c>
      <c r="AT1444" t="s">
        <v>231</v>
      </c>
      <c r="AU1444">
        <v>20260810</v>
      </c>
      <c r="AV1444" t="s">
        <v>222</v>
      </c>
      <c r="AW1444" t="s">
        <v>606</v>
      </c>
      <c r="AX1444" t="s">
        <v>223</v>
      </c>
      <c r="BA1444" s="57">
        <v>46244.291666666664</v>
      </c>
      <c r="BB1444" t="s">
        <v>6600</v>
      </c>
      <c r="BC1444">
        <v>2026</v>
      </c>
      <c r="BD1444">
        <v>8</v>
      </c>
      <c r="BE1444">
        <v>10</v>
      </c>
      <c r="BF1444" s="6">
        <f t="shared" si="66"/>
        <v>46244</v>
      </c>
      <c r="BG1444">
        <f t="shared" si="67"/>
        <v>-0.29166666666424135</v>
      </c>
      <c r="BH1444" t="str">
        <f t="shared" si="68"/>
        <v>COMPLY</v>
      </c>
      <c r="BI1444" t="str">
        <f>VLOOKUP(H1444,Sheet2!$A$1:$B$270,2,FALSE)</f>
        <v>JEMBER</v>
      </c>
    </row>
    <row r="1445" spans="1:61">
      <c r="A1445">
        <v>1444</v>
      </c>
      <c r="B1445">
        <v>1002520619</v>
      </c>
      <c r="C1445">
        <v>3</v>
      </c>
      <c r="D1445" t="s">
        <v>38</v>
      </c>
      <c r="E1445">
        <v>5</v>
      </c>
      <c r="F1445" t="s">
        <v>251</v>
      </c>
      <c r="G1445" t="s">
        <v>91</v>
      </c>
      <c r="H1445" t="s">
        <v>400</v>
      </c>
      <c r="I1445" t="s">
        <v>213</v>
      </c>
      <c r="J1445" t="s">
        <v>214</v>
      </c>
      <c r="K1445" t="s">
        <v>149</v>
      </c>
      <c r="L1445" t="s">
        <v>215</v>
      </c>
      <c r="M1445" t="s">
        <v>288</v>
      </c>
      <c r="N1445" t="s">
        <v>216</v>
      </c>
      <c r="O1445" s="57">
        <v>46245.666620370372</v>
      </c>
      <c r="P1445" s="57">
        <v>46246.488553240742</v>
      </c>
      <c r="Q1445">
        <v>69363581</v>
      </c>
      <c r="S1445">
        <v>152703903065</v>
      </c>
      <c r="T1445" t="s">
        <v>7720</v>
      </c>
      <c r="U1445" t="s">
        <v>7721</v>
      </c>
      <c r="V1445" t="s">
        <v>7722</v>
      </c>
      <c r="Z1445">
        <v>112.5975167</v>
      </c>
      <c r="AA1445">
        <v>-7.9672351999999904</v>
      </c>
      <c r="AB1445" t="s">
        <v>7723</v>
      </c>
      <c r="AC1445" t="s">
        <v>237</v>
      </c>
      <c r="AL1445" t="s">
        <v>218</v>
      </c>
      <c r="AM1445" t="s">
        <v>7724</v>
      </c>
      <c r="AN1445" t="s">
        <v>6</v>
      </c>
      <c r="AO1445" s="57">
        <v>46334.673483796294</v>
      </c>
      <c r="AP1445" s="57">
        <v>46246.625</v>
      </c>
      <c r="AR1445" t="s">
        <v>241</v>
      </c>
      <c r="AS1445" t="s">
        <v>586</v>
      </c>
      <c r="AT1445" t="s">
        <v>231</v>
      </c>
      <c r="AV1445" t="s">
        <v>931</v>
      </c>
      <c r="AW1445" t="s">
        <v>1068</v>
      </c>
      <c r="AX1445" t="s">
        <v>223</v>
      </c>
      <c r="BA1445" s="57">
        <v>46246.625</v>
      </c>
      <c r="BB1445" t="s">
        <v>7724</v>
      </c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str">
        <f>VLOOKUP(H1445,Sheet2!$A$1:$B$270,2,FALSE)</f>
        <v>MALANG</v>
      </c>
    </row>
    <row r="1446" spans="1:61">
      <c r="A1446">
        <v>1445</v>
      </c>
      <c r="B1446">
        <v>1002513953</v>
      </c>
      <c r="C1446">
        <v>3</v>
      </c>
      <c r="D1446" t="s">
        <v>49</v>
      </c>
      <c r="E1446">
        <v>4</v>
      </c>
      <c r="F1446" t="s">
        <v>247</v>
      </c>
      <c r="G1446" t="s">
        <v>326</v>
      </c>
      <c r="H1446" t="s">
        <v>971</v>
      </c>
      <c r="I1446" t="s">
        <v>213</v>
      </c>
      <c r="J1446" t="s">
        <v>214</v>
      </c>
      <c r="K1446" t="s">
        <v>149</v>
      </c>
      <c r="L1446" t="s">
        <v>215</v>
      </c>
      <c r="M1446" t="s">
        <v>76</v>
      </c>
      <c r="N1446" t="s">
        <v>216</v>
      </c>
      <c r="O1446" s="57">
        <v>46241.412453703706</v>
      </c>
      <c r="P1446" s="57">
        <v>46241.910324074073</v>
      </c>
      <c r="Q1446">
        <v>69360509</v>
      </c>
      <c r="S1446">
        <v>141411101909</v>
      </c>
      <c r="T1446" t="s">
        <v>5372</v>
      </c>
      <c r="U1446" t="s">
        <v>5373</v>
      </c>
      <c r="V1446" t="s">
        <v>5374</v>
      </c>
      <c r="Z1446">
        <v>110.385673977434</v>
      </c>
      <c r="AA1446">
        <v>-7.2096624873537403</v>
      </c>
      <c r="AB1446" t="s">
        <v>5375</v>
      </c>
      <c r="AC1446" t="s">
        <v>217</v>
      </c>
      <c r="AL1446" t="s">
        <v>218</v>
      </c>
      <c r="AM1446" t="s">
        <v>5376</v>
      </c>
      <c r="AN1446" t="s">
        <v>6</v>
      </c>
      <c r="AO1446" s="57">
        <v>46211.413402777776</v>
      </c>
      <c r="AP1446" s="57">
        <v>46243.333333333336</v>
      </c>
      <c r="AR1446" t="s">
        <v>219</v>
      </c>
      <c r="AS1446" t="s">
        <v>613</v>
      </c>
      <c r="AT1446" t="s">
        <v>231</v>
      </c>
      <c r="AU1446">
        <v>20260807</v>
      </c>
      <c r="AV1446" t="s">
        <v>222</v>
      </c>
      <c r="AW1446" t="s">
        <v>1057</v>
      </c>
      <c r="AX1446" t="s">
        <v>223</v>
      </c>
      <c r="BA1446" s="57">
        <v>46243.333333333336</v>
      </c>
      <c r="BB1446" t="s">
        <v>5376</v>
      </c>
      <c r="BC1446">
        <v>2026</v>
      </c>
      <c r="BD1446">
        <v>8</v>
      </c>
      <c r="BE1446">
        <v>7</v>
      </c>
      <c r="BF1446" s="6">
        <f t="shared" si="66"/>
        <v>46241</v>
      </c>
      <c r="BG1446">
        <f t="shared" si="67"/>
        <v>-2.3333333333357587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1002516443</v>
      </c>
      <c r="C1447">
        <v>3</v>
      </c>
      <c r="D1447" t="s">
        <v>59</v>
      </c>
      <c r="E1447">
        <v>4</v>
      </c>
      <c r="F1447" t="s">
        <v>573</v>
      </c>
      <c r="G1447" t="s">
        <v>928</v>
      </c>
      <c r="H1447" t="s">
        <v>957</v>
      </c>
      <c r="I1447" t="s">
        <v>213</v>
      </c>
      <c r="J1447" t="s">
        <v>214</v>
      </c>
      <c r="K1447" t="s">
        <v>149</v>
      </c>
      <c r="L1447" t="s">
        <v>215</v>
      </c>
      <c r="M1447" t="s">
        <v>582</v>
      </c>
      <c r="N1447" t="s">
        <v>216</v>
      </c>
      <c r="O1447" s="57">
        <v>46243.503425925926</v>
      </c>
      <c r="P1447" s="57">
        <v>46245.561666666668</v>
      </c>
      <c r="Q1447">
        <v>69361817</v>
      </c>
      <c r="S1447">
        <v>146129128559</v>
      </c>
      <c r="T1447" t="s">
        <v>5377</v>
      </c>
      <c r="U1447" t="s">
        <v>5378</v>
      </c>
      <c r="V1447" t="s">
        <v>5379</v>
      </c>
      <c r="Z1447">
        <v>110.40861099999999</v>
      </c>
      <c r="AA1447">
        <v>-7.8619719999999997</v>
      </c>
      <c r="AB1447" t="s">
        <v>5380</v>
      </c>
      <c r="AC1447" t="s">
        <v>237</v>
      </c>
      <c r="AL1447" t="s">
        <v>218</v>
      </c>
      <c r="AM1447" t="s">
        <v>5381</v>
      </c>
      <c r="AN1447" t="s">
        <v>6</v>
      </c>
      <c r="AO1447" s="57">
        <v>46273.506828703707</v>
      </c>
      <c r="AP1447" s="57">
        <v>46245.375</v>
      </c>
      <c r="AR1447" t="s">
        <v>14</v>
      </c>
      <c r="AS1447" t="s">
        <v>220</v>
      </c>
      <c r="AT1447" t="s">
        <v>231</v>
      </c>
      <c r="AV1447" t="s">
        <v>7725</v>
      </c>
      <c r="AW1447" t="s">
        <v>1059</v>
      </c>
      <c r="AX1447" t="s">
        <v>223</v>
      </c>
      <c r="BA1447" s="57">
        <v>46245.375</v>
      </c>
      <c r="BB1447" t="s">
        <v>5381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:61">
      <c r="A1448">
        <v>1447</v>
      </c>
      <c r="B1448">
        <v>1002516358</v>
      </c>
      <c r="C1448">
        <v>3</v>
      </c>
      <c r="D1448" t="s">
        <v>38</v>
      </c>
      <c r="E1448">
        <v>5</v>
      </c>
      <c r="F1448" t="s">
        <v>90</v>
      </c>
      <c r="G1448" t="s">
        <v>90</v>
      </c>
      <c r="H1448" t="s">
        <v>356</v>
      </c>
      <c r="I1448" t="s">
        <v>213</v>
      </c>
      <c r="J1448" t="s">
        <v>214</v>
      </c>
      <c r="K1448" t="s">
        <v>149</v>
      </c>
      <c r="M1448" t="s">
        <v>76</v>
      </c>
      <c r="N1448" t="s">
        <v>216</v>
      </c>
      <c r="O1448" s="57">
        <v>46243.426307870373</v>
      </c>
      <c r="P1448" s="57">
        <v>46243.759884259256</v>
      </c>
      <c r="Q1448">
        <v>69351005</v>
      </c>
      <c r="S1448">
        <v>152639219402</v>
      </c>
      <c r="T1448" t="s">
        <v>5382</v>
      </c>
      <c r="U1448" t="s">
        <v>5383</v>
      </c>
      <c r="V1448" t="s">
        <v>5384</v>
      </c>
      <c r="Z1448">
        <v>112.236242931213</v>
      </c>
      <c r="AA1448">
        <v>-7.7515946976328003</v>
      </c>
      <c r="AB1448" t="s">
        <v>5385</v>
      </c>
      <c r="AC1448" t="s">
        <v>230</v>
      </c>
      <c r="AL1448" t="s">
        <v>218</v>
      </c>
      <c r="AM1448" t="s">
        <v>5386</v>
      </c>
      <c r="AN1448" t="s">
        <v>6</v>
      </c>
      <c r="AO1448" s="57">
        <v>46273.434502314813</v>
      </c>
      <c r="AR1448" t="s">
        <v>219</v>
      </c>
      <c r="AS1448" t="s">
        <v>312</v>
      </c>
      <c r="AT1448" t="s">
        <v>231</v>
      </c>
      <c r="AU1448">
        <v>20260809</v>
      </c>
      <c r="AV1448" t="s">
        <v>222</v>
      </c>
      <c r="AW1448" t="s">
        <v>656</v>
      </c>
      <c r="AX1448" t="s">
        <v>223</v>
      </c>
      <c r="BA1448" s="57">
        <v>46243.291666666664</v>
      </c>
      <c r="BB1448" t="s">
        <v>5386</v>
      </c>
      <c r="BC1448">
        <v>2026</v>
      </c>
      <c r="BD1448">
        <v>8</v>
      </c>
      <c r="BE1448">
        <v>9</v>
      </c>
      <c r="BF1448" s="6">
        <f t="shared" si="66"/>
        <v>46243</v>
      </c>
      <c r="BG1448">
        <f t="shared" si="67"/>
        <v>-0.29166666666424135</v>
      </c>
      <c r="BH1448" t="str">
        <f t="shared" si="68"/>
        <v>COMPLY</v>
      </c>
      <c r="BI1448" t="str">
        <f>VLOOKUP(H1448,Sheet2!$A$1:$B$270,2,FALSE)</f>
        <v>KEDIRI</v>
      </c>
    </row>
    <row r="1449" spans="1:61">
      <c r="A1449">
        <v>1448</v>
      </c>
      <c r="B1449">
        <v>1002519145</v>
      </c>
      <c r="C1449">
        <v>3</v>
      </c>
      <c r="D1449" t="s">
        <v>38</v>
      </c>
      <c r="E1449">
        <v>5</v>
      </c>
      <c r="F1449" t="s">
        <v>90</v>
      </c>
      <c r="G1449" t="s">
        <v>90</v>
      </c>
      <c r="H1449" t="s">
        <v>482</v>
      </c>
      <c r="I1449" t="s">
        <v>213</v>
      </c>
      <c r="J1449" t="s">
        <v>214</v>
      </c>
      <c r="K1449" t="s">
        <v>149</v>
      </c>
      <c r="L1449" t="s">
        <v>215</v>
      </c>
      <c r="M1449" t="s">
        <v>76</v>
      </c>
      <c r="N1449" t="s">
        <v>216</v>
      </c>
      <c r="O1449" s="57">
        <v>46245.415925925925</v>
      </c>
      <c r="P1449" s="57">
        <v>46245.6796875</v>
      </c>
      <c r="Q1449">
        <v>69362993</v>
      </c>
      <c r="S1449">
        <v>152625207359</v>
      </c>
      <c r="T1449" t="s">
        <v>7726</v>
      </c>
      <c r="U1449" t="s">
        <v>7727</v>
      </c>
      <c r="V1449" t="s">
        <v>7728</v>
      </c>
      <c r="Z1449">
        <v>112.09904899999999</v>
      </c>
      <c r="AA1449">
        <v>-7.7564820000000001</v>
      </c>
      <c r="AB1449" t="s">
        <v>7729</v>
      </c>
      <c r="AC1449" t="s">
        <v>237</v>
      </c>
      <c r="AL1449" t="s">
        <v>218</v>
      </c>
      <c r="AM1449" t="s">
        <v>7730</v>
      </c>
      <c r="AN1449" t="s">
        <v>6</v>
      </c>
      <c r="AO1449" s="57">
        <v>46334.42396990741</v>
      </c>
      <c r="AP1449" s="57">
        <v>46248.333333333336</v>
      </c>
      <c r="AR1449" t="s">
        <v>219</v>
      </c>
      <c r="AS1449" t="s">
        <v>585</v>
      </c>
      <c r="AT1449" t="s">
        <v>231</v>
      </c>
      <c r="AU1449">
        <v>20260811</v>
      </c>
      <c r="AV1449" t="s">
        <v>222</v>
      </c>
      <c r="AW1449" t="s">
        <v>1055</v>
      </c>
      <c r="AX1449" t="s">
        <v>223</v>
      </c>
      <c r="BA1449" s="57">
        <v>46248.333333333336</v>
      </c>
      <c r="BB1449" t="s">
        <v>7730</v>
      </c>
      <c r="BC1449">
        <v>2026</v>
      </c>
      <c r="BD1449">
        <v>8</v>
      </c>
      <c r="BE1449">
        <v>11</v>
      </c>
      <c r="BF1449" s="6">
        <f t="shared" si="66"/>
        <v>46245</v>
      </c>
      <c r="BG1449">
        <f t="shared" si="67"/>
        <v>-3.3333333333357587</v>
      </c>
      <c r="BH1449" t="str">
        <f t="shared" si="68"/>
        <v>COMPLY</v>
      </c>
      <c r="BI1449" t="str">
        <f>VLOOKUP(H1449,Sheet2!$A$1:$B$270,2,FALSE)</f>
        <v>KEDIRI</v>
      </c>
    </row>
    <row r="1450" spans="1:61">
      <c r="A1450">
        <v>1449</v>
      </c>
      <c r="B1450">
        <v>1002524369</v>
      </c>
      <c r="C1450">
        <v>3</v>
      </c>
      <c r="D1450" t="s">
        <v>49</v>
      </c>
      <c r="E1450">
        <v>4</v>
      </c>
      <c r="F1450" t="s">
        <v>247</v>
      </c>
      <c r="G1450" t="s">
        <v>248</v>
      </c>
      <c r="H1450" t="s">
        <v>966</v>
      </c>
      <c r="I1450" t="s">
        <v>213</v>
      </c>
      <c r="J1450" t="s">
        <v>214</v>
      </c>
      <c r="K1450" t="s">
        <v>149</v>
      </c>
      <c r="M1450" t="s">
        <v>614</v>
      </c>
      <c r="N1450" t="s">
        <v>216</v>
      </c>
      <c r="O1450" s="57">
        <v>46247.582974537036</v>
      </c>
      <c r="P1450" s="57">
        <v>46248.372129629628</v>
      </c>
      <c r="Q1450">
        <v>69365218</v>
      </c>
      <c r="S1450">
        <v>142410346122</v>
      </c>
      <c r="T1450" t="s">
        <v>9603</v>
      </c>
      <c r="U1450" t="s">
        <v>9391</v>
      </c>
      <c r="Z1450">
        <v>110.59212100000001</v>
      </c>
      <c r="AA1450">
        <v>-7.0483599999999997</v>
      </c>
      <c r="AB1450" t="s">
        <v>9604</v>
      </c>
      <c r="AC1450" t="s">
        <v>226</v>
      </c>
      <c r="AO1450" t="s">
        <v>8961</v>
      </c>
      <c r="AR1450" t="s">
        <v>5</v>
      </c>
      <c r="AS1450" t="s">
        <v>967</v>
      </c>
      <c r="AT1450" t="s">
        <v>231</v>
      </c>
      <c r="AV1450" t="s">
        <v>9605</v>
      </c>
      <c r="AW1450" t="s">
        <v>566</v>
      </c>
      <c r="AX1450" t="s">
        <v>223</v>
      </c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:61">
      <c r="A1451">
        <v>1450</v>
      </c>
      <c r="B1451">
        <v>1002524443</v>
      </c>
      <c r="C1451">
        <v>3</v>
      </c>
      <c r="D1451" t="s">
        <v>59</v>
      </c>
      <c r="E1451">
        <v>4</v>
      </c>
      <c r="F1451" t="s">
        <v>243</v>
      </c>
      <c r="G1451" t="s">
        <v>561</v>
      </c>
      <c r="H1451" t="s">
        <v>1021</v>
      </c>
      <c r="I1451" t="s">
        <v>213</v>
      </c>
      <c r="J1451" t="s">
        <v>214</v>
      </c>
      <c r="K1451" t="s">
        <v>149</v>
      </c>
      <c r="L1451" t="s">
        <v>215</v>
      </c>
      <c r="M1451" t="s">
        <v>240</v>
      </c>
      <c r="N1451" t="s">
        <v>216</v>
      </c>
      <c r="O1451" s="57">
        <v>46247.595092592594</v>
      </c>
      <c r="P1451" s="57">
        <v>46247.59584490741</v>
      </c>
      <c r="Q1451">
        <v>69365241</v>
      </c>
      <c r="S1451">
        <v>142141120206</v>
      </c>
      <c r="T1451" t="s">
        <v>9606</v>
      </c>
      <c r="U1451" t="s">
        <v>9607</v>
      </c>
      <c r="V1451" t="s">
        <v>9608</v>
      </c>
      <c r="Z1451">
        <v>109.63938020000001</v>
      </c>
      <c r="AA1451">
        <v>-7.6916194000000004</v>
      </c>
      <c r="AB1451" t="s">
        <v>9609</v>
      </c>
      <c r="AC1451" t="s">
        <v>237</v>
      </c>
      <c r="AL1451" t="s">
        <v>218</v>
      </c>
      <c r="AM1451" t="s">
        <v>9610</v>
      </c>
      <c r="AN1451" t="s">
        <v>6</v>
      </c>
      <c r="AO1451" t="s">
        <v>8961</v>
      </c>
      <c r="AP1451" s="57">
        <v>46248.625</v>
      </c>
      <c r="AR1451" t="s">
        <v>241</v>
      </c>
      <c r="AS1451" t="s">
        <v>220</v>
      </c>
      <c r="AT1451" t="s">
        <v>231</v>
      </c>
      <c r="AV1451" t="s">
        <v>240</v>
      </c>
      <c r="AW1451" t="s">
        <v>1057</v>
      </c>
      <c r="AX1451" t="s">
        <v>223</v>
      </c>
      <c r="BA1451" s="57">
        <v>46248.625</v>
      </c>
      <c r="BB1451" t="s">
        <v>9610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1002511183</v>
      </c>
      <c r="C1452">
        <v>3</v>
      </c>
      <c r="D1452" t="s">
        <v>42</v>
      </c>
      <c r="E1452">
        <v>5</v>
      </c>
      <c r="F1452" t="s">
        <v>233</v>
      </c>
      <c r="G1452" t="s">
        <v>105</v>
      </c>
      <c r="H1452" t="s">
        <v>301</v>
      </c>
      <c r="I1452" t="s">
        <v>213</v>
      </c>
      <c r="J1452" t="s">
        <v>214</v>
      </c>
      <c r="K1452" t="s">
        <v>149</v>
      </c>
      <c r="M1452" t="s">
        <v>582</v>
      </c>
      <c r="N1452" t="s">
        <v>216</v>
      </c>
      <c r="O1452" s="57">
        <v>46239.700416666667</v>
      </c>
      <c r="P1452" s="57">
        <v>46241.801550925928</v>
      </c>
      <c r="Q1452">
        <v>69359412</v>
      </c>
      <c r="S1452">
        <v>152313206023</v>
      </c>
      <c r="T1452" t="s">
        <v>1151</v>
      </c>
      <c r="U1452" t="s">
        <v>1127</v>
      </c>
      <c r="V1452" t="s">
        <v>2873</v>
      </c>
      <c r="Z1452">
        <v>112.40062810000001</v>
      </c>
      <c r="AA1452">
        <v>-7.4250100999999997</v>
      </c>
      <c r="AB1452" t="s">
        <v>2874</v>
      </c>
      <c r="AC1452" t="s">
        <v>230</v>
      </c>
      <c r="AL1452" t="s">
        <v>218</v>
      </c>
      <c r="AM1452" t="s">
        <v>2875</v>
      </c>
      <c r="AN1452" t="s">
        <v>6</v>
      </c>
      <c r="AO1452" s="57">
        <v>46150.705266203702</v>
      </c>
      <c r="AP1452" s="57">
        <v>46241.541666666664</v>
      </c>
      <c r="AQ1452" t="s">
        <v>570</v>
      </c>
      <c r="AR1452" t="s">
        <v>14</v>
      </c>
      <c r="AS1452" t="s">
        <v>105</v>
      </c>
      <c r="AT1452" t="s">
        <v>354</v>
      </c>
      <c r="AV1452" t="s">
        <v>5387</v>
      </c>
      <c r="AW1452" t="s">
        <v>566</v>
      </c>
      <c r="AX1452" t="s">
        <v>223</v>
      </c>
      <c r="BA1452" s="57">
        <v>46241.541666666664</v>
      </c>
      <c r="BB1452" t="s">
        <v>2875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str">
        <f>VLOOKUP(H1452,Sheet2!$A$1:$B$270,2,FALSE)</f>
        <v>MOJOKERTO</v>
      </c>
    </row>
    <row r="1453" spans="1:61">
      <c r="A1453">
        <v>1452</v>
      </c>
      <c r="B1453">
        <v>1002505967</v>
      </c>
      <c r="C1453">
        <v>3</v>
      </c>
      <c r="D1453" t="s">
        <v>42</v>
      </c>
      <c r="E1453">
        <v>5</v>
      </c>
      <c r="F1453" t="s">
        <v>106</v>
      </c>
      <c r="G1453" t="s">
        <v>104</v>
      </c>
      <c r="H1453" t="s">
        <v>487</v>
      </c>
      <c r="I1453" t="s">
        <v>213</v>
      </c>
      <c r="J1453" t="s">
        <v>214</v>
      </c>
      <c r="K1453" t="s">
        <v>149</v>
      </c>
      <c r="L1453" t="s">
        <v>215</v>
      </c>
      <c r="M1453" t="s">
        <v>76</v>
      </c>
      <c r="N1453" t="s">
        <v>216</v>
      </c>
      <c r="O1453" s="57">
        <v>46237.505520833336</v>
      </c>
      <c r="P1453" s="57">
        <v>46237.650081018517</v>
      </c>
      <c r="Q1453">
        <v>69357436</v>
      </c>
      <c r="S1453">
        <v>152534203448</v>
      </c>
      <c r="T1453" t="s">
        <v>2876</v>
      </c>
      <c r="U1453" t="s">
        <v>2877</v>
      </c>
      <c r="V1453" t="s">
        <v>2878</v>
      </c>
      <c r="Z1453">
        <v>113.14289800822699</v>
      </c>
      <c r="AA1453">
        <v>-8.1303610952687304</v>
      </c>
      <c r="AB1453" t="s">
        <v>2879</v>
      </c>
      <c r="AC1453" t="s">
        <v>217</v>
      </c>
      <c r="AL1453" t="s">
        <v>218</v>
      </c>
      <c r="AM1453" t="s">
        <v>2066</v>
      </c>
      <c r="AN1453" t="s">
        <v>6</v>
      </c>
      <c r="AO1453" s="57">
        <v>46089.507256944446</v>
      </c>
      <c r="AP1453" s="57">
        <v>46238.541666666664</v>
      </c>
      <c r="AR1453" t="s">
        <v>219</v>
      </c>
      <c r="AS1453" t="s">
        <v>220</v>
      </c>
      <c r="AT1453" t="s">
        <v>221</v>
      </c>
      <c r="AU1453">
        <v>20260803</v>
      </c>
      <c r="AV1453" t="s">
        <v>222</v>
      </c>
      <c r="AW1453" t="s">
        <v>1133</v>
      </c>
      <c r="AX1453" t="s">
        <v>223</v>
      </c>
      <c r="BA1453" s="57">
        <v>46238.541666666664</v>
      </c>
      <c r="BB1453" t="s">
        <v>2066</v>
      </c>
      <c r="BC1453">
        <v>2026</v>
      </c>
      <c r="BD1453">
        <v>8</v>
      </c>
      <c r="BE1453">
        <v>3</v>
      </c>
      <c r="BF1453" s="6">
        <f t="shared" si="66"/>
        <v>46237</v>
      </c>
      <c r="BG1453">
        <f t="shared" si="67"/>
        <v>-1.5416666666642413</v>
      </c>
      <c r="BH1453" t="str">
        <f t="shared" si="68"/>
        <v>COMPLY</v>
      </c>
      <c r="BI1453" t="str">
        <f>VLOOKUP(H1453,Sheet2!$A$1:$B$270,2,FALSE)</f>
        <v>PROBOLINGGO</v>
      </c>
    </row>
    <row r="1454" spans="1:61">
      <c r="A1454">
        <v>1453</v>
      </c>
      <c r="B1454">
        <v>1002508676</v>
      </c>
      <c r="C1454">
        <v>3</v>
      </c>
      <c r="D1454" t="s">
        <v>59</v>
      </c>
      <c r="E1454">
        <v>4</v>
      </c>
      <c r="F1454" t="s">
        <v>243</v>
      </c>
      <c r="G1454" t="s">
        <v>920</v>
      </c>
      <c r="H1454" t="s">
        <v>921</v>
      </c>
      <c r="I1454" t="s">
        <v>213</v>
      </c>
      <c r="J1454" t="s">
        <v>214</v>
      </c>
      <c r="K1454" t="s">
        <v>149</v>
      </c>
      <c r="M1454" t="s">
        <v>1013</v>
      </c>
      <c r="N1454" t="s">
        <v>216</v>
      </c>
      <c r="O1454" s="57">
        <v>46238.615393518521</v>
      </c>
      <c r="P1454" s="57">
        <v>46238.61613425926</v>
      </c>
      <c r="Q1454">
        <v>69358406</v>
      </c>
      <c r="S1454">
        <v>142164113608</v>
      </c>
      <c r="T1454" t="s">
        <v>2880</v>
      </c>
      <c r="Z1454">
        <v>110.3616889</v>
      </c>
      <c r="AA1454">
        <v>-7.5318167000000003</v>
      </c>
      <c r="AB1454" t="s">
        <v>2881</v>
      </c>
      <c r="AC1454" t="s">
        <v>292</v>
      </c>
      <c r="AO1454" s="57">
        <v>46120.621724537035</v>
      </c>
      <c r="AR1454" t="s">
        <v>6</v>
      </c>
      <c r="AS1454" t="s">
        <v>220</v>
      </c>
      <c r="AT1454" t="s">
        <v>231</v>
      </c>
      <c r="AV1454" t="s">
        <v>1014</v>
      </c>
      <c r="AW1454" t="s">
        <v>566</v>
      </c>
      <c r="AX1454" t="s">
        <v>223</v>
      </c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:61">
      <c r="A1455">
        <v>1454</v>
      </c>
      <c r="B1455">
        <v>1002504604</v>
      </c>
      <c r="C1455">
        <v>3</v>
      </c>
      <c r="D1455" t="s">
        <v>55</v>
      </c>
      <c r="E1455">
        <v>5</v>
      </c>
      <c r="F1455" t="s">
        <v>228</v>
      </c>
      <c r="G1455" t="s">
        <v>127</v>
      </c>
      <c r="H1455" t="s">
        <v>332</v>
      </c>
      <c r="I1455" t="s">
        <v>213</v>
      </c>
      <c r="J1455" t="s">
        <v>214</v>
      </c>
      <c r="K1455" t="s">
        <v>149</v>
      </c>
      <c r="L1455" t="s">
        <v>215</v>
      </c>
      <c r="M1455" t="s">
        <v>76</v>
      </c>
      <c r="N1455" t="s">
        <v>216</v>
      </c>
      <c r="O1455" s="57">
        <v>46235.580509259256</v>
      </c>
      <c r="P1455" s="57">
        <v>46236.449004629627</v>
      </c>
      <c r="Q1455">
        <v>69356739</v>
      </c>
      <c r="S1455">
        <v>152431232263</v>
      </c>
      <c r="T1455" t="s">
        <v>2882</v>
      </c>
      <c r="U1455" t="s">
        <v>2883</v>
      </c>
      <c r="V1455" t="s">
        <v>2884</v>
      </c>
      <c r="Z1455">
        <v>113.793256245553</v>
      </c>
      <c r="AA1455">
        <v>-7.0943380093368802</v>
      </c>
      <c r="AB1455" t="s">
        <v>2885</v>
      </c>
      <c r="AC1455" t="s">
        <v>217</v>
      </c>
      <c r="AL1455" t="s">
        <v>218</v>
      </c>
      <c r="AM1455" t="s">
        <v>2886</v>
      </c>
      <c r="AN1455" t="s">
        <v>6</v>
      </c>
      <c r="AO1455" s="57">
        <v>46030.590185185189</v>
      </c>
      <c r="AP1455" s="57">
        <v>46236.541666666664</v>
      </c>
      <c r="AR1455" t="s">
        <v>219</v>
      </c>
      <c r="AS1455" t="s">
        <v>220</v>
      </c>
      <c r="AT1455" t="s">
        <v>231</v>
      </c>
      <c r="AU1455">
        <v>20260802</v>
      </c>
      <c r="AV1455" t="s">
        <v>222</v>
      </c>
      <c r="AW1455" t="s">
        <v>1060</v>
      </c>
      <c r="AX1455" t="s">
        <v>223</v>
      </c>
      <c r="BA1455" s="57">
        <v>46236.541666666664</v>
      </c>
      <c r="BB1455" t="s">
        <v>2886</v>
      </c>
      <c r="BC1455">
        <v>2026</v>
      </c>
      <c r="BD1455">
        <v>8</v>
      </c>
      <c r="BE1455">
        <v>2</v>
      </c>
      <c r="BF1455" s="6">
        <f t="shared" si="66"/>
        <v>46236</v>
      </c>
      <c r="BG1455">
        <f t="shared" si="67"/>
        <v>-0.54166666666424135</v>
      </c>
      <c r="BH1455" t="str">
        <f t="shared" si="68"/>
        <v>COMPLY</v>
      </c>
      <c r="BI1455" t="str">
        <f>VLOOKUP(H1455,Sheet2!$A$1:$B$270,2,FALSE)</f>
        <v>MADURA</v>
      </c>
    </row>
    <row r="1456" spans="1:61">
      <c r="A1456">
        <v>1455</v>
      </c>
      <c r="B1456">
        <v>1002519438</v>
      </c>
      <c r="C1456">
        <v>3</v>
      </c>
      <c r="D1456" t="s">
        <v>42</v>
      </c>
      <c r="E1456">
        <v>5</v>
      </c>
      <c r="F1456" t="s">
        <v>233</v>
      </c>
      <c r="G1456" t="s">
        <v>101</v>
      </c>
      <c r="H1456" t="s">
        <v>234</v>
      </c>
      <c r="I1456" t="s">
        <v>213</v>
      </c>
      <c r="J1456" t="s">
        <v>214</v>
      </c>
      <c r="K1456" t="s">
        <v>149</v>
      </c>
      <c r="M1456" t="s">
        <v>288</v>
      </c>
      <c r="N1456" t="s">
        <v>216</v>
      </c>
      <c r="O1456" s="57">
        <v>46245.465914351851</v>
      </c>
      <c r="P1456" s="57">
        <v>46246.410069444442</v>
      </c>
      <c r="Q1456">
        <v>69363108</v>
      </c>
      <c r="S1456">
        <v>152327226345</v>
      </c>
      <c r="T1456" t="s">
        <v>7042</v>
      </c>
      <c r="U1456" t="s">
        <v>7731</v>
      </c>
      <c r="V1456" t="s">
        <v>7732</v>
      </c>
      <c r="Z1456">
        <v>112.64543329999999</v>
      </c>
      <c r="AA1456">
        <v>-7.4735848999999996</v>
      </c>
      <c r="AB1456" t="s">
        <v>7045</v>
      </c>
      <c r="AC1456" t="s">
        <v>230</v>
      </c>
      <c r="AL1456" t="s">
        <v>218</v>
      </c>
      <c r="AM1456" t="s">
        <v>7733</v>
      </c>
      <c r="AN1456" t="s">
        <v>6</v>
      </c>
      <c r="AO1456" s="57">
        <v>46334.486145833333</v>
      </c>
      <c r="AP1456" s="57">
        <v>46246.541666666664</v>
      </c>
      <c r="AR1456" t="s">
        <v>241</v>
      </c>
      <c r="AS1456" t="s">
        <v>859</v>
      </c>
      <c r="AT1456" t="s">
        <v>231</v>
      </c>
      <c r="AV1456" t="s">
        <v>1100</v>
      </c>
      <c r="AW1456" t="s">
        <v>566</v>
      </c>
      <c r="AX1456" t="s">
        <v>223</v>
      </c>
      <c r="BA1456" s="57">
        <v>46246.541666666664</v>
      </c>
      <c r="BB1456" t="s">
        <v>7733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str">
        <f>VLOOKUP(H1456,Sheet2!$A$1:$B$270,2,FALSE)</f>
        <v>SIDOARJO</v>
      </c>
    </row>
    <row r="1457" spans="1:61">
      <c r="A1457">
        <v>1456</v>
      </c>
      <c r="B1457">
        <v>1002514820</v>
      </c>
      <c r="C1457">
        <v>3</v>
      </c>
      <c r="D1457" t="s">
        <v>51</v>
      </c>
      <c r="E1457">
        <v>4</v>
      </c>
      <c r="F1457" t="s">
        <v>275</v>
      </c>
      <c r="G1457" t="s">
        <v>611</v>
      </c>
      <c r="H1457" t="s">
        <v>4873</v>
      </c>
      <c r="I1457" t="s">
        <v>213</v>
      </c>
      <c r="J1457" t="s">
        <v>214</v>
      </c>
      <c r="K1457" t="s">
        <v>149</v>
      </c>
      <c r="M1457" t="s">
        <v>76</v>
      </c>
      <c r="N1457" t="s">
        <v>216</v>
      </c>
      <c r="O1457" s="57">
        <v>46241.603159722225</v>
      </c>
      <c r="P1457" s="57">
        <v>46244.52847222222</v>
      </c>
      <c r="Q1457">
        <v>69360858</v>
      </c>
      <c r="R1457">
        <v>2955161013</v>
      </c>
      <c r="S1457">
        <v>142598105500</v>
      </c>
      <c r="T1457" t="s">
        <v>990</v>
      </c>
      <c r="U1457" t="s">
        <v>5388</v>
      </c>
      <c r="V1457" t="s">
        <v>5389</v>
      </c>
      <c r="Z1457">
        <v>111.61727759999999</v>
      </c>
      <c r="AA1457">
        <v>-6.6934297999999997</v>
      </c>
      <c r="AB1457" t="s">
        <v>5390</v>
      </c>
      <c r="AC1457" t="s">
        <v>226</v>
      </c>
      <c r="AL1457" t="s">
        <v>218</v>
      </c>
      <c r="AM1457" t="s">
        <v>5391</v>
      </c>
      <c r="AN1457" t="s">
        <v>6</v>
      </c>
      <c r="AO1457" s="57">
        <v>46211.611134259256</v>
      </c>
      <c r="AP1457" s="57">
        <v>46243.541666666664</v>
      </c>
      <c r="AR1457" t="s">
        <v>219</v>
      </c>
      <c r="AS1457" t="s">
        <v>611</v>
      </c>
      <c r="AT1457" t="s">
        <v>231</v>
      </c>
      <c r="AU1457">
        <v>20260810</v>
      </c>
      <c r="AV1457" t="s">
        <v>222</v>
      </c>
      <c r="AW1457" t="s">
        <v>963</v>
      </c>
      <c r="AX1457" t="s">
        <v>223</v>
      </c>
      <c r="BA1457" s="57">
        <v>46243.541666666664</v>
      </c>
      <c r="BB1457" t="s">
        <v>5391</v>
      </c>
      <c r="BC1457">
        <v>2026</v>
      </c>
      <c r="BD1457">
        <v>8</v>
      </c>
      <c r="BE1457">
        <v>10</v>
      </c>
      <c r="BF1457" s="6">
        <f t="shared" si="66"/>
        <v>46244</v>
      </c>
      <c r="BG1457">
        <f t="shared" si="67"/>
        <v>0.45833333333575865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1002521867</v>
      </c>
      <c r="C1458">
        <v>3</v>
      </c>
      <c r="D1458" t="s">
        <v>49</v>
      </c>
      <c r="E1458">
        <v>4</v>
      </c>
      <c r="F1458" t="s">
        <v>247</v>
      </c>
      <c r="G1458" t="s">
        <v>248</v>
      </c>
      <c r="H1458" t="s">
        <v>651</v>
      </c>
      <c r="I1458" t="s">
        <v>213</v>
      </c>
      <c r="J1458" t="s">
        <v>214</v>
      </c>
      <c r="K1458" t="s">
        <v>149</v>
      </c>
      <c r="M1458" t="s">
        <v>614</v>
      </c>
      <c r="N1458" t="s">
        <v>622</v>
      </c>
      <c r="O1458" s="57">
        <v>46246.49150462963</v>
      </c>
      <c r="P1458" s="57">
        <v>46247.630439814813</v>
      </c>
      <c r="Q1458">
        <v>69364103</v>
      </c>
      <c r="S1458">
        <v>141423136360</v>
      </c>
      <c r="T1458" t="s">
        <v>8653</v>
      </c>
      <c r="U1458" t="s">
        <v>8654</v>
      </c>
      <c r="Z1458">
        <v>110.437521457671</v>
      </c>
      <c r="AA1458">
        <v>-7.0571747678306203</v>
      </c>
      <c r="AB1458" t="s">
        <v>8655</v>
      </c>
      <c r="AC1458" t="s">
        <v>635</v>
      </c>
      <c r="AO1458" s="57">
        <v>46364.496782407405</v>
      </c>
      <c r="AR1458" t="s">
        <v>5</v>
      </c>
      <c r="AS1458" t="s">
        <v>220</v>
      </c>
      <c r="AT1458" t="s">
        <v>231</v>
      </c>
      <c r="AV1458" t="s">
        <v>9611</v>
      </c>
      <c r="AW1458" t="s">
        <v>567</v>
      </c>
      <c r="AX1458" t="s">
        <v>223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:61">
      <c r="A1459">
        <v>1458</v>
      </c>
      <c r="B1459">
        <v>1002516384</v>
      </c>
      <c r="C1459">
        <v>3</v>
      </c>
      <c r="D1459" t="s">
        <v>51</v>
      </c>
      <c r="E1459">
        <v>4</v>
      </c>
      <c r="F1459" t="s">
        <v>275</v>
      </c>
      <c r="G1459" t="s">
        <v>275</v>
      </c>
      <c r="H1459" t="s">
        <v>986</v>
      </c>
      <c r="I1459" t="s">
        <v>213</v>
      </c>
      <c r="J1459" t="s">
        <v>214</v>
      </c>
      <c r="K1459" t="s">
        <v>149</v>
      </c>
      <c r="M1459" t="s">
        <v>970</v>
      </c>
      <c r="N1459" t="s">
        <v>622</v>
      </c>
      <c r="O1459" s="57">
        <v>46243.45412037037</v>
      </c>
      <c r="P1459" s="57">
        <v>46244.693657407406</v>
      </c>
      <c r="Q1459">
        <v>69361768</v>
      </c>
      <c r="S1459">
        <v>142401146001</v>
      </c>
      <c r="T1459" t="s">
        <v>5395</v>
      </c>
      <c r="U1459" t="s">
        <v>5396</v>
      </c>
      <c r="V1459" t="s">
        <v>5397</v>
      </c>
      <c r="Z1459">
        <v>110.91332540000001</v>
      </c>
      <c r="AA1459">
        <v>-6.7864544999999996</v>
      </c>
      <c r="AB1459" t="s">
        <v>5398</v>
      </c>
      <c r="AC1459" t="s">
        <v>292</v>
      </c>
      <c r="AL1459" t="s">
        <v>218</v>
      </c>
      <c r="AM1459" t="s">
        <v>5399</v>
      </c>
      <c r="AN1459" t="s">
        <v>6</v>
      </c>
      <c r="AO1459" s="57">
        <v>46273.454664351855</v>
      </c>
      <c r="AP1459" s="57">
        <v>46244.541666666664</v>
      </c>
      <c r="AQ1459" t="s">
        <v>929</v>
      </c>
      <c r="AR1459" t="s">
        <v>12</v>
      </c>
      <c r="AS1459" t="s">
        <v>220</v>
      </c>
      <c r="AT1459" t="s">
        <v>231</v>
      </c>
      <c r="AV1459" t="s">
        <v>949</v>
      </c>
      <c r="AW1459" t="s">
        <v>566</v>
      </c>
      <c r="AX1459" t="s">
        <v>223</v>
      </c>
      <c r="BA1459" s="57">
        <v>46244.541666666664</v>
      </c>
      <c r="BB1459" t="s">
        <v>5399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:61">
      <c r="A1460">
        <v>1459</v>
      </c>
      <c r="B1460">
        <v>1002509899</v>
      </c>
      <c r="C1460">
        <v>3</v>
      </c>
      <c r="D1460" t="s">
        <v>42</v>
      </c>
      <c r="E1460">
        <v>5</v>
      </c>
      <c r="F1460" t="s">
        <v>106</v>
      </c>
      <c r="G1460" t="s">
        <v>107</v>
      </c>
      <c r="H1460" t="s">
        <v>483</v>
      </c>
      <c r="I1460" t="s">
        <v>213</v>
      </c>
      <c r="J1460" t="s">
        <v>214</v>
      </c>
      <c r="K1460" t="s">
        <v>149</v>
      </c>
      <c r="M1460" t="s">
        <v>76</v>
      </c>
      <c r="N1460" t="s">
        <v>216</v>
      </c>
      <c r="O1460" s="57">
        <v>46239.423611111109</v>
      </c>
      <c r="P1460" s="57">
        <v>46239.710752314815</v>
      </c>
      <c r="Q1460">
        <v>69358860</v>
      </c>
      <c r="S1460">
        <v>152530201997</v>
      </c>
      <c r="T1460" t="s">
        <v>2897</v>
      </c>
      <c r="U1460" t="s">
        <v>2898</v>
      </c>
      <c r="V1460" t="s">
        <v>2899</v>
      </c>
      <c r="Z1460">
        <v>113.12125090000001</v>
      </c>
      <c r="AA1460">
        <v>-7.7387446000000004</v>
      </c>
      <c r="AB1460" t="s">
        <v>2900</v>
      </c>
      <c r="AC1460" t="s">
        <v>230</v>
      </c>
      <c r="AL1460" t="s">
        <v>218</v>
      </c>
      <c r="AM1460" t="s">
        <v>2901</v>
      </c>
      <c r="AN1460" t="s">
        <v>6</v>
      </c>
      <c r="AO1460" s="57">
        <v>46150.44427083333</v>
      </c>
      <c r="AP1460" s="57">
        <v>46240.333333333336</v>
      </c>
      <c r="AR1460" t="s">
        <v>219</v>
      </c>
      <c r="AS1460" t="s">
        <v>220</v>
      </c>
      <c r="AT1460" t="s">
        <v>221</v>
      </c>
      <c r="AU1460">
        <v>20260805</v>
      </c>
      <c r="AV1460" t="s">
        <v>222</v>
      </c>
      <c r="AW1460" t="s">
        <v>655</v>
      </c>
      <c r="AX1460" t="s">
        <v>223</v>
      </c>
      <c r="BA1460" s="57">
        <v>46240.333333333336</v>
      </c>
      <c r="BB1460" t="s">
        <v>2901</v>
      </c>
      <c r="BC1460">
        <v>2026</v>
      </c>
      <c r="BD1460">
        <v>8</v>
      </c>
      <c r="BE1460">
        <v>5</v>
      </c>
      <c r="BF1460" s="6">
        <f t="shared" si="66"/>
        <v>46239</v>
      </c>
      <c r="BG1460">
        <f t="shared" si="67"/>
        <v>-1.3333333333357587</v>
      </c>
      <c r="BH1460" t="str">
        <f t="shared" si="68"/>
        <v>COMPLY</v>
      </c>
      <c r="BI1460" t="str">
        <f>VLOOKUP(H1460,Sheet2!$A$1:$B$270,2,FALSE)</f>
        <v>PROBOLINGGO</v>
      </c>
    </row>
    <row r="1461" spans="1:61">
      <c r="A1461">
        <v>1460</v>
      </c>
      <c r="B1461">
        <v>1002508869</v>
      </c>
      <c r="C1461">
        <v>3</v>
      </c>
      <c r="D1461" t="s">
        <v>34</v>
      </c>
      <c r="E1461">
        <v>5</v>
      </c>
      <c r="F1461" t="s">
        <v>580</v>
      </c>
      <c r="G1461" t="s">
        <v>79</v>
      </c>
      <c r="H1461" t="s">
        <v>473</v>
      </c>
      <c r="I1461" t="s">
        <v>213</v>
      </c>
      <c r="J1461" t="s">
        <v>214</v>
      </c>
      <c r="K1461" t="s">
        <v>149</v>
      </c>
      <c r="M1461" t="s">
        <v>76</v>
      </c>
      <c r="N1461" t="s">
        <v>216</v>
      </c>
      <c r="O1461" s="57">
        <v>46238.640659722223</v>
      </c>
      <c r="P1461" s="57">
        <v>46241.398831018516</v>
      </c>
      <c r="Q1461">
        <v>69358442</v>
      </c>
      <c r="S1461">
        <v>172407213203</v>
      </c>
      <c r="T1461" t="s">
        <v>2902</v>
      </c>
      <c r="U1461" t="s">
        <v>2903</v>
      </c>
      <c r="V1461" t="s">
        <v>2904</v>
      </c>
      <c r="Z1461">
        <v>115.2998659</v>
      </c>
      <c r="AA1461">
        <v>-8.5620264000000006</v>
      </c>
      <c r="AB1461" t="s">
        <v>2905</v>
      </c>
      <c r="AC1461" t="s">
        <v>230</v>
      </c>
      <c r="AL1461" t="s">
        <v>218</v>
      </c>
      <c r="AM1461" t="s">
        <v>2906</v>
      </c>
      <c r="AN1461" t="s">
        <v>6</v>
      </c>
      <c r="AO1461" s="57">
        <v>46120.64298611111</v>
      </c>
      <c r="AP1461" s="57">
        <v>46240.333333333336</v>
      </c>
      <c r="AR1461" t="s">
        <v>219</v>
      </c>
      <c r="AS1461" t="s">
        <v>79</v>
      </c>
      <c r="AT1461" t="s">
        <v>231</v>
      </c>
      <c r="AU1461">
        <v>20260807</v>
      </c>
      <c r="AV1461" t="s">
        <v>222</v>
      </c>
      <c r="AW1461" t="s">
        <v>566</v>
      </c>
      <c r="AX1461" t="s">
        <v>223</v>
      </c>
      <c r="BA1461" s="57">
        <v>46240.333333333336</v>
      </c>
      <c r="BB1461" t="s">
        <v>2906</v>
      </c>
      <c r="BC1461">
        <v>2026</v>
      </c>
      <c r="BD1461">
        <v>8</v>
      </c>
      <c r="BE1461">
        <v>7</v>
      </c>
      <c r="BF1461" s="6">
        <f t="shared" si="66"/>
        <v>46241</v>
      </c>
      <c r="BG1461">
        <f t="shared" si="67"/>
        <v>0.66666666666424135</v>
      </c>
      <c r="BH1461" t="str">
        <f t="shared" si="68"/>
        <v>COMPLY</v>
      </c>
      <c r="BI1461" t="str">
        <f>VLOOKUP(H1461,Sheet2!$A$1:$B$270,2,FALSE)</f>
        <v>GIANYAR</v>
      </c>
    </row>
    <row r="1462" spans="1:61">
      <c r="A1462">
        <v>1461</v>
      </c>
      <c r="B1462">
        <v>1002521954</v>
      </c>
      <c r="C1462">
        <v>3</v>
      </c>
      <c r="D1462" t="s">
        <v>59</v>
      </c>
      <c r="E1462">
        <v>4</v>
      </c>
      <c r="F1462" t="s">
        <v>224</v>
      </c>
      <c r="G1462" t="s">
        <v>621</v>
      </c>
      <c r="H1462" t="s">
        <v>5990</v>
      </c>
      <c r="I1462" t="s">
        <v>213</v>
      </c>
      <c r="J1462" t="s">
        <v>214</v>
      </c>
      <c r="K1462" t="s">
        <v>149</v>
      </c>
      <c r="L1462" t="s">
        <v>215</v>
      </c>
      <c r="M1462" t="s">
        <v>76</v>
      </c>
      <c r="N1462" t="s">
        <v>216</v>
      </c>
      <c r="O1462" s="57">
        <v>46246.505509259259</v>
      </c>
      <c r="P1462" s="57">
        <v>46247.528460648151</v>
      </c>
      <c r="Q1462">
        <v>69364113</v>
      </c>
      <c r="S1462">
        <v>143390112851</v>
      </c>
      <c r="T1462" t="s">
        <v>8656</v>
      </c>
      <c r="U1462" t="s">
        <v>8657</v>
      </c>
      <c r="V1462" t="s">
        <v>8658</v>
      </c>
      <c r="Z1462">
        <v>108.795159</v>
      </c>
      <c r="AA1462">
        <v>-7.4868189999999997</v>
      </c>
      <c r="AB1462" t="s">
        <v>8659</v>
      </c>
      <c r="AC1462" t="s">
        <v>237</v>
      </c>
      <c r="AL1462" t="s">
        <v>218</v>
      </c>
      <c r="AM1462" t="s">
        <v>8186</v>
      </c>
      <c r="AN1462" t="s">
        <v>6</v>
      </c>
      <c r="AO1462" s="57">
        <v>46364.507094907407</v>
      </c>
      <c r="AP1462" s="57">
        <v>46248.333333333336</v>
      </c>
      <c r="AR1462" t="s">
        <v>219</v>
      </c>
      <c r="AS1462" t="s">
        <v>1000</v>
      </c>
      <c r="AT1462" t="s">
        <v>231</v>
      </c>
      <c r="AU1462">
        <v>20260813</v>
      </c>
      <c r="AV1462" t="s">
        <v>222</v>
      </c>
      <c r="AW1462" t="s">
        <v>1060</v>
      </c>
      <c r="AX1462" t="s">
        <v>223</v>
      </c>
      <c r="BA1462" s="57">
        <v>46248.333333333336</v>
      </c>
      <c r="BB1462" t="s">
        <v>8186</v>
      </c>
      <c r="BC1462">
        <v>2026</v>
      </c>
      <c r="BD1462">
        <v>8</v>
      </c>
      <c r="BE1462">
        <v>13</v>
      </c>
      <c r="BF1462" s="6">
        <f t="shared" si="66"/>
        <v>46247</v>
      </c>
      <c r="BG1462">
        <f t="shared" si="67"/>
        <v>-1.3333333333357587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1002510227</v>
      </c>
      <c r="C1463">
        <v>3</v>
      </c>
      <c r="D1463" t="s">
        <v>55</v>
      </c>
      <c r="E1463">
        <v>5</v>
      </c>
      <c r="F1463" t="s">
        <v>267</v>
      </c>
      <c r="G1463" t="s">
        <v>128</v>
      </c>
      <c r="H1463" t="s">
        <v>388</v>
      </c>
      <c r="I1463" t="s">
        <v>213</v>
      </c>
      <c r="J1463" t="s">
        <v>214</v>
      </c>
      <c r="K1463" t="s">
        <v>149</v>
      </c>
      <c r="L1463" t="s">
        <v>215</v>
      </c>
      <c r="M1463" t="s">
        <v>76</v>
      </c>
      <c r="N1463" t="s">
        <v>216</v>
      </c>
      <c r="O1463" s="57">
        <v>46239.478425925925</v>
      </c>
      <c r="P1463" s="57">
        <v>46240.677777777775</v>
      </c>
      <c r="Q1463">
        <v>69358979</v>
      </c>
      <c r="S1463">
        <v>152409278315</v>
      </c>
      <c r="T1463" t="s">
        <v>2907</v>
      </c>
      <c r="U1463" t="s">
        <v>2908</v>
      </c>
      <c r="V1463" t="s">
        <v>2909</v>
      </c>
      <c r="Z1463">
        <v>112.6905166</v>
      </c>
      <c r="AA1463">
        <v>-7.2803180000000003</v>
      </c>
      <c r="AB1463" t="s">
        <v>2910</v>
      </c>
      <c r="AC1463" t="s">
        <v>237</v>
      </c>
      <c r="AL1463" t="s">
        <v>218</v>
      </c>
      <c r="AM1463" t="s">
        <v>2911</v>
      </c>
      <c r="AN1463" t="s">
        <v>6</v>
      </c>
      <c r="AO1463" s="57">
        <v>46150.486030092594</v>
      </c>
      <c r="AP1463" s="57">
        <v>46240.625</v>
      </c>
      <c r="AR1463" t="s">
        <v>219</v>
      </c>
      <c r="AS1463" t="s">
        <v>128</v>
      </c>
      <c r="AT1463" t="s">
        <v>231</v>
      </c>
      <c r="AU1463">
        <v>20260806</v>
      </c>
      <c r="AV1463" t="s">
        <v>222</v>
      </c>
      <c r="AW1463" t="s">
        <v>1055</v>
      </c>
      <c r="AX1463" t="s">
        <v>223</v>
      </c>
      <c r="BA1463" s="57">
        <v>46240.625</v>
      </c>
      <c r="BB1463" t="s">
        <v>2911</v>
      </c>
      <c r="BC1463">
        <v>2026</v>
      </c>
      <c r="BD1463">
        <v>8</v>
      </c>
      <c r="BE1463">
        <v>6</v>
      </c>
      <c r="BF1463" s="6">
        <f t="shared" si="66"/>
        <v>46240</v>
      </c>
      <c r="BG1463">
        <f t="shared" si="67"/>
        <v>-0.625</v>
      </c>
      <c r="BH1463" t="str">
        <f t="shared" si="68"/>
        <v>COMPLY</v>
      </c>
      <c r="BI1463" t="str">
        <f>VLOOKUP(H1463,Sheet2!$A$1:$B$270,2,FALSE)</f>
        <v>SURABAYA UTARA</v>
      </c>
    </row>
    <row r="1464" spans="1:61">
      <c r="A1464">
        <v>1463</v>
      </c>
      <c r="B1464">
        <v>1002512768</v>
      </c>
      <c r="C1464">
        <v>3</v>
      </c>
      <c r="D1464" t="s">
        <v>55</v>
      </c>
      <c r="E1464">
        <v>5</v>
      </c>
      <c r="F1464" t="s">
        <v>315</v>
      </c>
      <c r="G1464" t="s">
        <v>126</v>
      </c>
      <c r="H1464" t="s">
        <v>384</v>
      </c>
      <c r="I1464" t="s">
        <v>213</v>
      </c>
      <c r="J1464" t="s">
        <v>214</v>
      </c>
      <c r="K1464" t="s">
        <v>149</v>
      </c>
      <c r="L1464" t="s">
        <v>215</v>
      </c>
      <c r="M1464" t="s">
        <v>76</v>
      </c>
      <c r="N1464" t="s">
        <v>216</v>
      </c>
      <c r="O1464" s="57">
        <v>46240.620104166665</v>
      </c>
      <c r="P1464" s="57">
        <v>46241.874155092592</v>
      </c>
      <c r="Q1464">
        <v>69360080</v>
      </c>
      <c r="S1464">
        <v>152303246805</v>
      </c>
      <c r="T1464" t="s">
        <v>2918</v>
      </c>
      <c r="U1464" t="s">
        <v>2919</v>
      </c>
      <c r="V1464" t="s">
        <v>2920</v>
      </c>
      <c r="Z1464">
        <v>112.79629509999999</v>
      </c>
      <c r="AA1464">
        <v>-7.2612380999999999</v>
      </c>
      <c r="AB1464" t="s">
        <v>2921</v>
      </c>
      <c r="AC1464" t="s">
        <v>237</v>
      </c>
      <c r="AL1464" t="s">
        <v>218</v>
      </c>
      <c r="AM1464" t="s">
        <v>2922</v>
      </c>
      <c r="AN1464" t="s">
        <v>6</v>
      </c>
      <c r="AO1464" s="57">
        <v>46181.621979166666</v>
      </c>
      <c r="AP1464" s="57">
        <v>46242.625</v>
      </c>
      <c r="AR1464" t="s">
        <v>219</v>
      </c>
      <c r="AS1464" t="s">
        <v>126</v>
      </c>
      <c r="AT1464" t="s">
        <v>231</v>
      </c>
      <c r="AU1464">
        <v>20260807</v>
      </c>
      <c r="AV1464" t="s">
        <v>222</v>
      </c>
      <c r="AW1464" t="s">
        <v>1063</v>
      </c>
      <c r="AX1464" t="s">
        <v>223</v>
      </c>
      <c r="BA1464" s="57">
        <v>46242.625</v>
      </c>
      <c r="BB1464" t="s">
        <v>2922</v>
      </c>
      <c r="BC1464">
        <v>2026</v>
      </c>
      <c r="BD1464">
        <v>8</v>
      </c>
      <c r="BE1464">
        <v>7</v>
      </c>
      <c r="BF1464" s="6">
        <f t="shared" si="66"/>
        <v>46241</v>
      </c>
      <c r="BG1464">
        <f t="shared" si="67"/>
        <v>-1.625</v>
      </c>
      <c r="BH1464" t="str">
        <f t="shared" si="68"/>
        <v>COMPLY</v>
      </c>
      <c r="BI1464" t="str">
        <f>VLOOKUP(H1464,Sheet2!$A$1:$B$270,2,FALSE)</f>
        <v>SURABAYA SELATAN</v>
      </c>
    </row>
    <row r="1465" spans="1:61">
      <c r="A1465">
        <v>1464</v>
      </c>
      <c r="B1465">
        <v>1002523697</v>
      </c>
      <c r="C1465">
        <v>3</v>
      </c>
      <c r="D1465" t="s">
        <v>42</v>
      </c>
      <c r="E1465">
        <v>5</v>
      </c>
      <c r="F1465" t="s">
        <v>233</v>
      </c>
      <c r="G1465" t="s">
        <v>105</v>
      </c>
      <c r="H1465" t="s">
        <v>446</v>
      </c>
      <c r="I1465" t="s">
        <v>213</v>
      </c>
      <c r="J1465" t="s">
        <v>214</v>
      </c>
      <c r="K1465" t="s">
        <v>149</v>
      </c>
      <c r="M1465" t="s">
        <v>240</v>
      </c>
      <c r="N1465" t="s">
        <v>216</v>
      </c>
      <c r="O1465" s="57">
        <v>46247.434374999997</v>
      </c>
      <c r="P1465" s="57">
        <v>46247.573622685188</v>
      </c>
      <c r="Q1465">
        <v>69364877</v>
      </c>
      <c r="R1465">
        <v>3215217037</v>
      </c>
      <c r="S1465">
        <v>152330220706</v>
      </c>
      <c r="T1465" t="s">
        <v>9612</v>
      </c>
      <c r="U1465" t="s">
        <v>9613</v>
      </c>
      <c r="V1465" t="s">
        <v>9614</v>
      </c>
      <c r="Z1465">
        <v>112.5595477</v>
      </c>
      <c r="AA1465">
        <v>-7.5436052</v>
      </c>
      <c r="AB1465" t="s">
        <v>9615</v>
      </c>
      <c r="AC1465" t="s">
        <v>230</v>
      </c>
      <c r="AL1465" t="s">
        <v>218</v>
      </c>
      <c r="AM1465" t="s">
        <v>9616</v>
      </c>
      <c r="AN1465" t="s">
        <v>6</v>
      </c>
      <c r="AO1465" t="s">
        <v>8916</v>
      </c>
      <c r="AP1465" s="57">
        <v>46248.541666666664</v>
      </c>
      <c r="AR1465" t="s">
        <v>241</v>
      </c>
      <c r="AS1465" t="s">
        <v>105</v>
      </c>
      <c r="AT1465" t="s">
        <v>231</v>
      </c>
      <c r="AV1465" t="s">
        <v>240</v>
      </c>
      <c r="AW1465" t="s">
        <v>630</v>
      </c>
      <c r="AX1465" t="s">
        <v>223</v>
      </c>
      <c r="BA1465" s="57">
        <v>46248.541666666664</v>
      </c>
      <c r="BB1465" t="s">
        <v>9616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str">
        <f>VLOOKUP(H1465,Sheet2!$A$1:$B$270,2,FALSE)</f>
        <v>MOJOKERTO</v>
      </c>
    </row>
    <row r="1466" spans="1:61">
      <c r="A1466">
        <v>1465</v>
      </c>
      <c r="B1466">
        <v>1002518990</v>
      </c>
      <c r="C1466">
        <v>3</v>
      </c>
      <c r="D1466" t="s">
        <v>55</v>
      </c>
      <c r="E1466">
        <v>5</v>
      </c>
      <c r="F1466" t="s">
        <v>267</v>
      </c>
      <c r="G1466" t="s">
        <v>122</v>
      </c>
      <c r="H1466" t="s">
        <v>486</v>
      </c>
      <c r="I1466" t="s">
        <v>213</v>
      </c>
      <c r="J1466" t="s">
        <v>214</v>
      </c>
      <c r="K1466" t="s">
        <v>149</v>
      </c>
      <c r="L1466" t="s">
        <v>215</v>
      </c>
      <c r="M1466" t="s">
        <v>76</v>
      </c>
      <c r="N1466" t="s">
        <v>216</v>
      </c>
      <c r="O1466" s="57">
        <v>46245.3909375</v>
      </c>
      <c r="P1466" s="57">
        <v>46247.475439814814</v>
      </c>
      <c r="Q1466">
        <v>69362929</v>
      </c>
      <c r="S1466">
        <v>152453209408</v>
      </c>
      <c r="T1466" t="s">
        <v>7734</v>
      </c>
      <c r="U1466" t="s">
        <v>7735</v>
      </c>
      <c r="V1466" t="s">
        <v>7736</v>
      </c>
      <c r="Z1466">
        <v>112.6618996</v>
      </c>
      <c r="AA1466">
        <v>-5.8468058000000003</v>
      </c>
      <c r="AB1466" t="s">
        <v>7737</v>
      </c>
      <c r="AC1466" t="s">
        <v>217</v>
      </c>
      <c r="AL1466" t="s">
        <v>218</v>
      </c>
      <c r="AM1466" t="s">
        <v>7484</v>
      </c>
      <c r="AN1466" t="s">
        <v>6</v>
      </c>
      <c r="AO1466" s="57">
        <v>46334.402962962966</v>
      </c>
      <c r="AP1466" s="57">
        <v>46246.541666666664</v>
      </c>
      <c r="AQ1466" t="s">
        <v>249</v>
      </c>
      <c r="AR1466" t="s">
        <v>219</v>
      </c>
      <c r="AS1466" t="s">
        <v>122</v>
      </c>
      <c r="AT1466" t="s">
        <v>231</v>
      </c>
      <c r="AU1466">
        <v>20260813</v>
      </c>
      <c r="AV1466" t="s">
        <v>222</v>
      </c>
      <c r="AW1466" t="s">
        <v>1059</v>
      </c>
      <c r="AX1466" t="s">
        <v>223</v>
      </c>
      <c r="BA1466" s="57">
        <v>46246.541666666664</v>
      </c>
      <c r="BB1466" t="s">
        <v>7484</v>
      </c>
      <c r="BC1466">
        <v>2026</v>
      </c>
      <c r="BD1466">
        <v>8</v>
      </c>
      <c r="BE1466">
        <v>13</v>
      </c>
      <c r="BF1466" s="6">
        <f t="shared" si="66"/>
        <v>46247</v>
      </c>
      <c r="BG1466">
        <f t="shared" si="67"/>
        <v>0.45833333333575865</v>
      </c>
      <c r="BH1466" t="str">
        <f t="shared" si="68"/>
        <v>COMPLY</v>
      </c>
      <c r="BI1466" t="str">
        <f>VLOOKUP(H1466,Sheet2!$A$1:$B$270,2,FALSE)</f>
        <v>GRESIK</v>
      </c>
    </row>
    <row r="1467" spans="1:61">
      <c r="A1467">
        <v>1466</v>
      </c>
      <c r="B1467">
        <v>1002521756</v>
      </c>
      <c r="C1467">
        <v>3</v>
      </c>
      <c r="D1467" t="s">
        <v>49</v>
      </c>
      <c r="E1467">
        <v>4</v>
      </c>
      <c r="F1467" t="s">
        <v>253</v>
      </c>
      <c r="G1467" t="s">
        <v>968</v>
      </c>
      <c r="H1467" t="s">
        <v>969</v>
      </c>
      <c r="I1467" t="s">
        <v>213</v>
      </c>
      <c r="J1467" t="s">
        <v>214</v>
      </c>
      <c r="K1467" t="s">
        <v>149</v>
      </c>
      <c r="M1467" t="s">
        <v>236</v>
      </c>
      <c r="N1467" t="s">
        <v>216</v>
      </c>
      <c r="O1467" s="57">
        <v>46246.472488425927</v>
      </c>
      <c r="P1467" s="57">
        <v>46246.586747685185</v>
      </c>
      <c r="Q1467">
        <v>69364050</v>
      </c>
      <c r="S1467">
        <v>142212126188</v>
      </c>
      <c r="T1467" t="s">
        <v>8660</v>
      </c>
      <c r="U1467" t="s">
        <v>8661</v>
      </c>
      <c r="Z1467">
        <v>108.9867514</v>
      </c>
      <c r="AA1467">
        <v>-7.1551226999999997</v>
      </c>
      <c r="AB1467" t="s">
        <v>8662</v>
      </c>
      <c r="AC1467" t="s">
        <v>226</v>
      </c>
      <c r="AO1467" s="57">
        <v>46364.486018518517</v>
      </c>
      <c r="AR1467" t="s">
        <v>314</v>
      </c>
      <c r="AS1467" t="s">
        <v>220</v>
      </c>
      <c r="AT1467" t="s">
        <v>231</v>
      </c>
      <c r="AV1467" t="s">
        <v>1136</v>
      </c>
      <c r="AW1467" t="s">
        <v>991</v>
      </c>
      <c r="AX1467" t="s">
        <v>223</v>
      </c>
      <c r="AZ1467" t="s">
        <v>1136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:61">
      <c r="A1468">
        <v>1467</v>
      </c>
      <c r="B1468">
        <v>1002509805</v>
      </c>
      <c r="C1468">
        <v>3</v>
      </c>
      <c r="D1468" t="s">
        <v>42</v>
      </c>
      <c r="E1468">
        <v>5</v>
      </c>
      <c r="F1468" t="s">
        <v>233</v>
      </c>
      <c r="G1468" t="s">
        <v>101</v>
      </c>
      <c r="H1468" t="s">
        <v>439</v>
      </c>
      <c r="I1468" t="s">
        <v>213</v>
      </c>
      <c r="J1468" t="s">
        <v>214</v>
      </c>
      <c r="K1468" t="s">
        <v>149</v>
      </c>
      <c r="M1468" t="s">
        <v>582</v>
      </c>
      <c r="N1468" t="s">
        <v>216</v>
      </c>
      <c r="O1468" s="57">
        <v>46239.404328703706</v>
      </c>
      <c r="P1468" s="57">
        <v>46248.380324074074</v>
      </c>
      <c r="Q1468">
        <v>69358841</v>
      </c>
      <c r="S1468">
        <v>152331250912</v>
      </c>
      <c r="T1468" t="s">
        <v>2928</v>
      </c>
      <c r="U1468" t="s">
        <v>2929</v>
      </c>
      <c r="V1468" t="s">
        <v>2930</v>
      </c>
      <c r="Z1468">
        <v>112.62424470000001</v>
      </c>
      <c r="AA1468">
        <v>-7.4491252000000001</v>
      </c>
      <c r="AB1468" t="s">
        <v>2931</v>
      </c>
      <c r="AC1468" t="s">
        <v>230</v>
      </c>
      <c r="AL1468" t="s">
        <v>218</v>
      </c>
      <c r="AM1468" t="s">
        <v>1840</v>
      </c>
      <c r="AN1468" t="s">
        <v>6</v>
      </c>
      <c r="AO1468" s="57">
        <v>46150.413344907407</v>
      </c>
      <c r="AP1468" s="57">
        <v>46241.333333333336</v>
      </c>
      <c r="AQ1468" t="s">
        <v>570</v>
      </c>
      <c r="AR1468" t="s">
        <v>14</v>
      </c>
      <c r="AS1468" t="s">
        <v>608</v>
      </c>
      <c r="AT1468" t="s">
        <v>231</v>
      </c>
      <c r="AV1468" t="s">
        <v>9617</v>
      </c>
      <c r="AW1468" t="s">
        <v>601</v>
      </c>
      <c r="AX1468" t="s">
        <v>223</v>
      </c>
      <c r="BA1468" s="57">
        <v>46241.333333333336</v>
      </c>
      <c r="BB1468" t="s">
        <v>1840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str">
        <f>VLOOKUP(H1468,Sheet2!$A$1:$B$270,2,FALSE)</f>
        <v>SIDOARJO</v>
      </c>
    </row>
    <row r="1469" spans="1:61">
      <c r="A1469">
        <v>1468</v>
      </c>
      <c r="B1469">
        <v>1002510872</v>
      </c>
      <c r="C1469">
        <v>3</v>
      </c>
      <c r="D1469" t="s">
        <v>45</v>
      </c>
      <c r="E1469">
        <v>5</v>
      </c>
      <c r="F1469" t="s">
        <v>211</v>
      </c>
      <c r="G1469" t="s">
        <v>118</v>
      </c>
      <c r="H1469" t="s">
        <v>285</v>
      </c>
      <c r="I1469" t="s">
        <v>213</v>
      </c>
      <c r="J1469" t="s">
        <v>214</v>
      </c>
      <c r="K1469" t="s">
        <v>149</v>
      </c>
      <c r="L1469" t="s">
        <v>215</v>
      </c>
      <c r="M1469" t="s">
        <v>559</v>
      </c>
      <c r="N1469" t="s">
        <v>216</v>
      </c>
      <c r="O1469" s="57">
        <v>46239.614675925928</v>
      </c>
      <c r="P1469" s="57">
        <v>46245.408495370371</v>
      </c>
      <c r="Q1469">
        <v>69333730</v>
      </c>
      <c r="S1469">
        <v>172610203612</v>
      </c>
      <c r="T1469" t="s">
        <v>1074</v>
      </c>
      <c r="U1469" t="s">
        <v>1075</v>
      </c>
      <c r="V1469" t="s">
        <v>1076</v>
      </c>
      <c r="Z1469">
        <v>116.83274</v>
      </c>
      <c r="AA1469">
        <v>-8.7546210000000002</v>
      </c>
      <c r="AB1469" t="s">
        <v>1077</v>
      </c>
      <c r="AC1469" t="s">
        <v>217</v>
      </c>
      <c r="AL1469" t="s">
        <v>218</v>
      </c>
      <c r="AM1469" t="s">
        <v>1147</v>
      </c>
      <c r="AN1469" t="s">
        <v>6</v>
      </c>
      <c r="AO1469" s="57">
        <v>46150.621377314812</v>
      </c>
      <c r="AP1469" s="57">
        <v>46228</v>
      </c>
      <c r="AR1469" t="s">
        <v>6</v>
      </c>
      <c r="AS1469" t="s">
        <v>587</v>
      </c>
      <c r="AT1469" t="s">
        <v>231</v>
      </c>
      <c r="AV1469" t="s">
        <v>1032</v>
      </c>
      <c r="AW1469" t="s">
        <v>1029</v>
      </c>
      <c r="AX1469" t="s">
        <v>223</v>
      </c>
      <c r="BA1469" s="57">
        <v>46228.541666666664</v>
      </c>
      <c r="BB1469" t="s">
        <v>1147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str">
        <f>VLOOKUP(H1469,Sheet2!$A$1:$B$270,2,FALSE)</f>
        <v>SUMBAWA</v>
      </c>
    </row>
    <row r="1470" spans="1:61">
      <c r="A1470">
        <v>1469</v>
      </c>
      <c r="B1470">
        <v>1002517499</v>
      </c>
      <c r="C1470">
        <v>3</v>
      </c>
      <c r="D1470" t="s">
        <v>38</v>
      </c>
      <c r="E1470">
        <v>5</v>
      </c>
      <c r="F1470" t="s">
        <v>92</v>
      </c>
      <c r="G1470" t="s">
        <v>95</v>
      </c>
      <c r="H1470" t="s">
        <v>245</v>
      </c>
      <c r="I1470" t="s">
        <v>213</v>
      </c>
      <c r="J1470" t="s">
        <v>214</v>
      </c>
      <c r="K1470" t="s">
        <v>149</v>
      </c>
      <c r="L1470" t="s">
        <v>215</v>
      </c>
      <c r="M1470" t="s">
        <v>76</v>
      </c>
      <c r="N1470" t="s">
        <v>216</v>
      </c>
      <c r="O1470" s="57">
        <v>46244.488854166666</v>
      </c>
      <c r="P1470" s="57">
        <v>46245.904710648145</v>
      </c>
      <c r="Q1470">
        <v>69362314</v>
      </c>
      <c r="S1470">
        <v>152604231084</v>
      </c>
      <c r="T1470" t="s">
        <v>6609</v>
      </c>
      <c r="U1470" t="s">
        <v>6610</v>
      </c>
      <c r="V1470" t="s">
        <v>6611</v>
      </c>
      <c r="Z1470">
        <v>111.480836</v>
      </c>
      <c r="AA1470">
        <v>-7.8407840000000002</v>
      </c>
      <c r="AB1470" t="s">
        <v>6612</v>
      </c>
      <c r="AC1470" t="s">
        <v>237</v>
      </c>
      <c r="AL1470" t="s">
        <v>218</v>
      </c>
      <c r="AM1470" t="s">
        <v>6544</v>
      </c>
      <c r="AN1470" t="s">
        <v>6</v>
      </c>
      <c r="AO1470" s="57">
        <v>46303.496307870373</v>
      </c>
      <c r="AP1470" s="57">
        <v>46245.333333333336</v>
      </c>
      <c r="AR1470" t="s">
        <v>219</v>
      </c>
      <c r="AS1470" t="s">
        <v>246</v>
      </c>
      <c r="AT1470" t="s">
        <v>231</v>
      </c>
      <c r="AU1470">
        <v>20260811</v>
      </c>
      <c r="AV1470" t="s">
        <v>222</v>
      </c>
      <c r="AW1470" t="s">
        <v>1055</v>
      </c>
      <c r="AX1470" t="s">
        <v>223</v>
      </c>
      <c r="BA1470" s="57">
        <v>46245.333333333336</v>
      </c>
      <c r="BB1470" t="s">
        <v>6544</v>
      </c>
      <c r="BC1470">
        <v>2026</v>
      </c>
      <c r="BD1470">
        <v>8</v>
      </c>
      <c r="BE1470">
        <v>11</v>
      </c>
      <c r="BF1470" s="6">
        <f t="shared" si="66"/>
        <v>46245</v>
      </c>
      <c r="BG1470">
        <f t="shared" si="67"/>
        <v>-0.33333333333575865</v>
      </c>
      <c r="BH1470" t="str">
        <f t="shared" si="68"/>
        <v>COMPLY</v>
      </c>
      <c r="BI1470" t="str">
        <f>VLOOKUP(H1470,Sheet2!$A$1:$B$270,2,FALSE)</f>
        <v>PONOROGO</v>
      </c>
    </row>
    <row r="1471" spans="1:61">
      <c r="A1471">
        <v>1470</v>
      </c>
      <c r="B1471">
        <v>1002516813</v>
      </c>
      <c r="C1471">
        <v>3</v>
      </c>
      <c r="D1471" t="s">
        <v>34</v>
      </c>
      <c r="E1471">
        <v>5</v>
      </c>
      <c r="F1471" t="s">
        <v>580</v>
      </c>
      <c r="G1471" t="s">
        <v>79</v>
      </c>
      <c r="H1471" t="s">
        <v>473</v>
      </c>
      <c r="I1471" t="s">
        <v>213</v>
      </c>
      <c r="J1471" t="s">
        <v>214</v>
      </c>
      <c r="K1471" t="s">
        <v>149</v>
      </c>
      <c r="M1471" t="s">
        <v>76</v>
      </c>
      <c r="N1471" t="s">
        <v>216</v>
      </c>
      <c r="O1471" s="57">
        <v>46244.354004629633</v>
      </c>
      <c r="P1471" s="57">
        <v>46246.396921296298</v>
      </c>
      <c r="Q1471">
        <v>69362051</v>
      </c>
      <c r="S1471">
        <v>172407213194</v>
      </c>
      <c r="T1471" t="s">
        <v>6623</v>
      </c>
      <c r="U1471" t="s">
        <v>6624</v>
      </c>
      <c r="V1471" t="s">
        <v>6625</v>
      </c>
      <c r="Z1471">
        <v>115.3355323</v>
      </c>
      <c r="AA1471">
        <v>-8.5723724000000008</v>
      </c>
      <c r="AB1471" t="s">
        <v>6626</v>
      </c>
      <c r="AC1471" t="s">
        <v>230</v>
      </c>
      <c r="AL1471" t="s">
        <v>218</v>
      </c>
      <c r="AM1471" t="s">
        <v>6627</v>
      </c>
      <c r="AN1471" t="s">
        <v>6</v>
      </c>
      <c r="AO1471" s="57">
        <v>46303.361180555556</v>
      </c>
      <c r="AP1471" s="57">
        <v>46245.333333333336</v>
      </c>
      <c r="AR1471" t="s">
        <v>219</v>
      </c>
      <c r="AS1471" t="s">
        <v>79</v>
      </c>
      <c r="AT1471" t="s">
        <v>231</v>
      </c>
      <c r="AU1471">
        <v>20260812</v>
      </c>
      <c r="AV1471" t="s">
        <v>222</v>
      </c>
      <c r="AW1471" t="s">
        <v>566</v>
      </c>
      <c r="AX1471" t="s">
        <v>223</v>
      </c>
      <c r="BA1471" s="57">
        <v>46245.333333333336</v>
      </c>
      <c r="BB1471" t="s">
        <v>6627</v>
      </c>
      <c r="BC1471">
        <v>2026</v>
      </c>
      <c r="BD1471">
        <v>8</v>
      </c>
      <c r="BE1471">
        <v>12</v>
      </c>
      <c r="BF1471" s="6">
        <f t="shared" si="66"/>
        <v>46246</v>
      </c>
      <c r="BG1471">
        <f t="shared" si="67"/>
        <v>0.66666666666424135</v>
      </c>
      <c r="BH1471" t="str">
        <f t="shared" si="68"/>
        <v>COMPLY</v>
      </c>
      <c r="BI1471" t="str">
        <f>VLOOKUP(H1471,Sheet2!$A$1:$B$270,2,FALSE)</f>
        <v>GIANYAR</v>
      </c>
    </row>
    <row r="1472" spans="1:61">
      <c r="A1472">
        <v>1471</v>
      </c>
      <c r="B1472">
        <v>1002524688</v>
      </c>
      <c r="C1472">
        <v>3</v>
      </c>
      <c r="D1472" t="s">
        <v>59</v>
      </c>
      <c r="E1472">
        <v>4</v>
      </c>
      <c r="F1472" t="s">
        <v>573</v>
      </c>
      <c r="G1472" t="s">
        <v>934</v>
      </c>
      <c r="H1472" t="s">
        <v>950</v>
      </c>
      <c r="I1472" t="s">
        <v>213</v>
      </c>
      <c r="J1472" t="s">
        <v>214</v>
      </c>
      <c r="K1472" t="s">
        <v>149</v>
      </c>
      <c r="L1472" t="s">
        <v>215</v>
      </c>
      <c r="M1472" t="s">
        <v>240</v>
      </c>
      <c r="N1472" t="s">
        <v>216</v>
      </c>
      <c r="O1472" s="57">
        <v>46247.640925925924</v>
      </c>
      <c r="P1472" s="57">
        <v>46247.64167824074</v>
      </c>
      <c r="Q1472">
        <v>69365345</v>
      </c>
      <c r="S1472">
        <v>146144119894</v>
      </c>
      <c r="T1472" t="s">
        <v>9618</v>
      </c>
      <c r="U1472" t="s">
        <v>9619</v>
      </c>
      <c r="V1472" t="s">
        <v>9620</v>
      </c>
      <c r="Z1472">
        <v>110.4179738</v>
      </c>
      <c r="AA1472">
        <v>-7.7086901999999897</v>
      </c>
      <c r="AB1472" t="s">
        <v>9621</v>
      </c>
      <c r="AC1472" t="s">
        <v>237</v>
      </c>
      <c r="AL1472" t="s">
        <v>218</v>
      </c>
      <c r="AM1472" t="s">
        <v>9622</v>
      </c>
      <c r="AN1472" t="s">
        <v>6</v>
      </c>
      <c r="AO1472" t="s">
        <v>8900</v>
      </c>
      <c r="AP1472" s="57">
        <v>46248.5</v>
      </c>
      <c r="AR1472" t="s">
        <v>241</v>
      </c>
      <c r="AS1472" t="s">
        <v>220</v>
      </c>
      <c r="AT1472" t="s">
        <v>231</v>
      </c>
      <c r="AV1472" t="s">
        <v>240</v>
      </c>
      <c r="AW1472" t="s">
        <v>1072</v>
      </c>
      <c r="AX1472" t="s">
        <v>223</v>
      </c>
      <c r="BA1472" s="57">
        <v>46248.5</v>
      </c>
      <c r="BB1472" t="s">
        <v>9622</v>
      </c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:61">
      <c r="A1473">
        <v>1472</v>
      </c>
      <c r="B1473">
        <v>1002516331</v>
      </c>
      <c r="C1473">
        <v>3</v>
      </c>
      <c r="D1473" t="s">
        <v>38</v>
      </c>
      <c r="E1473">
        <v>5</v>
      </c>
      <c r="F1473" t="s">
        <v>251</v>
      </c>
      <c r="G1473" t="s">
        <v>87</v>
      </c>
      <c r="H1473" t="s">
        <v>437</v>
      </c>
      <c r="I1473" t="s">
        <v>213</v>
      </c>
      <c r="J1473" t="s">
        <v>214</v>
      </c>
      <c r="K1473" t="s">
        <v>149</v>
      </c>
      <c r="L1473" t="s">
        <v>215</v>
      </c>
      <c r="M1473" t="s">
        <v>76</v>
      </c>
      <c r="N1473" t="s">
        <v>216</v>
      </c>
      <c r="O1473" s="57">
        <v>46243.403425925928</v>
      </c>
      <c r="P1473" s="57">
        <v>46243.784571759257</v>
      </c>
      <c r="Q1473">
        <v>69361747</v>
      </c>
      <c r="S1473">
        <v>152717204931</v>
      </c>
      <c r="T1473" t="s">
        <v>5413</v>
      </c>
      <c r="U1473" t="s">
        <v>5414</v>
      </c>
      <c r="V1473" t="s">
        <v>5415</v>
      </c>
      <c r="Z1473">
        <v>112.761312872171</v>
      </c>
      <c r="AA1473">
        <v>-7.9952177753545399</v>
      </c>
      <c r="AB1473" t="s">
        <v>5416</v>
      </c>
      <c r="AC1473" t="s">
        <v>217</v>
      </c>
      <c r="AL1473" t="s">
        <v>218</v>
      </c>
      <c r="AM1473" t="s">
        <v>4851</v>
      </c>
      <c r="AN1473" t="s">
        <v>6</v>
      </c>
      <c r="AO1473" s="57">
        <v>46273.413229166668</v>
      </c>
      <c r="AP1473" s="57">
        <v>46244.333333333336</v>
      </c>
      <c r="AR1473" t="s">
        <v>219</v>
      </c>
      <c r="AS1473" t="s">
        <v>632</v>
      </c>
      <c r="AT1473" t="s">
        <v>231</v>
      </c>
      <c r="AU1473">
        <v>20260809</v>
      </c>
      <c r="AV1473" t="s">
        <v>222</v>
      </c>
      <c r="AW1473" t="s">
        <v>666</v>
      </c>
      <c r="AX1473" t="s">
        <v>223</v>
      </c>
      <c r="BA1473" s="57">
        <v>46244.333333333336</v>
      </c>
      <c r="BB1473" t="s">
        <v>4851</v>
      </c>
      <c r="BC1473">
        <v>2026</v>
      </c>
      <c r="BD1473">
        <v>8</v>
      </c>
      <c r="BE1473">
        <v>9</v>
      </c>
      <c r="BF1473" s="6">
        <f t="shared" si="66"/>
        <v>46243</v>
      </c>
      <c r="BG1473">
        <f t="shared" si="67"/>
        <v>-1.3333333333357587</v>
      </c>
      <c r="BH1473" t="str">
        <f t="shared" si="68"/>
        <v>COMPLY</v>
      </c>
      <c r="BI1473" t="str">
        <f>VLOOKUP(H1473,Sheet2!$A$1:$B$270,2,FALSE)</f>
        <v>BATU</v>
      </c>
    </row>
    <row r="1474" spans="1:61">
      <c r="A1474">
        <v>1473</v>
      </c>
      <c r="B1474">
        <v>1002520222</v>
      </c>
      <c r="C1474">
        <v>3</v>
      </c>
      <c r="D1474" t="s">
        <v>49</v>
      </c>
      <c r="E1474">
        <v>4</v>
      </c>
      <c r="F1474" t="s">
        <v>253</v>
      </c>
      <c r="G1474" t="s">
        <v>556</v>
      </c>
      <c r="H1474" t="s">
        <v>1011</v>
      </c>
      <c r="I1474" t="s">
        <v>213</v>
      </c>
      <c r="J1474" t="s">
        <v>214</v>
      </c>
      <c r="K1474" t="s">
        <v>149</v>
      </c>
      <c r="L1474" t="s">
        <v>215</v>
      </c>
      <c r="M1474" t="s">
        <v>76</v>
      </c>
      <c r="N1474" t="s">
        <v>216</v>
      </c>
      <c r="O1474" s="57">
        <v>46245.607592592591</v>
      </c>
      <c r="P1474" s="57">
        <v>46246.563101851854</v>
      </c>
      <c r="Q1474">
        <v>69363457</v>
      </c>
      <c r="S1474">
        <v>146284106669</v>
      </c>
      <c r="T1474" t="s">
        <v>7738</v>
      </c>
      <c r="U1474" t="s">
        <v>8663</v>
      </c>
      <c r="V1474" t="s">
        <v>7739</v>
      </c>
      <c r="Z1474">
        <v>109.012076519429</v>
      </c>
      <c r="AA1474">
        <v>-6.9380690695069296</v>
      </c>
      <c r="AB1474" t="s">
        <v>7740</v>
      </c>
      <c r="AC1474" t="s">
        <v>217</v>
      </c>
      <c r="AL1474" t="s">
        <v>218</v>
      </c>
      <c r="AM1474" t="s">
        <v>7741</v>
      </c>
      <c r="AN1474" t="s">
        <v>6</v>
      </c>
      <c r="AO1474" s="57">
        <v>46334.610983796294</v>
      </c>
      <c r="AP1474" s="57">
        <v>46246.541666666664</v>
      </c>
      <c r="AR1474" t="s">
        <v>219</v>
      </c>
      <c r="AS1474" t="s">
        <v>220</v>
      </c>
      <c r="AT1474" t="s">
        <v>231</v>
      </c>
      <c r="AU1474">
        <v>20260812</v>
      </c>
      <c r="AV1474" t="s">
        <v>222</v>
      </c>
      <c r="AW1474" t="s">
        <v>952</v>
      </c>
      <c r="AX1474" t="s">
        <v>223</v>
      </c>
      <c r="BA1474" s="57">
        <v>46246.541666666664</v>
      </c>
      <c r="BB1474" t="s">
        <v>7741</v>
      </c>
      <c r="BC1474">
        <v>2026</v>
      </c>
      <c r="BD1474">
        <v>8</v>
      </c>
      <c r="BE1474">
        <v>12</v>
      </c>
      <c r="BF1474" s="6">
        <f t="shared" si="66"/>
        <v>46246</v>
      </c>
      <c r="BG1474">
        <f t="shared" si="67"/>
        <v>-0.54166666666424135</v>
      </c>
      <c r="BH1474" t="str">
        <f t="shared" si="68"/>
        <v>COMPLY</v>
      </c>
      <c r="BI1474" t="e">
        <f>VLOOKUP(H1474,Sheet2!$A$1:$B$270,2,FALSE)</f>
        <v>#N/A</v>
      </c>
    </row>
    <row r="1475" spans="1:61">
      <c r="A1475">
        <v>1474</v>
      </c>
      <c r="B1475">
        <v>1002521538</v>
      </c>
      <c r="C1475">
        <v>3</v>
      </c>
      <c r="D1475" t="s">
        <v>38</v>
      </c>
      <c r="E1475">
        <v>5</v>
      </c>
      <c r="F1475" t="s">
        <v>92</v>
      </c>
      <c r="G1475" t="s">
        <v>95</v>
      </c>
      <c r="H1475" t="s">
        <v>480</v>
      </c>
      <c r="I1475" t="s">
        <v>213</v>
      </c>
      <c r="J1475" t="s">
        <v>214</v>
      </c>
      <c r="K1475" t="s">
        <v>149</v>
      </c>
      <c r="L1475" t="s">
        <v>215</v>
      </c>
      <c r="M1475" t="s">
        <v>76</v>
      </c>
      <c r="N1475" t="s">
        <v>216</v>
      </c>
      <c r="O1475" s="57">
        <v>46246.428425925929</v>
      </c>
      <c r="P1475" s="57">
        <v>46247.684328703705</v>
      </c>
      <c r="Q1475">
        <v>69363922</v>
      </c>
      <c r="S1475">
        <v>152614209515</v>
      </c>
      <c r="T1475" t="s">
        <v>8664</v>
      </c>
      <c r="U1475" t="s">
        <v>8665</v>
      </c>
      <c r="V1475" t="s">
        <v>8666</v>
      </c>
      <c r="Z1475">
        <v>111.34801899999999</v>
      </c>
      <c r="AA1475">
        <v>-7.8723200000000002</v>
      </c>
      <c r="AB1475" t="s">
        <v>8667</v>
      </c>
      <c r="AC1475" t="s">
        <v>237</v>
      </c>
      <c r="AL1475" t="s">
        <v>218</v>
      </c>
      <c r="AM1475" t="s">
        <v>8281</v>
      </c>
      <c r="AN1475" t="s">
        <v>6</v>
      </c>
      <c r="AO1475" s="57">
        <v>46364.444363425922</v>
      </c>
      <c r="AP1475" s="57">
        <v>46247.333333333336</v>
      </c>
      <c r="AR1475" t="s">
        <v>219</v>
      </c>
      <c r="AS1475" t="s">
        <v>246</v>
      </c>
      <c r="AT1475" t="s">
        <v>231</v>
      </c>
      <c r="AU1475">
        <v>20260813</v>
      </c>
      <c r="AV1475" t="s">
        <v>222</v>
      </c>
      <c r="AW1475" t="s">
        <v>1055</v>
      </c>
      <c r="AX1475" t="s">
        <v>223</v>
      </c>
      <c r="BA1475" s="57">
        <v>46247.333333333336</v>
      </c>
      <c r="BB1475" t="s">
        <v>8281</v>
      </c>
      <c r="BC1475">
        <v>2026</v>
      </c>
      <c r="BD1475">
        <v>8</v>
      </c>
      <c r="BE1475">
        <v>13</v>
      </c>
      <c r="BF1475" s="6">
        <f t="shared" ref="BF1475:BF1538" si="69">DATE(BC1475,BD1475,BE1475)</f>
        <v>46247</v>
      </c>
      <c r="BG1475">
        <f t="shared" ref="BG1475:BG1538" si="70">BF1475-BA1475</f>
        <v>-0.33333333333575865</v>
      </c>
      <c r="BH1475" t="str">
        <f t="shared" ref="BH1475:BH1538" si="71">IF(BG1475=1,"COMPLY",IF(BG1475&lt;1,"COMPLY","NOT COMPLY"))</f>
        <v>COMPLY</v>
      </c>
      <c r="BI1475" t="str">
        <f>VLOOKUP(H1475,Sheet2!$A$1:$B$270,2,FALSE)</f>
        <v>PONOROGO</v>
      </c>
    </row>
    <row r="1476" spans="1:61">
      <c r="A1476">
        <v>1475</v>
      </c>
      <c r="B1476">
        <v>1002524422</v>
      </c>
      <c r="C1476">
        <v>3</v>
      </c>
      <c r="D1476" t="s">
        <v>49</v>
      </c>
      <c r="E1476">
        <v>4</v>
      </c>
      <c r="F1476" t="s">
        <v>247</v>
      </c>
      <c r="G1476" t="s">
        <v>551</v>
      </c>
      <c r="H1476" t="s">
        <v>5735</v>
      </c>
      <c r="I1476" t="s">
        <v>213</v>
      </c>
      <c r="J1476" t="s">
        <v>214</v>
      </c>
      <c r="K1476" t="s">
        <v>149</v>
      </c>
      <c r="L1476" t="s">
        <v>215</v>
      </c>
      <c r="M1476" t="s">
        <v>240</v>
      </c>
      <c r="N1476" t="s">
        <v>216</v>
      </c>
      <c r="O1476" s="57">
        <v>46247.590937499997</v>
      </c>
      <c r="P1476" s="57">
        <v>46247.59171296296</v>
      </c>
      <c r="Q1476">
        <v>69365233</v>
      </c>
      <c r="S1476">
        <v>141409102268</v>
      </c>
      <c r="T1476" t="s">
        <v>9623</v>
      </c>
      <c r="U1476" t="s">
        <v>9624</v>
      </c>
      <c r="V1476" t="s">
        <v>9625</v>
      </c>
      <c r="Z1476">
        <v>110.04906941811601</v>
      </c>
      <c r="AA1476">
        <v>-7.0864599348386497</v>
      </c>
      <c r="AB1476" t="s">
        <v>9626</v>
      </c>
      <c r="AC1476" t="s">
        <v>237</v>
      </c>
      <c r="AL1476" t="s">
        <v>218</v>
      </c>
      <c r="AM1476" t="s">
        <v>9273</v>
      </c>
      <c r="AN1476" t="s">
        <v>6</v>
      </c>
      <c r="AO1476" t="s">
        <v>8961</v>
      </c>
      <c r="AP1476" s="57">
        <v>46248.541666666664</v>
      </c>
      <c r="AR1476" t="s">
        <v>241</v>
      </c>
      <c r="AS1476" t="s">
        <v>220</v>
      </c>
      <c r="AT1476" t="s">
        <v>231</v>
      </c>
      <c r="AV1476" t="s">
        <v>240</v>
      </c>
      <c r="AW1476" t="s">
        <v>1066</v>
      </c>
      <c r="AX1476" t="s">
        <v>223</v>
      </c>
      <c r="BA1476" s="57">
        <v>46248.541666666664</v>
      </c>
      <c r="BB1476" t="s">
        <v>9273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:61">
      <c r="A1477">
        <v>1476</v>
      </c>
      <c r="B1477">
        <v>1002511405</v>
      </c>
      <c r="C1477">
        <v>3</v>
      </c>
      <c r="D1477" t="s">
        <v>55</v>
      </c>
      <c r="E1477">
        <v>5</v>
      </c>
      <c r="F1477" t="s">
        <v>267</v>
      </c>
      <c r="G1477" t="s">
        <v>128</v>
      </c>
      <c r="H1477" t="s">
        <v>276</v>
      </c>
      <c r="I1477" t="s">
        <v>213</v>
      </c>
      <c r="J1477" t="s">
        <v>214</v>
      </c>
      <c r="K1477" t="s">
        <v>149</v>
      </c>
      <c r="L1477" t="s">
        <v>215</v>
      </c>
      <c r="M1477" t="s">
        <v>76</v>
      </c>
      <c r="N1477" t="s">
        <v>216</v>
      </c>
      <c r="O1477" s="57">
        <v>46240.318703703706</v>
      </c>
      <c r="P1477" s="57">
        <v>46244.566770833335</v>
      </c>
      <c r="Q1477">
        <v>69359530</v>
      </c>
      <c r="S1477">
        <v>152418250708</v>
      </c>
      <c r="T1477" t="s">
        <v>2951</v>
      </c>
      <c r="U1477" t="s">
        <v>2952</v>
      </c>
      <c r="V1477" t="s">
        <v>2953</v>
      </c>
      <c r="Z1477">
        <v>112.6863508</v>
      </c>
      <c r="AA1477">
        <v>-7.2367782999999903</v>
      </c>
      <c r="AB1477" t="s">
        <v>2954</v>
      </c>
      <c r="AC1477" t="s">
        <v>237</v>
      </c>
      <c r="AL1477" t="s">
        <v>218</v>
      </c>
      <c r="AM1477" t="s">
        <v>2955</v>
      </c>
      <c r="AN1477" t="s">
        <v>6</v>
      </c>
      <c r="AO1477" s="57">
        <v>46181.319456018522</v>
      </c>
      <c r="AP1477" s="57">
        <v>46245.333333333336</v>
      </c>
      <c r="AR1477" t="s">
        <v>219</v>
      </c>
      <c r="AS1477" t="s">
        <v>277</v>
      </c>
      <c r="AT1477" t="s">
        <v>231</v>
      </c>
      <c r="AU1477">
        <v>20260810</v>
      </c>
      <c r="AV1477" t="s">
        <v>222</v>
      </c>
      <c r="AW1477" t="s">
        <v>1068</v>
      </c>
      <c r="AX1477" t="s">
        <v>223</v>
      </c>
      <c r="BA1477" s="57">
        <v>46245.333333333336</v>
      </c>
      <c r="BB1477" t="s">
        <v>2955</v>
      </c>
      <c r="BC1477">
        <v>2026</v>
      </c>
      <c r="BD1477">
        <v>8</v>
      </c>
      <c r="BE1477">
        <v>10</v>
      </c>
      <c r="BF1477" s="6">
        <f t="shared" si="69"/>
        <v>46244</v>
      </c>
      <c r="BG1477">
        <f t="shared" si="70"/>
        <v>-1.3333333333357587</v>
      </c>
      <c r="BH1477" t="str">
        <f t="shared" si="71"/>
        <v>COMPLY</v>
      </c>
      <c r="BI1477" t="str">
        <f>VLOOKUP(H1477,Sheet2!$A$1:$B$270,2,FALSE)</f>
        <v>SURABAYA UTARA</v>
      </c>
    </row>
    <row r="1478" spans="1:61">
      <c r="A1478">
        <v>1477</v>
      </c>
      <c r="B1478">
        <v>1002509403</v>
      </c>
      <c r="C1478">
        <v>3</v>
      </c>
      <c r="D1478" t="s">
        <v>49</v>
      </c>
      <c r="E1478">
        <v>4</v>
      </c>
      <c r="F1478" t="s">
        <v>253</v>
      </c>
      <c r="G1478" t="s">
        <v>253</v>
      </c>
      <c r="H1478" t="s">
        <v>939</v>
      </c>
      <c r="I1478" t="s">
        <v>213</v>
      </c>
      <c r="J1478" t="s">
        <v>214</v>
      </c>
      <c r="K1478" t="s">
        <v>149</v>
      </c>
      <c r="M1478" t="s">
        <v>76</v>
      </c>
      <c r="N1478" t="s">
        <v>216</v>
      </c>
      <c r="O1478" s="57">
        <v>46238.753495370373</v>
      </c>
      <c r="P1478" s="57">
        <v>46238.78765046296</v>
      </c>
      <c r="Q1478">
        <v>69357831</v>
      </c>
      <c r="S1478">
        <v>142202154687</v>
      </c>
      <c r="T1478" t="s">
        <v>2960</v>
      </c>
      <c r="U1478" t="s">
        <v>2961</v>
      </c>
      <c r="V1478" t="s">
        <v>2962</v>
      </c>
      <c r="Z1478">
        <v>109.668244</v>
      </c>
      <c r="AA1478">
        <v>-6.9062729999999997</v>
      </c>
      <c r="AB1478" t="s">
        <v>2963</v>
      </c>
      <c r="AC1478" t="s">
        <v>292</v>
      </c>
      <c r="AL1478" t="s">
        <v>218</v>
      </c>
      <c r="AM1478" t="s">
        <v>2964</v>
      </c>
      <c r="AN1478" t="s">
        <v>6</v>
      </c>
      <c r="AO1478" s="57">
        <v>46120.756874999999</v>
      </c>
      <c r="AR1478" t="s">
        <v>219</v>
      </c>
      <c r="AS1478" t="s">
        <v>220</v>
      </c>
      <c r="AT1478" t="s">
        <v>231</v>
      </c>
      <c r="AU1478">
        <v>20260804</v>
      </c>
      <c r="AV1478" t="s">
        <v>222</v>
      </c>
      <c r="AW1478" t="s">
        <v>567</v>
      </c>
      <c r="AX1478" t="s">
        <v>223</v>
      </c>
      <c r="BA1478" s="57">
        <v>46238.291666666664</v>
      </c>
      <c r="BB1478" t="s">
        <v>2964</v>
      </c>
      <c r="BC1478">
        <v>2026</v>
      </c>
      <c r="BD1478">
        <v>8</v>
      </c>
      <c r="BE1478">
        <v>4</v>
      </c>
      <c r="BF1478" s="6">
        <f t="shared" si="69"/>
        <v>46238</v>
      </c>
      <c r="BG1478">
        <f t="shared" si="70"/>
        <v>-0.29166666666424135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1002524072</v>
      </c>
      <c r="C1479">
        <v>3</v>
      </c>
      <c r="D1479" t="s">
        <v>34</v>
      </c>
      <c r="E1479">
        <v>5</v>
      </c>
      <c r="F1479" t="s">
        <v>580</v>
      </c>
      <c r="G1479" t="s">
        <v>85</v>
      </c>
      <c r="H1479" t="s">
        <v>287</v>
      </c>
      <c r="I1479" t="s">
        <v>213</v>
      </c>
      <c r="J1479" t="s">
        <v>214</v>
      </c>
      <c r="K1479" t="s">
        <v>149</v>
      </c>
      <c r="M1479" t="s">
        <v>76</v>
      </c>
      <c r="N1479" t="s">
        <v>216</v>
      </c>
      <c r="O1479" s="57">
        <v>46247.513923611114</v>
      </c>
      <c r="P1479" s="57">
        <v>46247.715231481481</v>
      </c>
      <c r="Q1479">
        <v>69365040</v>
      </c>
      <c r="S1479">
        <v>172413244435</v>
      </c>
      <c r="T1479" t="s">
        <v>5517</v>
      </c>
      <c r="U1479" t="s">
        <v>5518</v>
      </c>
      <c r="V1479" t="s">
        <v>9627</v>
      </c>
      <c r="Z1479">
        <v>115.2225619</v>
      </c>
      <c r="AA1479">
        <v>-8.3272320999999998</v>
      </c>
      <c r="AB1479" t="s">
        <v>5520</v>
      </c>
      <c r="AC1479" t="s">
        <v>230</v>
      </c>
      <c r="AL1479" t="s">
        <v>218</v>
      </c>
      <c r="AM1479" t="s">
        <v>9080</v>
      </c>
      <c r="AN1479" t="s">
        <v>6</v>
      </c>
      <c r="AO1479" t="s">
        <v>8947</v>
      </c>
      <c r="AP1479" s="57">
        <v>46248.541666666664</v>
      </c>
      <c r="AR1479" t="s">
        <v>219</v>
      </c>
      <c r="AS1479" t="s">
        <v>85</v>
      </c>
      <c r="AT1479" t="s">
        <v>231</v>
      </c>
      <c r="AU1479">
        <v>20260813</v>
      </c>
      <c r="AV1479" t="s">
        <v>222</v>
      </c>
      <c r="AW1479" t="s">
        <v>607</v>
      </c>
      <c r="AX1479" t="s">
        <v>223</v>
      </c>
      <c r="BA1479" s="57">
        <v>46248.541666666664</v>
      </c>
      <c r="BB1479" t="s">
        <v>9080</v>
      </c>
      <c r="BC1479">
        <v>2026</v>
      </c>
      <c r="BD1479">
        <v>8</v>
      </c>
      <c r="BE1479">
        <v>13</v>
      </c>
      <c r="BF1479" s="6">
        <f t="shared" si="69"/>
        <v>46247</v>
      </c>
      <c r="BG1479">
        <f t="shared" si="70"/>
        <v>-1.5416666666642413</v>
      </c>
      <c r="BH1479" t="str">
        <f t="shared" si="71"/>
        <v>COMPLY</v>
      </c>
      <c r="BI1479" t="str">
        <f>VLOOKUP(H1479,Sheet2!$A$1:$B$270,2,FALSE)</f>
        <v>TABANAN</v>
      </c>
    </row>
    <row r="1480" spans="1:61">
      <c r="A1480">
        <v>1479</v>
      </c>
      <c r="B1480">
        <v>1002519391</v>
      </c>
      <c r="C1480">
        <v>3</v>
      </c>
      <c r="D1480" t="s">
        <v>49</v>
      </c>
      <c r="E1480">
        <v>4</v>
      </c>
      <c r="F1480" t="s">
        <v>253</v>
      </c>
      <c r="G1480" t="s">
        <v>558</v>
      </c>
      <c r="H1480" t="s">
        <v>562</v>
      </c>
      <c r="I1480" t="s">
        <v>213</v>
      </c>
      <c r="J1480" t="s">
        <v>214</v>
      </c>
      <c r="K1480" t="s">
        <v>149</v>
      </c>
      <c r="L1480" t="s">
        <v>215</v>
      </c>
      <c r="M1480" t="s">
        <v>970</v>
      </c>
      <c r="N1480" t="s">
        <v>216</v>
      </c>
      <c r="O1480" s="57">
        <v>46245.455520833333</v>
      </c>
      <c r="P1480" s="57">
        <v>46247.360752314817</v>
      </c>
      <c r="Q1480">
        <v>69363041</v>
      </c>
      <c r="S1480">
        <v>142278112666</v>
      </c>
      <c r="T1480" t="s">
        <v>6334</v>
      </c>
      <c r="U1480" t="s">
        <v>6335</v>
      </c>
      <c r="V1480" t="s">
        <v>7742</v>
      </c>
      <c r="Z1480">
        <v>109.331064</v>
      </c>
      <c r="AA1480">
        <v>-6.9062650000000003</v>
      </c>
      <c r="AB1480" t="s">
        <v>7743</v>
      </c>
      <c r="AC1480" t="s">
        <v>237</v>
      </c>
      <c r="AL1480" t="s">
        <v>218</v>
      </c>
      <c r="AM1480" t="s">
        <v>7744</v>
      </c>
      <c r="AN1480" t="s">
        <v>6</v>
      </c>
      <c r="AO1480" s="57">
        <v>46334.465520833335</v>
      </c>
      <c r="AP1480" s="57">
        <v>46246.333333333336</v>
      </c>
      <c r="AQ1480" t="s">
        <v>249</v>
      </c>
      <c r="AR1480" t="s">
        <v>12</v>
      </c>
      <c r="AS1480" t="s">
        <v>220</v>
      </c>
      <c r="AT1480" t="s">
        <v>231</v>
      </c>
      <c r="AV1480" t="s">
        <v>949</v>
      </c>
      <c r="AW1480" t="s">
        <v>1065</v>
      </c>
      <c r="AX1480" t="s">
        <v>223</v>
      </c>
      <c r="BA1480" s="57">
        <v>46246.333333333336</v>
      </c>
      <c r="BB1480" t="s">
        <v>7744</v>
      </c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:61">
      <c r="A1481">
        <v>1480</v>
      </c>
      <c r="B1481">
        <v>1002512799</v>
      </c>
      <c r="C1481">
        <v>3</v>
      </c>
      <c r="D1481" t="s">
        <v>59</v>
      </c>
      <c r="E1481">
        <v>4</v>
      </c>
      <c r="F1481" t="s">
        <v>573</v>
      </c>
      <c r="G1481" t="s">
        <v>934</v>
      </c>
      <c r="H1481" t="s">
        <v>953</v>
      </c>
      <c r="I1481" t="s">
        <v>213</v>
      </c>
      <c r="J1481" t="s">
        <v>214</v>
      </c>
      <c r="K1481" t="s">
        <v>149</v>
      </c>
      <c r="M1481" t="s">
        <v>1013</v>
      </c>
      <c r="N1481" t="s">
        <v>216</v>
      </c>
      <c r="O1481" s="57">
        <v>46240.626886574071</v>
      </c>
      <c r="P1481" s="57">
        <v>46240.628217592595</v>
      </c>
      <c r="Q1481">
        <v>69360084</v>
      </c>
      <c r="S1481">
        <v>146136128911</v>
      </c>
      <c r="T1481" t="s">
        <v>1542</v>
      </c>
      <c r="Z1481">
        <v>110.249332241266</v>
      </c>
      <c r="AA1481">
        <v>-7.8075403090454598</v>
      </c>
      <c r="AB1481" t="s">
        <v>1545</v>
      </c>
      <c r="AC1481" t="s">
        <v>293</v>
      </c>
      <c r="AO1481" s="57">
        <v>46181.642870370371</v>
      </c>
      <c r="AR1481" t="s">
        <v>6</v>
      </c>
      <c r="AS1481" t="s">
        <v>220</v>
      </c>
      <c r="AT1481" t="s">
        <v>231</v>
      </c>
      <c r="AV1481" t="s">
        <v>1014</v>
      </c>
      <c r="AW1481" t="s">
        <v>592</v>
      </c>
      <c r="AX1481" t="s">
        <v>223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:61">
      <c r="A1482">
        <v>1481</v>
      </c>
      <c r="B1482">
        <v>1002517816</v>
      </c>
      <c r="C1482">
        <v>3</v>
      </c>
      <c r="D1482" t="s">
        <v>38</v>
      </c>
      <c r="E1482">
        <v>5</v>
      </c>
      <c r="F1482" t="s">
        <v>92</v>
      </c>
      <c r="G1482" t="s">
        <v>92</v>
      </c>
      <c r="H1482" t="s">
        <v>521</v>
      </c>
      <c r="I1482" t="s">
        <v>213</v>
      </c>
      <c r="J1482" t="s">
        <v>214</v>
      </c>
      <c r="K1482" t="s">
        <v>149</v>
      </c>
      <c r="M1482" t="s">
        <v>76</v>
      </c>
      <c r="N1482" t="s">
        <v>216</v>
      </c>
      <c r="O1482" s="57">
        <v>46244.570509259262</v>
      </c>
      <c r="P1482" s="57">
        <v>46244.699814814812</v>
      </c>
      <c r="Q1482">
        <v>69359801</v>
      </c>
      <c r="S1482">
        <v>152630205415</v>
      </c>
      <c r="T1482" t="s">
        <v>4258</v>
      </c>
      <c r="U1482" t="s">
        <v>6632</v>
      </c>
      <c r="V1482" t="s">
        <v>6633</v>
      </c>
      <c r="Z1482">
        <v>111.5326754</v>
      </c>
      <c r="AA1482">
        <v>-7.7295334999999996</v>
      </c>
      <c r="AB1482" t="s">
        <v>4261</v>
      </c>
      <c r="AC1482" t="s">
        <v>217</v>
      </c>
      <c r="AL1482" t="s">
        <v>218</v>
      </c>
      <c r="AM1482" t="s">
        <v>6634</v>
      </c>
      <c r="AN1482" t="s">
        <v>6</v>
      </c>
      <c r="AO1482" s="57">
        <v>46303.579675925925</v>
      </c>
      <c r="AR1482" t="s">
        <v>219</v>
      </c>
      <c r="AS1482" t="s">
        <v>604</v>
      </c>
      <c r="AT1482" t="s">
        <v>231</v>
      </c>
      <c r="AU1482">
        <v>20260810</v>
      </c>
      <c r="AV1482" t="s">
        <v>222</v>
      </c>
      <c r="AW1482" t="s">
        <v>567</v>
      </c>
      <c r="AX1482" t="s">
        <v>223</v>
      </c>
      <c r="BA1482" s="57">
        <v>46244.291666666664</v>
      </c>
      <c r="BB1482" t="s">
        <v>6634</v>
      </c>
      <c r="BC1482">
        <v>2026</v>
      </c>
      <c r="BD1482">
        <v>8</v>
      </c>
      <c r="BE1482">
        <v>10</v>
      </c>
      <c r="BF1482" s="6">
        <f t="shared" si="69"/>
        <v>46244</v>
      </c>
      <c r="BG1482">
        <f t="shared" si="70"/>
        <v>-0.29166666666424135</v>
      </c>
      <c r="BH1482" t="str">
        <f t="shared" si="71"/>
        <v>COMPLY</v>
      </c>
      <c r="BI1482" t="str">
        <f>VLOOKUP(H1482,Sheet2!$A$1:$B$270,2,FALSE)</f>
        <v>MADIUN</v>
      </c>
    </row>
    <row r="1483" spans="1:61">
      <c r="A1483">
        <v>1482</v>
      </c>
      <c r="B1483">
        <v>1002523448</v>
      </c>
      <c r="C1483">
        <v>3</v>
      </c>
      <c r="D1483" t="s">
        <v>59</v>
      </c>
      <c r="E1483">
        <v>4</v>
      </c>
      <c r="F1483" t="s">
        <v>573</v>
      </c>
      <c r="G1483" t="s">
        <v>623</v>
      </c>
      <c r="H1483" t="s">
        <v>626</v>
      </c>
      <c r="I1483" t="s">
        <v>213</v>
      </c>
      <c r="J1483" t="s">
        <v>214</v>
      </c>
      <c r="K1483" t="s">
        <v>149</v>
      </c>
      <c r="L1483" t="s">
        <v>620</v>
      </c>
      <c r="M1483" t="s">
        <v>582</v>
      </c>
      <c r="N1483" t="s">
        <v>216</v>
      </c>
      <c r="O1483" s="57">
        <v>46247.388854166667</v>
      </c>
      <c r="P1483" s="57">
        <v>46247.624016203707</v>
      </c>
      <c r="Q1483">
        <v>69364787</v>
      </c>
      <c r="R1483">
        <v>2745060873</v>
      </c>
      <c r="S1483">
        <v>141114227918</v>
      </c>
      <c r="T1483" t="s">
        <v>9628</v>
      </c>
      <c r="U1483" t="s">
        <v>9629</v>
      </c>
      <c r="V1483" t="s">
        <v>9630</v>
      </c>
      <c r="Z1483">
        <v>110.357856</v>
      </c>
      <c r="AA1483">
        <v>-7.8092240000000004</v>
      </c>
      <c r="AB1483" t="s">
        <v>9631</v>
      </c>
      <c r="AC1483" t="s">
        <v>237</v>
      </c>
      <c r="AL1483" t="s">
        <v>218</v>
      </c>
      <c r="AM1483" t="s">
        <v>9632</v>
      </c>
      <c r="AN1483" t="s">
        <v>6</v>
      </c>
      <c r="AO1483" t="s">
        <v>8934</v>
      </c>
      <c r="AP1483" s="57">
        <v>46248.333333333336</v>
      </c>
      <c r="AR1483" t="s">
        <v>14</v>
      </c>
      <c r="AS1483" t="s">
        <v>220</v>
      </c>
      <c r="AT1483" t="s">
        <v>231</v>
      </c>
      <c r="AV1483" t="s">
        <v>9633</v>
      </c>
      <c r="AW1483" t="s">
        <v>9634</v>
      </c>
      <c r="AX1483" t="s">
        <v>223</v>
      </c>
      <c r="BA1483" s="57">
        <v>46248.333333333336</v>
      </c>
      <c r="BB1483" t="s">
        <v>9632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:61">
      <c r="A1484">
        <v>1483</v>
      </c>
      <c r="B1484">
        <v>1002514413</v>
      </c>
      <c r="C1484">
        <v>3</v>
      </c>
      <c r="D1484" t="s">
        <v>55</v>
      </c>
      <c r="E1484">
        <v>5</v>
      </c>
      <c r="F1484" t="s">
        <v>315</v>
      </c>
      <c r="G1484" t="s">
        <v>124</v>
      </c>
      <c r="H1484" t="s">
        <v>338</v>
      </c>
      <c r="I1484" t="s">
        <v>213</v>
      </c>
      <c r="J1484" t="s">
        <v>214</v>
      </c>
      <c r="K1484" t="s">
        <v>149</v>
      </c>
      <c r="L1484" t="s">
        <v>215</v>
      </c>
      <c r="M1484" t="s">
        <v>76</v>
      </c>
      <c r="N1484" t="s">
        <v>216</v>
      </c>
      <c r="O1484" s="57">
        <v>46241.491631944446</v>
      </c>
      <c r="P1484" s="57">
        <v>46242.600949074076</v>
      </c>
      <c r="Q1484">
        <v>69360679</v>
      </c>
      <c r="S1484">
        <v>152306253187</v>
      </c>
      <c r="T1484" t="s">
        <v>5423</v>
      </c>
      <c r="U1484" t="s">
        <v>5424</v>
      </c>
      <c r="V1484" t="s">
        <v>5425</v>
      </c>
      <c r="Z1484">
        <v>112.726981831705</v>
      </c>
      <c r="AA1484">
        <v>-7.3456357125932303</v>
      </c>
      <c r="AB1484" t="s">
        <v>5426</v>
      </c>
      <c r="AC1484" t="s">
        <v>237</v>
      </c>
      <c r="AL1484" t="s">
        <v>218</v>
      </c>
      <c r="AM1484" t="s">
        <v>5427</v>
      </c>
      <c r="AN1484" t="s">
        <v>6</v>
      </c>
      <c r="AO1484" s="57">
        <v>46211.496574074074</v>
      </c>
      <c r="AP1484" s="57">
        <v>46244.625</v>
      </c>
      <c r="AR1484" t="s">
        <v>219</v>
      </c>
      <c r="AS1484" t="s">
        <v>631</v>
      </c>
      <c r="AT1484" t="s">
        <v>231</v>
      </c>
      <c r="AU1484">
        <v>20260808</v>
      </c>
      <c r="AV1484" t="s">
        <v>222</v>
      </c>
      <c r="AW1484" t="s">
        <v>1067</v>
      </c>
      <c r="AX1484" t="s">
        <v>223</v>
      </c>
      <c r="BA1484" s="57">
        <v>46244.625</v>
      </c>
      <c r="BB1484" t="s">
        <v>5427</v>
      </c>
      <c r="BC1484">
        <v>2026</v>
      </c>
      <c r="BD1484">
        <v>8</v>
      </c>
      <c r="BE1484">
        <v>8</v>
      </c>
      <c r="BF1484" s="6">
        <f t="shared" si="69"/>
        <v>46242</v>
      </c>
      <c r="BG1484">
        <f t="shared" si="70"/>
        <v>-2.625</v>
      </c>
      <c r="BH1484" t="str">
        <f t="shared" si="71"/>
        <v>COMPLY</v>
      </c>
      <c r="BI1484" t="str">
        <f>VLOOKUP(H1484,Sheet2!$A$1:$B$270,2,FALSE)</f>
        <v>SURABAYA SELATAN</v>
      </c>
    </row>
    <row r="1485" spans="1:61">
      <c r="A1485">
        <v>1484</v>
      </c>
      <c r="B1485">
        <v>1002520723</v>
      </c>
      <c r="C1485">
        <v>3</v>
      </c>
      <c r="D1485" t="s">
        <v>42</v>
      </c>
      <c r="E1485">
        <v>5</v>
      </c>
      <c r="F1485" t="s">
        <v>233</v>
      </c>
      <c r="G1485" t="s">
        <v>105</v>
      </c>
      <c r="H1485" t="s">
        <v>301</v>
      </c>
      <c r="I1485" t="s">
        <v>213</v>
      </c>
      <c r="J1485" t="s">
        <v>214</v>
      </c>
      <c r="K1485" t="s">
        <v>149</v>
      </c>
      <c r="M1485" t="s">
        <v>76</v>
      </c>
      <c r="N1485" t="s">
        <v>216</v>
      </c>
      <c r="O1485" s="57">
        <v>46245.684999999998</v>
      </c>
      <c r="P1485" s="57">
        <v>46247.454143518517</v>
      </c>
      <c r="Q1485">
        <v>69363633</v>
      </c>
      <c r="R1485">
        <v>3215215032</v>
      </c>
      <c r="S1485">
        <v>152313204940</v>
      </c>
      <c r="T1485" t="s">
        <v>7745</v>
      </c>
      <c r="U1485" t="s">
        <v>7746</v>
      </c>
      <c r="V1485" t="s">
        <v>8668</v>
      </c>
      <c r="Z1485">
        <v>112.46213590000001</v>
      </c>
      <c r="AA1485">
        <v>-7.4041848999999997</v>
      </c>
      <c r="AB1485" t="s">
        <v>7747</v>
      </c>
      <c r="AC1485" t="s">
        <v>230</v>
      </c>
      <c r="AL1485" t="s">
        <v>218</v>
      </c>
      <c r="AM1485" t="s">
        <v>8669</v>
      </c>
      <c r="AN1485" t="s">
        <v>6</v>
      </c>
      <c r="AO1485" s="57">
        <v>46334.694293981483</v>
      </c>
      <c r="AP1485" s="57">
        <v>46247.541666666664</v>
      </c>
      <c r="AR1485" t="s">
        <v>219</v>
      </c>
      <c r="AS1485" t="s">
        <v>105</v>
      </c>
      <c r="AT1485" t="s">
        <v>231</v>
      </c>
      <c r="AU1485">
        <v>20260813</v>
      </c>
      <c r="AV1485" t="s">
        <v>222</v>
      </c>
      <c r="AW1485" t="s">
        <v>963</v>
      </c>
      <c r="AX1485" t="s">
        <v>223</v>
      </c>
      <c r="BA1485" s="57">
        <v>46247.541666666664</v>
      </c>
      <c r="BB1485" t="s">
        <v>8669</v>
      </c>
      <c r="BC1485">
        <v>2026</v>
      </c>
      <c r="BD1485">
        <v>8</v>
      </c>
      <c r="BE1485">
        <v>13</v>
      </c>
      <c r="BF1485" s="6">
        <f t="shared" si="69"/>
        <v>46247</v>
      </c>
      <c r="BG1485">
        <f t="shared" si="70"/>
        <v>-0.54166666666424135</v>
      </c>
      <c r="BH1485" t="str">
        <f t="shared" si="71"/>
        <v>COMPLY</v>
      </c>
      <c r="BI1485" t="str">
        <f>VLOOKUP(H1485,Sheet2!$A$1:$B$270,2,FALSE)</f>
        <v>MOJOKERTO</v>
      </c>
    </row>
    <row r="1486" spans="1:61">
      <c r="A1486">
        <v>1485</v>
      </c>
      <c r="B1486">
        <v>1002505626</v>
      </c>
      <c r="C1486">
        <v>3</v>
      </c>
      <c r="D1486" t="s">
        <v>49</v>
      </c>
      <c r="E1486">
        <v>4</v>
      </c>
      <c r="F1486" t="s">
        <v>253</v>
      </c>
      <c r="G1486" t="s">
        <v>968</v>
      </c>
      <c r="H1486" t="s">
        <v>969</v>
      </c>
      <c r="I1486" t="s">
        <v>213</v>
      </c>
      <c r="J1486" t="s">
        <v>214</v>
      </c>
      <c r="K1486" t="s">
        <v>149</v>
      </c>
      <c r="M1486" t="s">
        <v>76</v>
      </c>
      <c r="N1486" t="s">
        <v>216</v>
      </c>
      <c r="O1486" s="57">
        <v>46237.398842592593</v>
      </c>
      <c r="P1486" s="57">
        <v>46238.553877314815</v>
      </c>
      <c r="Q1486">
        <v>69357235</v>
      </c>
      <c r="S1486">
        <v>142212126634</v>
      </c>
      <c r="T1486" t="s">
        <v>2965</v>
      </c>
      <c r="U1486" t="s">
        <v>2966</v>
      </c>
      <c r="V1486" t="s">
        <v>2967</v>
      </c>
      <c r="Z1486">
        <v>109.189907312393</v>
      </c>
      <c r="AA1486">
        <v>-6.89574875935919</v>
      </c>
      <c r="AB1486" t="s">
        <v>2968</v>
      </c>
      <c r="AC1486" t="s">
        <v>226</v>
      </c>
      <c r="AL1486" t="s">
        <v>218</v>
      </c>
      <c r="AM1486" t="s">
        <v>2969</v>
      </c>
      <c r="AN1486" t="s">
        <v>6</v>
      </c>
      <c r="AO1486" s="57">
        <v>46089.402928240743</v>
      </c>
      <c r="AP1486" s="57">
        <v>46238.541666666664</v>
      </c>
      <c r="AR1486" t="s">
        <v>219</v>
      </c>
      <c r="AS1486" t="s">
        <v>220</v>
      </c>
      <c r="AT1486" t="s">
        <v>231</v>
      </c>
      <c r="AU1486">
        <v>20260804</v>
      </c>
      <c r="AV1486" t="s">
        <v>222</v>
      </c>
      <c r="AW1486" t="s">
        <v>566</v>
      </c>
      <c r="AX1486" t="s">
        <v>223</v>
      </c>
      <c r="BA1486" s="57">
        <v>46238.541666666664</v>
      </c>
      <c r="BB1486" t="s">
        <v>2969</v>
      </c>
      <c r="BC1486">
        <v>2026</v>
      </c>
      <c r="BD1486">
        <v>8</v>
      </c>
      <c r="BE1486">
        <v>4</v>
      </c>
      <c r="BF1486" s="6">
        <f t="shared" si="69"/>
        <v>46238</v>
      </c>
      <c r="BG1486">
        <f t="shared" si="70"/>
        <v>-0.54166666666424135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1002519686</v>
      </c>
      <c r="C1487">
        <v>3</v>
      </c>
      <c r="D1487" t="s">
        <v>59</v>
      </c>
      <c r="E1487">
        <v>4</v>
      </c>
      <c r="F1487" t="s">
        <v>224</v>
      </c>
      <c r="G1487" t="s">
        <v>224</v>
      </c>
      <c r="H1487" t="s">
        <v>941</v>
      </c>
      <c r="I1487" t="s">
        <v>213</v>
      </c>
      <c r="J1487" t="s">
        <v>214</v>
      </c>
      <c r="K1487" t="s">
        <v>149</v>
      </c>
      <c r="M1487" t="s">
        <v>374</v>
      </c>
      <c r="N1487" t="s">
        <v>216</v>
      </c>
      <c r="O1487" s="57">
        <v>46245.50640046296</v>
      </c>
      <c r="P1487" s="57">
        <v>46245.508391203701</v>
      </c>
      <c r="Q1487">
        <v>69363227</v>
      </c>
      <c r="S1487">
        <v>146303609809</v>
      </c>
      <c r="T1487" t="s">
        <v>7748</v>
      </c>
      <c r="U1487" t="s">
        <v>7749</v>
      </c>
      <c r="Z1487">
        <v>109.286965728835</v>
      </c>
      <c r="AA1487">
        <v>-7.4079166893025699</v>
      </c>
      <c r="AB1487" t="s">
        <v>7750</v>
      </c>
      <c r="AC1487" t="s">
        <v>217</v>
      </c>
      <c r="AO1487" s="57">
        <v>46334.507453703707</v>
      </c>
      <c r="AR1487" t="s">
        <v>336</v>
      </c>
      <c r="AS1487" t="s">
        <v>220</v>
      </c>
      <c r="AT1487" t="s">
        <v>231</v>
      </c>
      <c r="AV1487" t="s">
        <v>375</v>
      </c>
      <c r="AW1487" t="s">
        <v>656</v>
      </c>
      <c r="AX1487" t="s">
        <v>223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:61">
      <c r="A1488">
        <v>1487</v>
      </c>
      <c r="B1488">
        <v>1002514242</v>
      </c>
      <c r="C1488">
        <v>3</v>
      </c>
      <c r="D1488" t="s">
        <v>42</v>
      </c>
      <c r="E1488">
        <v>5</v>
      </c>
      <c r="F1488" t="s">
        <v>102</v>
      </c>
      <c r="G1488" t="s">
        <v>99</v>
      </c>
      <c r="H1488" t="s">
        <v>289</v>
      </c>
      <c r="I1488" t="s">
        <v>213</v>
      </c>
      <c r="J1488" t="s">
        <v>214</v>
      </c>
      <c r="K1488" t="s">
        <v>149</v>
      </c>
      <c r="L1488" t="s">
        <v>215</v>
      </c>
      <c r="M1488" t="s">
        <v>76</v>
      </c>
      <c r="N1488" t="s">
        <v>216</v>
      </c>
      <c r="O1488" s="57">
        <v>46241.457592592589</v>
      </c>
      <c r="P1488" s="57">
        <v>46242.519201388888</v>
      </c>
      <c r="Q1488">
        <v>69360576</v>
      </c>
      <c r="S1488">
        <v>152519203436</v>
      </c>
      <c r="T1488" t="s">
        <v>5428</v>
      </c>
      <c r="U1488" t="s">
        <v>5429</v>
      </c>
      <c r="V1488" t="s">
        <v>5430</v>
      </c>
      <c r="Z1488">
        <v>114.1615197</v>
      </c>
      <c r="AA1488">
        <v>-8.3713940000000004</v>
      </c>
      <c r="AB1488" t="s">
        <v>5431</v>
      </c>
      <c r="AC1488" t="s">
        <v>217</v>
      </c>
      <c r="AL1488" t="s">
        <v>218</v>
      </c>
      <c r="AM1488" t="s">
        <v>5432</v>
      </c>
      <c r="AN1488" t="s">
        <v>6</v>
      </c>
      <c r="AO1488" s="57">
        <v>46211.465613425928</v>
      </c>
      <c r="AP1488" s="57">
        <v>46242.541666666664</v>
      </c>
      <c r="AR1488" t="s">
        <v>219</v>
      </c>
      <c r="AS1488" t="s">
        <v>602</v>
      </c>
      <c r="AT1488" t="s">
        <v>221</v>
      </c>
      <c r="AU1488">
        <v>20260808</v>
      </c>
      <c r="AV1488" t="s">
        <v>222</v>
      </c>
      <c r="AW1488" t="s">
        <v>1049</v>
      </c>
      <c r="AX1488" t="s">
        <v>223</v>
      </c>
      <c r="BA1488" s="57">
        <v>46242.541666666664</v>
      </c>
      <c r="BB1488" t="s">
        <v>5432</v>
      </c>
      <c r="BC1488">
        <v>2026</v>
      </c>
      <c r="BD1488">
        <v>8</v>
      </c>
      <c r="BE1488">
        <v>8</v>
      </c>
      <c r="BF1488" s="6">
        <f t="shared" si="69"/>
        <v>46242</v>
      </c>
      <c r="BG1488">
        <f t="shared" si="70"/>
        <v>-0.54166666666424135</v>
      </c>
      <c r="BH1488" t="str">
        <f t="shared" si="71"/>
        <v>COMPLY</v>
      </c>
      <c r="BI1488" t="str">
        <f>VLOOKUP(H1488,Sheet2!$A$1:$B$270,2,FALSE)</f>
        <v>BANYUWANGI</v>
      </c>
    </row>
    <row r="1489" spans="1:61">
      <c r="A1489">
        <v>1488</v>
      </c>
      <c r="B1489">
        <v>1002516163</v>
      </c>
      <c r="C1489">
        <v>3</v>
      </c>
      <c r="D1489" t="s">
        <v>38</v>
      </c>
      <c r="E1489">
        <v>5</v>
      </c>
      <c r="F1489" t="s">
        <v>90</v>
      </c>
      <c r="G1489" t="s">
        <v>98</v>
      </c>
      <c r="H1489" t="s">
        <v>303</v>
      </c>
      <c r="I1489" t="s">
        <v>213</v>
      </c>
      <c r="J1489" t="s">
        <v>214</v>
      </c>
      <c r="K1489" t="s">
        <v>149</v>
      </c>
      <c r="L1489" t="s">
        <v>215</v>
      </c>
      <c r="M1489" t="s">
        <v>582</v>
      </c>
      <c r="N1489" t="s">
        <v>216</v>
      </c>
      <c r="O1489" s="57">
        <v>46242.693009259259</v>
      </c>
      <c r="P1489" s="57">
        <v>46244.466932870368</v>
      </c>
      <c r="Q1489">
        <v>69361598</v>
      </c>
      <c r="S1489">
        <v>152606246410</v>
      </c>
      <c r="T1489" t="s">
        <v>5433</v>
      </c>
      <c r="U1489" t="s">
        <v>5434</v>
      </c>
      <c r="V1489" t="s">
        <v>5435</v>
      </c>
      <c r="Z1489">
        <v>111.87048928221</v>
      </c>
      <c r="AA1489">
        <v>-8.0452815348623403</v>
      </c>
      <c r="AB1489" t="s">
        <v>5436</v>
      </c>
      <c r="AC1489" t="s">
        <v>237</v>
      </c>
      <c r="AL1489" t="s">
        <v>218</v>
      </c>
      <c r="AM1489" t="s">
        <v>5437</v>
      </c>
      <c r="AN1489" t="s">
        <v>6</v>
      </c>
      <c r="AO1489" s="57">
        <v>46242.694560185184</v>
      </c>
      <c r="AP1489" s="57">
        <v>46243.541666666664</v>
      </c>
      <c r="AR1489" t="s">
        <v>14</v>
      </c>
      <c r="AS1489" t="s">
        <v>98</v>
      </c>
      <c r="AT1489" t="s">
        <v>231</v>
      </c>
      <c r="AV1489" t="s">
        <v>6635</v>
      </c>
      <c r="AW1489" t="s">
        <v>1057</v>
      </c>
      <c r="AX1489" t="s">
        <v>223</v>
      </c>
      <c r="BA1489" s="57">
        <v>46243.541666666664</v>
      </c>
      <c r="BB1489" t="s">
        <v>5437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str">
        <f>VLOOKUP(H1489,Sheet2!$A$1:$B$270,2,FALSE)</f>
        <v>BLITAR</v>
      </c>
    </row>
    <row r="1490" spans="1:61">
      <c r="A1490">
        <v>1489</v>
      </c>
      <c r="B1490">
        <v>1002525157</v>
      </c>
      <c r="C1490">
        <v>3</v>
      </c>
      <c r="D1490" t="s">
        <v>59</v>
      </c>
      <c r="E1490">
        <v>4</v>
      </c>
      <c r="F1490" t="s">
        <v>224</v>
      </c>
      <c r="G1490" t="s">
        <v>224</v>
      </c>
      <c r="H1490" t="s">
        <v>1018</v>
      </c>
      <c r="I1490" t="s">
        <v>213</v>
      </c>
      <c r="J1490" t="s">
        <v>214</v>
      </c>
      <c r="K1490" t="s">
        <v>149</v>
      </c>
      <c r="M1490" t="s">
        <v>76</v>
      </c>
      <c r="N1490" t="s">
        <v>216</v>
      </c>
      <c r="O1490" s="57">
        <v>46247.744050925925</v>
      </c>
      <c r="P1490" s="57">
        <v>46247.836851851855</v>
      </c>
      <c r="Q1490">
        <v>69362958</v>
      </c>
      <c r="S1490">
        <v>143387116072</v>
      </c>
      <c r="T1490" t="s">
        <v>7627</v>
      </c>
      <c r="U1490" t="s">
        <v>9635</v>
      </c>
      <c r="V1490" t="s">
        <v>9636</v>
      </c>
      <c r="Z1490">
        <v>109.062558</v>
      </c>
      <c r="AA1490">
        <v>-7.4956230000000001</v>
      </c>
      <c r="AB1490" t="s">
        <v>7630</v>
      </c>
      <c r="AC1490" t="s">
        <v>292</v>
      </c>
      <c r="AL1490" t="s">
        <v>218</v>
      </c>
      <c r="AM1490" t="s">
        <v>9637</v>
      </c>
      <c r="AN1490" t="s">
        <v>6</v>
      </c>
      <c r="AO1490" t="s">
        <v>9638</v>
      </c>
      <c r="AR1490" t="s">
        <v>219</v>
      </c>
      <c r="AS1490" t="s">
        <v>1019</v>
      </c>
      <c r="AT1490" t="s">
        <v>231</v>
      </c>
      <c r="AU1490">
        <v>20260813</v>
      </c>
      <c r="AV1490" t="s">
        <v>222</v>
      </c>
      <c r="AW1490" t="s">
        <v>656</v>
      </c>
      <c r="AX1490" t="s">
        <v>223</v>
      </c>
      <c r="BA1490" s="57">
        <v>46247.291666666664</v>
      </c>
      <c r="BB1490" t="s">
        <v>9637</v>
      </c>
      <c r="BC1490">
        <v>2026</v>
      </c>
      <c r="BD1490">
        <v>8</v>
      </c>
      <c r="BE1490">
        <v>13</v>
      </c>
      <c r="BF1490" s="6">
        <f t="shared" si="69"/>
        <v>46247</v>
      </c>
      <c r="BG1490">
        <f t="shared" si="70"/>
        <v>-0.29166666666424135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1002524904</v>
      </c>
      <c r="C1491">
        <v>3</v>
      </c>
      <c r="D1491" t="s">
        <v>51</v>
      </c>
      <c r="E1491">
        <v>4</v>
      </c>
      <c r="F1491" t="s">
        <v>275</v>
      </c>
      <c r="G1491" t="s">
        <v>575</v>
      </c>
      <c r="H1491" t="s">
        <v>654</v>
      </c>
      <c r="I1491" t="s">
        <v>213</v>
      </c>
      <c r="J1491" t="s">
        <v>214</v>
      </c>
      <c r="K1491" t="s">
        <v>149</v>
      </c>
      <c r="M1491" t="s">
        <v>225</v>
      </c>
      <c r="N1491" t="s">
        <v>216</v>
      </c>
      <c r="O1491" s="57">
        <v>46247.679594907408</v>
      </c>
      <c r="P1491" s="57">
        <v>46247.683541666665</v>
      </c>
      <c r="Q1491">
        <v>69363257</v>
      </c>
      <c r="S1491">
        <v>142516104517</v>
      </c>
      <c r="T1491" t="s">
        <v>7272</v>
      </c>
      <c r="U1491" t="s">
        <v>9639</v>
      </c>
      <c r="V1491" t="s">
        <v>9640</v>
      </c>
      <c r="Z1491">
        <v>110.67169111</v>
      </c>
      <c r="AA1491">
        <v>-7.0595498839999999</v>
      </c>
      <c r="AB1491" t="s">
        <v>7275</v>
      </c>
      <c r="AC1491" t="s">
        <v>293</v>
      </c>
      <c r="AL1491" t="s">
        <v>218</v>
      </c>
      <c r="AM1491" t="s">
        <v>9641</v>
      </c>
      <c r="AN1491" t="s">
        <v>6</v>
      </c>
      <c r="AO1491" t="s">
        <v>9018</v>
      </c>
      <c r="AR1491" t="s">
        <v>18</v>
      </c>
      <c r="AS1491" t="s">
        <v>615</v>
      </c>
      <c r="AT1491" t="s">
        <v>231</v>
      </c>
      <c r="AV1491" t="s">
        <v>227</v>
      </c>
      <c r="AW1491" t="s">
        <v>566</v>
      </c>
      <c r="AX1491" t="s">
        <v>223</v>
      </c>
      <c r="BA1491" s="57">
        <v>46247.291666666664</v>
      </c>
      <c r="BB1491" t="s">
        <v>9641</v>
      </c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:61">
      <c r="A1492">
        <v>1491</v>
      </c>
      <c r="B1492">
        <v>1002506542</v>
      </c>
      <c r="C1492">
        <v>3</v>
      </c>
      <c r="D1492" t="s">
        <v>45</v>
      </c>
      <c r="E1492">
        <v>5</v>
      </c>
      <c r="F1492" t="s">
        <v>211</v>
      </c>
      <c r="G1492" t="s">
        <v>110</v>
      </c>
      <c r="H1492" t="s">
        <v>481</v>
      </c>
      <c r="I1492" t="s">
        <v>213</v>
      </c>
      <c r="J1492" t="s">
        <v>214</v>
      </c>
      <c r="K1492" t="s">
        <v>149</v>
      </c>
      <c r="L1492" t="s">
        <v>215</v>
      </c>
      <c r="M1492" t="s">
        <v>582</v>
      </c>
      <c r="N1492" t="s">
        <v>216</v>
      </c>
      <c r="O1492" s="57">
        <v>46237.697187500002</v>
      </c>
      <c r="P1492" s="57">
        <v>46242.498449074075</v>
      </c>
      <c r="Q1492">
        <v>69357755</v>
      </c>
      <c r="S1492">
        <v>172617203039</v>
      </c>
      <c r="T1492" t="s">
        <v>2981</v>
      </c>
      <c r="U1492" t="s">
        <v>2982</v>
      </c>
      <c r="V1492" t="s">
        <v>2983</v>
      </c>
      <c r="Z1492">
        <v>118.569523</v>
      </c>
      <c r="AA1492">
        <v>-8.5263609999999996</v>
      </c>
      <c r="AB1492" t="s">
        <v>2984</v>
      </c>
      <c r="AC1492" t="s">
        <v>237</v>
      </c>
      <c r="AL1492" t="s">
        <v>218</v>
      </c>
      <c r="AM1492" t="s">
        <v>2432</v>
      </c>
      <c r="AN1492" t="s">
        <v>6</v>
      </c>
      <c r="AO1492" s="57">
        <v>46089.704780092594</v>
      </c>
      <c r="AP1492" s="57">
        <v>46238.541666666664</v>
      </c>
      <c r="AQ1492" t="s">
        <v>929</v>
      </c>
      <c r="AR1492" t="s">
        <v>14</v>
      </c>
      <c r="AS1492" t="s">
        <v>987</v>
      </c>
      <c r="AT1492" t="s">
        <v>221</v>
      </c>
      <c r="AV1492" t="s">
        <v>5438</v>
      </c>
      <c r="AW1492" t="s">
        <v>940</v>
      </c>
      <c r="AX1492" t="s">
        <v>223</v>
      </c>
      <c r="BA1492" s="57">
        <v>46238.541666666664</v>
      </c>
      <c r="BB1492" t="s">
        <v>2432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str">
        <f>VLOOKUP(H1492,Sheet2!$A$1:$B$270,2,FALSE)</f>
        <v>BIMA</v>
      </c>
    </row>
    <row r="1493" spans="1:61">
      <c r="A1493">
        <v>1492</v>
      </c>
      <c r="B1493">
        <v>1002507666</v>
      </c>
      <c r="C1493">
        <v>3</v>
      </c>
      <c r="D1493" t="s">
        <v>49</v>
      </c>
      <c r="E1493">
        <v>4</v>
      </c>
      <c r="F1493" t="s">
        <v>253</v>
      </c>
      <c r="G1493" t="s">
        <v>558</v>
      </c>
      <c r="H1493" t="s">
        <v>663</v>
      </c>
      <c r="I1493" t="s">
        <v>213</v>
      </c>
      <c r="J1493" t="s">
        <v>214</v>
      </c>
      <c r="K1493" t="s">
        <v>149</v>
      </c>
      <c r="M1493" t="s">
        <v>970</v>
      </c>
      <c r="N1493" t="s">
        <v>216</v>
      </c>
      <c r="O1493" s="57">
        <v>46238.470567129632</v>
      </c>
      <c r="P1493" s="57">
        <v>46240.410173611112</v>
      </c>
      <c r="Q1493">
        <v>69358113</v>
      </c>
      <c r="R1493">
        <v>2846131004</v>
      </c>
      <c r="S1493">
        <v>142213107363</v>
      </c>
      <c r="T1493" t="s">
        <v>990</v>
      </c>
      <c r="U1493" t="s">
        <v>2988</v>
      </c>
      <c r="V1493" t="s">
        <v>2989</v>
      </c>
      <c r="Z1493">
        <v>109.2400177</v>
      </c>
      <c r="AA1493">
        <v>-7.0606057</v>
      </c>
      <c r="AB1493" t="s">
        <v>2990</v>
      </c>
      <c r="AC1493" t="s">
        <v>226</v>
      </c>
      <c r="AL1493" t="s">
        <v>218</v>
      </c>
      <c r="AM1493" t="s">
        <v>2991</v>
      </c>
      <c r="AN1493" t="s">
        <v>6</v>
      </c>
      <c r="AO1493" s="57">
        <v>46120.476157407407</v>
      </c>
      <c r="AP1493" s="57">
        <v>46240.333333333336</v>
      </c>
      <c r="AR1493" t="s">
        <v>12</v>
      </c>
      <c r="AS1493" t="s">
        <v>664</v>
      </c>
      <c r="AT1493" t="s">
        <v>231</v>
      </c>
      <c r="AV1493" t="s">
        <v>949</v>
      </c>
      <c r="AW1493" t="s">
        <v>995</v>
      </c>
      <c r="AX1493" t="s">
        <v>223</v>
      </c>
      <c r="BA1493" s="57">
        <v>46240.333333333336</v>
      </c>
      <c r="BB1493" t="s">
        <v>2991</v>
      </c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:61">
      <c r="A1494">
        <v>1493</v>
      </c>
      <c r="B1494">
        <v>1002506111</v>
      </c>
      <c r="C1494">
        <v>3</v>
      </c>
      <c r="D1494" t="s">
        <v>45</v>
      </c>
      <c r="E1494">
        <v>5</v>
      </c>
      <c r="F1494" t="s">
        <v>211</v>
      </c>
      <c r="G1494" t="s">
        <v>118</v>
      </c>
      <c r="H1494" t="s">
        <v>212</v>
      </c>
      <c r="I1494" t="s">
        <v>213</v>
      </c>
      <c r="J1494" t="s">
        <v>214</v>
      </c>
      <c r="K1494" t="s">
        <v>149</v>
      </c>
      <c r="M1494" t="s">
        <v>76</v>
      </c>
      <c r="N1494" t="s">
        <v>216</v>
      </c>
      <c r="O1494" s="57">
        <v>46237.564421296294</v>
      </c>
      <c r="P1494" s="57">
        <v>46237.615034722221</v>
      </c>
      <c r="Q1494">
        <v>69356666</v>
      </c>
      <c r="S1494">
        <v>172606792070</v>
      </c>
      <c r="T1494" t="s">
        <v>1261</v>
      </c>
      <c r="U1494" t="s">
        <v>1858</v>
      </c>
      <c r="V1494" t="s">
        <v>2992</v>
      </c>
      <c r="Z1494">
        <v>117.4524673</v>
      </c>
      <c r="AA1494">
        <v>-8.5887779000000002</v>
      </c>
      <c r="AB1494" t="s">
        <v>2993</v>
      </c>
      <c r="AC1494" t="s">
        <v>2994</v>
      </c>
      <c r="AL1494" t="s">
        <v>218</v>
      </c>
      <c r="AM1494" t="s">
        <v>2995</v>
      </c>
      <c r="AN1494" t="s">
        <v>6</v>
      </c>
      <c r="AO1494" s="57">
        <v>46089.569618055553</v>
      </c>
      <c r="AR1494" t="s">
        <v>219</v>
      </c>
      <c r="AS1494" t="s">
        <v>220</v>
      </c>
      <c r="AT1494" t="s">
        <v>231</v>
      </c>
      <c r="AU1494">
        <v>20260803</v>
      </c>
      <c r="AV1494" t="s">
        <v>222</v>
      </c>
      <c r="AW1494" t="s">
        <v>566</v>
      </c>
      <c r="AX1494" t="s">
        <v>223</v>
      </c>
      <c r="BA1494" s="57">
        <v>46237.291666666664</v>
      </c>
      <c r="BB1494" t="s">
        <v>2995</v>
      </c>
      <c r="BC1494">
        <v>2026</v>
      </c>
      <c r="BD1494">
        <v>8</v>
      </c>
      <c r="BE1494">
        <v>3</v>
      </c>
      <c r="BF1494" s="6">
        <f t="shared" si="69"/>
        <v>46237</v>
      </c>
      <c r="BG1494">
        <f t="shared" si="70"/>
        <v>-0.29166666666424135</v>
      </c>
      <c r="BH1494" t="str">
        <f t="shared" si="71"/>
        <v>COMPLY</v>
      </c>
      <c r="BI1494" t="str">
        <f>VLOOKUP(H1494,Sheet2!$A$1:$B$270,2,FALSE)</f>
        <v>SUMBAWA</v>
      </c>
    </row>
    <row r="1495" spans="1:61">
      <c r="A1495">
        <v>1494</v>
      </c>
      <c r="B1495">
        <v>1002518608</v>
      </c>
      <c r="C1495">
        <v>3</v>
      </c>
      <c r="D1495" t="s">
        <v>55</v>
      </c>
      <c r="E1495">
        <v>5</v>
      </c>
      <c r="F1495" t="s">
        <v>267</v>
      </c>
      <c r="G1495" t="s">
        <v>122</v>
      </c>
      <c r="H1495" t="s">
        <v>357</v>
      </c>
      <c r="I1495" t="s">
        <v>213</v>
      </c>
      <c r="J1495" t="s">
        <v>214</v>
      </c>
      <c r="K1495" t="s">
        <v>149</v>
      </c>
      <c r="L1495" t="s">
        <v>215</v>
      </c>
      <c r="M1495" t="s">
        <v>76</v>
      </c>
      <c r="N1495" t="s">
        <v>216</v>
      </c>
      <c r="O1495" s="57">
        <v>46244.722175925926</v>
      </c>
      <c r="P1495" s="57">
        <v>46246.660925925928</v>
      </c>
      <c r="Q1495">
        <v>69362751</v>
      </c>
      <c r="S1495">
        <v>152421262262</v>
      </c>
      <c r="T1495" t="s">
        <v>6638</v>
      </c>
      <c r="U1495" t="s">
        <v>6639</v>
      </c>
      <c r="V1495" t="s">
        <v>6640</v>
      </c>
      <c r="Z1495">
        <v>112.572677806019</v>
      </c>
      <c r="AA1495">
        <v>-7.0877669537364696</v>
      </c>
      <c r="AB1495" t="s">
        <v>6641</v>
      </c>
      <c r="AC1495" t="s">
        <v>217</v>
      </c>
      <c r="AL1495" t="s">
        <v>218</v>
      </c>
      <c r="AM1495" t="s">
        <v>6642</v>
      </c>
      <c r="AN1495" t="s">
        <v>6</v>
      </c>
      <c r="AO1495" s="57">
        <v>46303.736030092594</v>
      </c>
      <c r="AP1495" s="57">
        <v>46245.625</v>
      </c>
      <c r="AR1495" t="s">
        <v>219</v>
      </c>
      <c r="AS1495" t="s">
        <v>122</v>
      </c>
      <c r="AT1495" t="s">
        <v>231</v>
      </c>
      <c r="AU1495">
        <v>20260812</v>
      </c>
      <c r="AV1495" t="s">
        <v>222</v>
      </c>
      <c r="AW1495" t="s">
        <v>1055</v>
      </c>
      <c r="AX1495" t="s">
        <v>223</v>
      </c>
      <c r="BA1495" s="57">
        <v>46245.625</v>
      </c>
      <c r="BB1495" t="s">
        <v>6642</v>
      </c>
      <c r="BC1495">
        <v>2026</v>
      </c>
      <c r="BD1495">
        <v>8</v>
      </c>
      <c r="BE1495">
        <v>12</v>
      </c>
      <c r="BF1495" s="6">
        <f t="shared" si="69"/>
        <v>46246</v>
      </c>
      <c r="BG1495">
        <f t="shared" si="70"/>
        <v>0.375</v>
      </c>
      <c r="BH1495" t="str">
        <f t="shared" si="71"/>
        <v>COMPLY</v>
      </c>
      <c r="BI1495" t="str">
        <f>VLOOKUP(H1495,Sheet2!$A$1:$B$270,2,FALSE)</f>
        <v>GRESIK</v>
      </c>
    </row>
    <row r="1496" spans="1:61">
      <c r="A1496">
        <v>1495</v>
      </c>
      <c r="B1496">
        <v>1002508839</v>
      </c>
      <c r="C1496">
        <v>3</v>
      </c>
      <c r="D1496" t="s">
        <v>59</v>
      </c>
      <c r="E1496">
        <v>4</v>
      </c>
      <c r="F1496" t="s">
        <v>243</v>
      </c>
      <c r="G1496" t="s">
        <v>920</v>
      </c>
      <c r="H1496" t="s">
        <v>921</v>
      </c>
      <c r="I1496" t="s">
        <v>213</v>
      </c>
      <c r="J1496" t="s">
        <v>214</v>
      </c>
      <c r="K1496" t="s">
        <v>149</v>
      </c>
      <c r="M1496" t="s">
        <v>1927</v>
      </c>
      <c r="N1496" t="s">
        <v>216</v>
      </c>
      <c r="O1496" s="57">
        <v>46238.636817129627</v>
      </c>
      <c r="P1496" s="57">
        <v>46238.639606481483</v>
      </c>
      <c r="Q1496">
        <v>69358453</v>
      </c>
      <c r="S1496">
        <v>142164113614</v>
      </c>
      <c r="T1496" t="s">
        <v>3004</v>
      </c>
      <c r="Z1496">
        <v>110.3606111</v>
      </c>
      <c r="AA1496">
        <v>-7.5323972000000001</v>
      </c>
      <c r="AB1496" t="s">
        <v>3005</v>
      </c>
      <c r="AC1496" t="s">
        <v>292</v>
      </c>
      <c r="AO1496" s="57">
        <v>46120.64298611111</v>
      </c>
      <c r="AS1496" t="s">
        <v>220</v>
      </c>
      <c r="AT1496" t="s">
        <v>231</v>
      </c>
      <c r="AV1496" t="s">
        <v>1927</v>
      </c>
      <c r="AW1496" t="s">
        <v>606</v>
      </c>
      <c r="AX1496" t="s">
        <v>223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:61">
      <c r="A1497">
        <v>1496</v>
      </c>
      <c r="B1497">
        <v>1002508430</v>
      </c>
      <c r="C1497">
        <v>3</v>
      </c>
      <c r="D1497" t="s">
        <v>55</v>
      </c>
      <c r="E1497">
        <v>5</v>
      </c>
      <c r="F1497" t="s">
        <v>267</v>
      </c>
      <c r="G1497" t="s">
        <v>128</v>
      </c>
      <c r="H1497" t="s">
        <v>362</v>
      </c>
      <c r="I1497" t="s">
        <v>213</v>
      </c>
      <c r="J1497" t="s">
        <v>214</v>
      </c>
      <c r="K1497" t="s">
        <v>149</v>
      </c>
      <c r="L1497" t="s">
        <v>215</v>
      </c>
      <c r="M1497" t="s">
        <v>596</v>
      </c>
      <c r="N1497" t="s">
        <v>216</v>
      </c>
      <c r="O1497" s="57">
        <v>46238.586759259262</v>
      </c>
      <c r="P1497" s="57">
        <v>46244.398935185185</v>
      </c>
      <c r="Q1497">
        <v>69358335</v>
      </c>
      <c r="S1497">
        <v>152412248707</v>
      </c>
      <c r="T1497" t="s">
        <v>3011</v>
      </c>
      <c r="U1497" t="s">
        <v>3012</v>
      </c>
      <c r="V1497" t="s">
        <v>3013</v>
      </c>
      <c r="Z1497">
        <v>112.6550977</v>
      </c>
      <c r="AA1497">
        <v>-7.2534036000000004</v>
      </c>
      <c r="AB1497" t="s">
        <v>3014</v>
      </c>
      <c r="AC1497" t="s">
        <v>237</v>
      </c>
      <c r="AL1497" t="s">
        <v>218</v>
      </c>
      <c r="AM1497" t="s">
        <v>3015</v>
      </c>
      <c r="AN1497" t="s">
        <v>6</v>
      </c>
      <c r="AO1497" s="57">
        <v>46120.590613425928</v>
      </c>
      <c r="AP1497" s="57">
        <v>46239.5</v>
      </c>
      <c r="AQ1497" t="s">
        <v>249</v>
      </c>
      <c r="AR1497" t="s">
        <v>14</v>
      </c>
      <c r="AS1497" t="s">
        <v>647</v>
      </c>
      <c r="AT1497" t="s">
        <v>231</v>
      </c>
      <c r="AV1497" t="s">
        <v>597</v>
      </c>
      <c r="AW1497" t="s">
        <v>1067</v>
      </c>
      <c r="AX1497" t="s">
        <v>223</v>
      </c>
      <c r="BA1497" s="57">
        <v>46239.5</v>
      </c>
      <c r="BB1497" t="s">
        <v>3015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str">
        <f>VLOOKUP(H1497,Sheet2!$A$1:$B$270,2,FALSE)</f>
        <v>SURABAYA UTARA</v>
      </c>
    </row>
    <row r="1498" spans="1:61">
      <c r="A1498">
        <v>1497</v>
      </c>
      <c r="B1498">
        <v>1002524890</v>
      </c>
      <c r="C1498">
        <v>3</v>
      </c>
      <c r="D1498" t="s">
        <v>49</v>
      </c>
      <c r="E1498">
        <v>4</v>
      </c>
      <c r="F1498" t="s">
        <v>253</v>
      </c>
      <c r="G1498" t="s">
        <v>256</v>
      </c>
      <c r="H1498" t="s">
        <v>560</v>
      </c>
      <c r="I1498" t="s">
        <v>213</v>
      </c>
      <c r="J1498" t="s">
        <v>214</v>
      </c>
      <c r="K1498" t="s">
        <v>149</v>
      </c>
      <c r="L1498" t="s">
        <v>215</v>
      </c>
      <c r="M1498" t="s">
        <v>240</v>
      </c>
      <c r="N1498" t="s">
        <v>216</v>
      </c>
      <c r="O1498" s="57">
        <v>46247.677037037036</v>
      </c>
      <c r="P1498" s="57">
        <v>46247.677800925929</v>
      </c>
      <c r="Q1498">
        <v>69365428</v>
      </c>
      <c r="S1498">
        <v>142283119783</v>
      </c>
      <c r="T1498" t="s">
        <v>9642</v>
      </c>
      <c r="U1498" t="s">
        <v>9149</v>
      </c>
      <c r="V1498" t="s">
        <v>9643</v>
      </c>
      <c r="Z1498">
        <v>109.15015099999999</v>
      </c>
      <c r="AA1498">
        <v>-7.001538</v>
      </c>
      <c r="AB1498" t="s">
        <v>9644</v>
      </c>
      <c r="AC1498" t="s">
        <v>237</v>
      </c>
      <c r="AL1498" t="s">
        <v>218</v>
      </c>
      <c r="AM1498" t="s">
        <v>9645</v>
      </c>
      <c r="AN1498" t="s">
        <v>6</v>
      </c>
      <c r="AO1498" t="s">
        <v>9018</v>
      </c>
      <c r="AP1498" s="57">
        <v>46248.541666666664</v>
      </c>
      <c r="AR1498" t="s">
        <v>241</v>
      </c>
      <c r="AS1498" t="s">
        <v>220</v>
      </c>
      <c r="AT1498" t="s">
        <v>231</v>
      </c>
      <c r="AV1498" t="s">
        <v>240</v>
      </c>
      <c r="AW1498" t="s">
        <v>1059</v>
      </c>
      <c r="AX1498" t="s">
        <v>223</v>
      </c>
      <c r="BA1498" s="57">
        <v>46248.541666666664</v>
      </c>
      <c r="BB1498" t="s">
        <v>9645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:61">
      <c r="A1499">
        <v>1498</v>
      </c>
      <c r="B1499">
        <v>1002524427</v>
      </c>
      <c r="C1499">
        <v>3</v>
      </c>
      <c r="D1499" t="s">
        <v>49</v>
      </c>
      <c r="E1499">
        <v>4</v>
      </c>
      <c r="F1499" t="s">
        <v>253</v>
      </c>
      <c r="G1499" t="s">
        <v>256</v>
      </c>
      <c r="H1499" t="s">
        <v>910</v>
      </c>
      <c r="I1499" t="s">
        <v>213</v>
      </c>
      <c r="J1499" t="s">
        <v>214</v>
      </c>
      <c r="K1499" t="s">
        <v>149</v>
      </c>
      <c r="M1499" t="s">
        <v>76</v>
      </c>
      <c r="N1499" t="s">
        <v>216</v>
      </c>
      <c r="O1499" s="57">
        <v>46247.593194444446</v>
      </c>
      <c r="P1499" s="57">
        <v>46247.766886574071</v>
      </c>
      <c r="Q1499">
        <v>69364532</v>
      </c>
      <c r="S1499">
        <v>142206131321</v>
      </c>
      <c r="T1499" t="s">
        <v>8100</v>
      </c>
      <c r="U1499" t="s">
        <v>9646</v>
      </c>
      <c r="V1499" t="s">
        <v>9647</v>
      </c>
      <c r="Z1499">
        <v>109.150856</v>
      </c>
      <c r="AA1499">
        <v>-7.1566169999999998</v>
      </c>
      <c r="AB1499" t="s">
        <v>8103</v>
      </c>
      <c r="AC1499" t="s">
        <v>217</v>
      </c>
      <c r="AL1499" t="s">
        <v>218</v>
      </c>
      <c r="AM1499" t="s">
        <v>9648</v>
      </c>
      <c r="AN1499" t="s">
        <v>6</v>
      </c>
      <c r="AO1499" t="s">
        <v>8961</v>
      </c>
      <c r="AR1499" t="s">
        <v>219</v>
      </c>
      <c r="AS1499" t="s">
        <v>220</v>
      </c>
      <c r="AT1499" t="s">
        <v>231</v>
      </c>
      <c r="AU1499">
        <v>20260813</v>
      </c>
      <c r="AV1499" t="s">
        <v>222</v>
      </c>
      <c r="AW1499" t="s">
        <v>565</v>
      </c>
      <c r="AX1499" t="s">
        <v>223</v>
      </c>
      <c r="BA1499" s="57">
        <v>46247.291666666664</v>
      </c>
      <c r="BB1499" t="s">
        <v>9648</v>
      </c>
      <c r="BC1499">
        <v>2026</v>
      </c>
      <c r="BD1499">
        <v>8</v>
      </c>
      <c r="BE1499">
        <v>13</v>
      </c>
      <c r="BF1499" s="6">
        <f t="shared" si="69"/>
        <v>46247</v>
      </c>
      <c r="BG1499">
        <f t="shared" si="70"/>
        <v>-0.29166666666424135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1002510332</v>
      </c>
      <c r="C1500">
        <v>3</v>
      </c>
      <c r="D1500" t="s">
        <v>51</v>
      </c>
      <c r="E1500">
        <v>4</v>
      </c>
      <c r="F1500" t="s">
        <v>235</v>
      </c>
      <c r="G1500" t="s">
        <v>594</v>
      </c>
      <c r="H1500" t="s">
        <v>937</v>
      </c>
      <c r="I1500" t="s">
        <v>213</v>
      </c>
      <c r="J1500" t="s">
        <v>214</v>
      </c>
      <c r="K1500" t="s">
        <v>149</v>
      </c>
      <c r="L1500" t="s">
        <v>215</v>
      </c>
      <c r="M1500" t="s">
        <v>76</v>
      </c>
      <c r="N1500" t="s">
        <v>216</v>
      </c>
      <c r="O1500" s="57">
        <v>46239.499259259261</v>
      </c>
      <c r="P1500" s="57">
        <v>46240.388819444444</v>
      </c>
      <c r="Q1500">
        <v>69359048</v>
      </c>
      <c r="S1500">
        <v>143555101543</v>
      </c>
      <c r="T1500" t="s">
        <v>3018</v>
      </c>
      <c r="U1500" t="s">
        <v>3019</v>
      </c>
      <c r="V1500" t="s">
        <v>3020</v>
      </c>
      <c r="Z1500">
        <v>110.854668617248</v>
      </c>
      <c r="AA1500">
        <v>-7.7044264554728503</v>
      </c>
      <c r="AB1500" t="s">
        <v>3021</v>
      </c>
      <c r="AC1500" t="s">
        <v>217</v>
      </c>
      <c r="AL1500" t="s">
        <v>218</v>
      </c>
      <c r="AM1500" t="s">
        <v>3022</v>
      </c>
      <c r="AN1500" t="s">
        <v>6</v>
      </c>
      <c r="AO1500" s="57">
        <v>46150.506828703707</v>
      </c>
      <c r="AP1500" s="57">
        <v>46240.333333333336</v>
      </c>
      <c r="AR1500" t="s">
        <v>219</v>
      </c>
      <c r="AS1500" t="s">
        <v>938</v>
      </c>
      <c r="AT1500" t="s">
        <v>231</v>
      </c>
      <c r="AU1500">
        <v>20260806</v>
      </c>
      <c r="AV1500" t="s">
        <v>222</v>
      </c>
      <c r="AW1500" t="s">
        <v>1063</v>
      </c>
      <c r="AX1500" t="s">
        <v>223</v>
      </c>
      <c r="BA1500" s="57">
        <v>46240.333333333336</v>
      </c>
      <c r="BB1500" t="s">
        <v>3022</v>
      </c>
      <c r="BC1500">
        <v>2026</v>
      </c>
      <c r="BD1500">
        <v>8</v>
      </c>
      <c r="BE1500">
        <v>6</v>
      </c>
      <c r="BF1500" s="6">
        <f t="shared" si="69"/>
        <v>46240</v>
      </c>
      <c r="BG1500">
        <f t="shared" si="70"/>
        <v>-0.33333333333575865</v>
      </c>
      <c r="BH1500" t="str">
        <f t="shared" si="71"/>
        <v>COMPLY</v>
      </c>
      <c r="BI1500" t="e">
        <f>VLOOKUP(H1500,Sheet2!$A$1:$B$270,2,FALSE)</f>
        <v>#N/A</v>
      </c>
    </row>
    <row r="1501" spans="1:61">
      <c r="A1501">
        <v>1500</v>
      </c>
      <c r="B1501">
        <v>1002517054</v>
      </c>
      <c r="C1501">
        <v>3</v>
      </c>
      <c r="D1501" t="s">
        <v>45</v>
      </c>
      <c r="E1501">
        <v>5</v>
      </c>
      <c r="F1501" t="s">
        <v>113</v>
      </c>
      <c r="G1501" t="s">
        <v>113</v>
      </c>
      <c r="H1501" t="s">
        <v>420</v>
      </c>
      <c r="I1501" t="s">
        <v>213</v>
      </c>
      <c r="J1501" t="s">
        <v>214</v>
      </c>
      <c r="K1501" t="s">
        <v>149</v>
      </c>
      <c r="M1501" t="s">
        <v>225</v>
      </c>
      <c r="N1501" t="s">
        <v>216</v>
      </c>
      <c r="O1501" s="57">
        <v>46244.39947916667</v>
      </c>
      <c r="P1501" s="57">
        <v>46245.338391203702</v>
      </c>
      <c r="Q1501">
        <v>69362133</v>
      </c>
      <c r="S1501">
        <v>172502311412</v>
      </c>
      <c r="T1501" t="s">
        <v>4408</v>
      </c>
      <c r="U1501" t="s">
        <v>4409</v>
      </c>
      <c r="V1501" t="s">
        <v>6648</v>
      </c>
      <c r="Z1501">
        <v>123.609579649547</v>
      </c>
      <c r="AA1501">
        <v>-10.158573709740701</v>
      </c>
      <c r="AB1501" t="s">
        <v>4410</v>
      </c>
      <c r="AC1501" t="s">
        <v>293</v>
      </c>
      <c r="AL1501" t="s">
        <v>218</v>
      </c>
      <c r="AM1501" t="s">
        <v>6649</v>
      </c>
      <c r="AN1501" t="s">
        <v>6</v>
      </c>
      <c r="AO1501" s="57">
        <v>46303.402800925927</v>
      </c>
      <c r="AP1501" s="57">
        <v>46245.333333333336</v>
      </c>
      <c r="AR1501" t="s">
        <v>18</v>
      </c>
      <c r="AS1501" t="s">
        <v>113</v>
      </c>
      <c r="AT1501" t="s">
        <v>221</v>
      </c>
      <c r="AV1501" t="s">
        <v>227</v>
      </c>
      <c r="AW1501" t="s">
        <v>574</v>
      </c>
      <c r="AX1501" t="s">
        <v>223</v>
      </c>
      <c r="BA1501" s="57">
        <v>46245.333333333336</v>
      </c>
      <c r="BB1501" t="s">
        <v>6649</v>
      </c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str">
        <f>VLOOKUP(H1501,Sheet2!$A$1:$B$270,2,FALSE)</f>
        <v>KUPANG</v>
      </c>
    </row>
    <row r="1502" spans="1:61">
      <c r="A1502">
        <v>1501</v>
      </c>
      <c r="B1502">
        <v>1002514969</v>
      </c>
      <c r="C1502">
        <v>3</v>
      </c>
      <c r="D1502" t="s">
        <v>49</v>
      </c>
      <c r="E1502">
        <v>4</v>
      </c>
      <c r="F1502" t="s">
        <v>253</v>
      </c>
      <c r="G1502" t="s">
        <v>556</v>
      </c>
      <c r="H1502" t="s">
        <v>616</v>
      </c>
      <c r="I1502" t="s">
        <v>213</v>
      </c>
      <c r="J1502" t="s">
        <v>214</v>
      </c>
      <c r="K1502" t="s">
        <v>149</v>
      </c>
      <c r="L1502" t="s">
        <v>215</v>
      </c>
      <c r="M1502" t="s">
        <v>582</v>
      </c>
      <c r="N1502" t="s">
        <v>216</v>
      </c>
      <c r="O1502" s="57">
        <v>46241.628437500003</v>
      </c>
      <c r="P1502" s="57">
        <v>46244.692083333335</v>
      </c>
      <c r="Q1502">
        <v>69360947</v>
      </c>
      <c r="S1502">
        <v>142214106567</v>
      </c>
      <c r="T1502" t="s">
        <v>5454</v>
      </c>
      <c r="U1502" t="s">
        <v>5455</v>
      </c>
      <c r="V1502" t="s">
        <v>5456</v>
      </c>
      <c r="Z1502">
        <v>108.88763899999999</v>
      </c>
      <c r="AA1502">
        <v>-6.9416589999999996</v>
      </c>
      <c r="AB1502" t="s">
        <v>5457</v>
      </c>
      <c r="AC1502" t="s">
        <v>237</v>
      </c>
      <c r="AL1502" t="s">
        <v>218</v>
      </c>
      <c r="AM1502" t="s">
        <v>5458</v>
      </c>
      <c r="AN1502" t="s">
        <v>6</v>
      </c>
      <c r="AO1502" s="57">
        <v>46211.642800925925</v>
      </c>
      <c r="AP1502" s="57">
        <v>46242.541666666664</v>
      </c>
      <c r="AQ1502" t="s">
        <v>570</v>
      </c>
      <c r="AR1502" t="s">
        <v>14</v>
      </c>
      <c r="AS1502" t="s">
        <v>617</v>
      </c>
      <c r="AT1502" t="s">
        <v>231</v>
      </c>
      <c r="AV1502" t="s">
        <v>6650</v>
      </c>
      <c r="AW1502" t="s">
        <v>1063</v>
      </c>
      <c r="AX1502" t="s">
        <v>223</v>
      </c>
      <c r="BA1502" s="57">
        <v>46242.541666666664</v>
      </c>
      <c r="BB1502" t="s">
        <v>5458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:61">
      <c r="A1503">
        <v>1502</v>
      </c>
      <c r="B1503">
        <v>1002523742</v>
      </c>
      <c r="C1503">
        <v>3</v>
      </c>
      <c r="D1503" t="s">
        <v>42</v>
      </c>
      <c r="E1503">
        <v>5</v>
      </c>
      <c r="F1503" t="s">
        <v>233</v>
      </c>
      <c r="G1503" t="s">
        <v>103</v>
      </c>
      <c r="H1503" t="s">
        <v>302</v>
      </c>
      <c r="I1503" t="s">
        <v>213</v>
      </c>
      <c r="J1503" t="s">
        <v>214</v>
      </c>
      <c r="K1503" t="s">
        <v>149</v>
      </c>
      <c r="M1503" t="s">
        <v>76</v>
      </c>
      <c r="N1503" t="s">
        <v>216</v>
      </c>
      <c r="O1503" s="57">
        <v>46247.442048611112</v>
      </c>
      <c r="P1503" s="57">
        <v>46247.901261574072</v>
      </c>
      <c r="Q1503">
        <v>69364896</v>
      </c>
      <c r="S1503">
        <v>152319208888</v>
      </c>
      <c r="T1503" t="s">
        <v>9649</v>
      </c>
      <c r="U1503" t="s">
        <v>9650</v>
      </c>
      <c r="V1503" t="s">
        <v>9651</v>
      </c>
      <c r="Z1503">
        <v>112.3433189</v>
      </c>
      <c r="AA1503">
        <v>-7.5704522000000001</v>
      </c>
      <c r="AB1503" t="s">
        <v>9652</v>
      </c>
      <c r="AC1503" t="s">
        <v>230</v>
      </c>
      <c r="AL1503" t="s">
        <v>218</v>
      </c>
      <c r="AM1503" t="s">
        <v>9653</v>
      </c>
      <c r="AN1503" t="s">
        <v>6</v>
      </c>
      <c r="AO1503" t="s">
        <v>8916</v>
      </c>
      <c r="AP1503" s="57">
        <v>46248.541666666664</v>
      </c>
      <c r="AR1503" t="s">
        <v>219</v>
      </c>
      <c r="AS1503" t="s">
        <v>103</v>
      </c>
      <c r="AT1503" t="s">
        <v>231</v>
      </c>
      <c r="AU1503">
        <v>20260813</v>
      </c>
      <c r="AV1503" t="s">
        <v>222</v>
      </c>
      <c r="AW1503" t="s">
        <v>565</v>
      </c>
      <c r="AX1503" t="s">
        <v>223</v>
      </c>
      <c r="BA1503" s="57">
        <v>46248.541666666664</v>
      </c>
      <c r="BB1503" t="s">
        <v>9653</v>
      </c>
      <c r="BC1503">
        <v>2026</v>
      </c>
      <c r="BD1503">
        <v>8</v>
      </c>
      <c r="BE1503">
        <v>13</v>
      </c>
      <c r="BF1503" s="6">
        <f t="shared" si="69"/>
        <v>46247</v>
      </c>
      <c r="BG1503">
        <f t="shared" si="70"/>
        <v>-1.5416666666642413</v>
      </c>
      <c r="BH1503" t="str">
        <f t="shared" si="71"/>
        <v>COMPLY</v>
      </c>
      <c r="BI1503" t="str">
        <f>VLOOKUP(H1503,Sheet2!$A$1:$B$270,2,FALSE)</f>
        <v>MOJOKERTO</v>
      </c>
    </row>
    <row r="1504" spans="1:61">
      <c r="A1504">
        <v>1503</v>
      </c>
      <c r="B1504">
        <v>1002509335</v>
      </c>
      <c r="C1504">
        <v>3</v>
      </c>
      <c r="D1504" t="s">
        <v>42</v>
      </c>
      <c r="E1504">
        <v>5</v>
      </c>
      <c r="F1504" t="s">
        <v>233</v>
      </c>
      <c r="G1504" t="s">
        <v>101</v>
      </c>
      <c r="H1504" t="s">
        <v>264</v>
      </c>
      <c r="I1504" t="s">
        <v>213</v>
      </c>
      <c r="J1504" t="s">
        <v>214</v>
      </c>
      <c r="K1504" t="s">
        <v>149</v>
      </c>
      <c r="M1504" t="s">
        <v>76</v>
      </c>
      <c r="N1504" t="s">
        <v>216</v>
      </c>
      <c r="O1504" s="57">
        <v>46238.720671296294</v>
      </c>
      <c r="P1504" s="57">
        <v>46240.838402777779</v>
      </c>
      <c r="Q1504">
        <v>69358577</v>
      </c>
      <c r="S1504">
        <v>152316231899</v>
      </c>
      <c r="T1504" t="s">
        <v>3026</v>
      </c>
      <c r="U1504" t="s">
        <v>3027</v>
      </c>
      <c r="V1504" t="s">
        <v>3028</v>
      </c>
      <c r="Z1504">
        <v>112.711331469803</v>
      </c>
      <c r="AA1504">
        <v>-7.4497235507133599</v>
      </c>
      <c r="AB1504" t="s">
        <v>3029</v>
      </c>
      <c r="AC1504" t="s">
        <v>226</v>
      </c>
      <c r="AL1504" t="s">
        <v>218</v>
      </c>
      <c r="AM1504" t="s">
        <v>3030</v>
      </c>
      <c r="AN1504" t="s">
        <v>6</v>
      </c>
      <c r="AO1504" s="57">
        <v>46120.726145833331</v>
      </c>
      <c r="AP1504" s="57">
        <v>46240.541666666664</v>
      </c>
      <c r="AQ1504" t="s">
        <v>249</v>
      </c>
      <c r="AR1504" t="s">
        <v>219</v>
      </c>
      <c r="AS1504" t="s">
        <v>233</v>
      </c>
      <c r="AT1504" t="s">
        <v>231</v>
      </c>
      <c r="AU1504">
        <v>20260806</v>
      </c>
      <c r="AV1504" t="s">
        <v>222</v>
      </c>
      <c r="AW1504" t="s">
        <v>566</v>
      </c>
      <c r="AX1504" t="s">
        <v>223</v>
      </c>
      <c r="BA1504" s="57">
        <v>46240.541666666664</v>
      </c>
      <c r="BB1504" t="s">
        <v>3030</v>
      </c>
      <c r="BC1504">
        <v>2026</v>
      </c>
      <c r="BD1504">
        <v>8</v>
      </c>
      <c r="BE1504">
        <v>6</v>
      </c>
      <c r="BF1504" s="6">
        <f t="shared" si="69"/>
        <v>46240</v>
      </c>
      <c r="BG1504">
        <f t="shared" si="70"/>
        <v>-0.54166666666424135</v>
      </c>
      <c r="BH1504" t="str">
        <f t="shared" si="71"/>
        <v>COMPLY</v>
      </c>
      <c r="BI1504" t="str">
        <f>VLOOKUP(H1504,Sheet2!$A$1:$B$270,2,FALSE)</f>
        <v>SIDOARJO</v>
      </c>
    </row>
    <row r="1505" spans="1:61">
      <c r="A1505">
        <v>1504</v>
      </c>
      <c r="B1505">
        <v>1002525060</v>
      </c>
      <c r="C1505">
        <v>3</v>
      </c>
      <c r="D1505" t="s">
        <v>55</v>
      </c>
      <c r="E1505">
        <v>5</v>
      </c>
      <c r="F1505" t="s">
        <v>228</v>
      </c>
      <c r="G1505" t="s">
        <v>127</v>
      </c>
      <c r="H1505" t="s">
        <v>498</v>
      </c>
      <c r="I1505" t="s">
        <v>213</v>
      </c>
      <c r="J1505" t="s">
        <v>214</v>
      </c>
      <c r="K1505" t="s">
        <v>149</v>
      </c>
      <c r="L1505" t="s">
        <v>215</v>
      </c>
      <c r="M1505" t="s">
        <v>240</v>
      </c>
      <c r="N1505" t="s">
        <v>216</v>
      </c>
      <c r="O1505" s="57">
        <v>46247.709699074076</v>
      </c>
      <c r="P1505" s="57">
        <v>46247.711122685185</v>
      </c>
      <c r="Q1505">
        <v>69365461</v>
      </c>
      <c r="S1505">
        <v>152428209681</v>
      </c>
      <c r="T1505" t="s">
        <v>9046</v>
      </c>
      <c r="U1505" t="s">
        <v>9047</v>
      </c>
      <c r="V1505" t="s">
        <v>9654</v>
      </c>
      <c r="Z1505">
        <v>113.744212053716</v>
      </c>
      <c r="AA1505">
        <v>-7.1146328289999303</v>
      </c>
      <c r="AB1505" t="s">
        <v>9655</v>
      </c>
      <c r="AC1505" t="s">
        <v>217</v>
      </c>
      <c r="AL1505" t="s">
        <v>218</v>
      </c>
      <c r="AM1505" t="s">
        <v>9656</v>
      </c>
      <c r="AN1505" t="s">
        <v>6</v>
      </c>
      <c r="AO1505" t="s">
        <v>9202</v>
      </c>
      <c r="AP1505" s="57">
        <v>46248.541666666664</v>
      </c>
      <c r="AR1505" t="s">
        <v>241</v>
      </c>
      <c r="AS1505" t="s">
        <v>220</v>
      </c>
      <c r="AT1505" t="s">
        <v>231</v>
      </c>
      <c r="AV1505" t="s">
        <v>240</v>
      </c>
      <c r="AW1505" t="s">
        <v>1060</v>
      </c>
      <c r="AX1505" t="s">
        <v>223</v>
      </c>
      <c r="BA1505" s="57">
        <v>46248.541666666664</v>
      </c>
      <c r="BB1505" t="s">
        <v>9656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str">
        <f>VLOOKUP(H1505,Sheet2!$A$1:$B$270,2,FALSE)</f>
        <v>MADURA</v>
      </c>
    </row>
    <row r="1506" spans="1:61">
      <c r="A1506">
        <v>1505</v>
      </c>
      <c r="B1506">
        <v>1002522616</v>
      </c>
      <c r="C1506">
        <v>3</v>
      </c>
      <c r="D1506" t="s">
        <v>55</v>
      </c>
      <c r="E1506">
        <v>5</v>
      </c>
      <c r="F1506" t="s">
        <v>267</v>
      </c>
      <c r="G1506" t="s">
        <v>128</v>
      </c>
      <c r="H1506" t="s">
        <v>276</v>
      </c>
      <c r="I1506" t="s">
        <v>213</v>
      </c>
      <c r="J1506" t="s">
        <v>214</v>
      </c>
      <c r="K1506" t="s">
        <v>149</v>
      </c>
      <c r="L1506" t="s">
        <v>215</v>
      </c>
      <c r="M1506" t="s">
        <v>76</v>
      </c>
      <c r="N1506" t="s">
        <v>216</v>
      </c>
      <c r="O1506" s="57">
        <v>46246.641631944447</v>
      </c>
      <c r="P1506" s="57">
        <v>46247.681423611109</v>
      </c>
      <c r="Q1506">
        <v>69364434</v>
      </c>
      <c r="S1506">
        <v>152418251773</v>
      </c>
      <c r="T1506" t="s">
        <v>8670</v>
      </c>
      <c r="U1506" t="s">
        <v>8671</v>
      </c>
      <c r="V1506" t="s">
        <v>8672</v>
      </c>
      <c r="Z1506">
        <v>112.6898894</v>
      </c>
      <c r="AA1506">
        <v>-7.2567634999999999</v>
      </c>
      <c r="AB1506" t="s">
        <v>8673</v>
      </c>
      <c r="AC1506" t="s">
        <v>237</v>
      </c>
      <c r="AL1506" t="s">
        <v>218</v>
      </c>
      <c r="AM1506" t="s">
        <v>8674</v>
      </c>
      <c r="AN1506" t="s">
        <v>6</v>
      </c>
      <c r="AO1506" s="57">
        <v>46364.642789351848</v>
      </c>
      <c r="AP1506" s="57">
        <v>46249.333333333336</v>
      </c>
      <c r="AR1506" t="s">
        <v>219</v>
      </c>
      <c r="AS1506" t="s">
        <v>277</v>
      </c>
      <c r="AT1506" t="s">
        <v>231</v>
      </c>
      <c r="AU1506">
        <v>20260813</v>
      </c>
      <c r="AV1506" t="s">
        <v>222</v>
      </c>
      <c r="AW1506" t="s">
        <v>1059</v>
      </c>
      <c r="AX1506" t="s">
        <v>223</v>
      </c>
      <c r="BA1506" s="57">
        <v>46249.333333333336</v>
      </c>
      <c r="BB1506" t="s">
        <v>8674</v>
      </c>
      <c r="BC1506">
        <v>2026</v>
      </c>
      <c r="BD1506">
        <v>8</v>
      </c>
      <c r="BE1506">
        <v>13</v>
      </c>
      <c r="BF1506" s="6">
        <f t="shared" si="69"/>
        <v>46247</v>
      </c>
      <c r="BG1506">
        <f t="shared" si="70"/>
        <v>-2.3333333333357587</v>
      </c>
      <c r="BH1506" t="str">
        <f t="shared" si="71"/>
        <v>COMPLY</v>
      </c>
      <c r="BI1506" t="str">
        <f>VLOOKUP(H1506,Sheet2!$A$1:$B$270,2,FALSE)</f>
        <v>SURABAYA UTARA</v>
      </c>
    </row>
    <row r="1507" spans="1:61">
      <c r="A1507">
        <v>1506</v>
      </c>
      <c r="B1507">
        <v>1002515996</v>
      </c>
      <c r="C1507">
        <v>3</v>
      </c>
      <c r="D1507" t="s">
        <v>55</v>
      </c>
      <c r="E1507">
        <v>5</v>
      </c>
      <c r="F1507" t="s">
        <v>228</v>
      </c>
      <c r="G1507" t="s">
        <v>121</v>
      </c>
      <c r="H1507" t="s">
        <v>456</v>
      </c>
      <c r="I1507" t="s">
        <v>213</v>
      </c>
      <c r="J1507" t="s">
        <v>214</v>
      </c>
      <c r="K1507" t="s">
        <v>149</v>
      </c>
      <c r="M1507" t="s">
        <v>582</v>
      </c>
      <c r="N1507" t="s">
        <v>216</v>
      </c>
      <c r="O1507" s="57">
        <v>46242.582372685189</v>
      </c>
      <c r="P1507" s="57">
        <v>46245.420335648145</v>
      </c>
      <c r="Q1507">
        <v>69361506</v>
      </c>
      <c r="S1507">
        <v>152436204353</v>
      </c>
      <c r="T1507" t="s">
        <v>1689</v>
      </c>
      <c r="U1507" t="s">
        <v>5477</v>
      </c>
      <c r="V1507" t="s">
        <v>5478</v>
      </c>
      <c r="Z1507">
        <v>112.7226233</v>
      </c>
      <c r="AA1507">
        <v>-7.1128659000000001</v>
      </c>
      <c r="AB1507" t="s">
        <v>5479</v>
      </c>
      <c r="AC1507" t="s">
        <v>230</v>
      </c>
      <c r="AL1507" t="s">
        <v>218</v>
      </c>
      <c r="AM1507" t="s">
        <v>5480</v>
      </c>
      <c r="AN1507" t="s">
        <v>6</v>
      </c>
      <c r="AO1507" s="57">
        <v>46242.590624999997</v>
      </c>
      <c r="AP1507" s="57">
        <v>46243.625</v>
      </c>
      <c r="AQ1507" t="s">
        <v>929</v>
      </c>
      <c r="AR1507" t="s">
        <v>14</v>
      </c>
      <c r="AS1507" t="s">
        <v>220</v>
      </c>
      <c r="AT1507" t="s">
        <v>231</v>
      </c>
      <c r="AV1507" t="s">
        <v>7751</v>
      </c>
      <c r="AW1507" t="s">
        <v>566</v>
      </c>
      <c r="AX1507" t="s">
        <v>223</v>
      </c>
      <c r="BA1507" s="57">
        <v>46243.625</v>
      </c>
      <c r="BB1507" t="s">
        <v>5480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str">
        <f>VLOOKUP(H1507,Sheet2!$A$1:$B$270,2,FALSE)</f>
        <v>MADURA</v>
      </c>
    </row>
    <row r="1508" spans="1:61">
      <c r="A1508">
        <v>1507</v>
      </c>
      <c r="B1508">
        <v>1002521472</v>
      </c>
      <c r="C1508">
        <v>3</v>
      </c>
      <c r="D1508" t="s">
        <v>49</v>
      </c>
      <c r="E1508">
        <v>4</v>
      </c>
      <c r="F1508" t="s">
        <v>247</v>
      </c>
      <c r="G1508" t="s">
        <v>248</v>
      </c>
      <c r="H1508" t="s">
        <v>8675</v>
      </c>
      <c r="I1508" t="s">
        <v>213</v>
      </c>
      <c r="J1508" t="s">
        <v>214</v>
      </c>
      <c r="K1508" t="s">
        <v>149</v>
      </c>
      <c r="L1508" t="s">
        <v>215</v>
      </c>
      <c r="M1508" t="s">
        <v>76</v>
      </c>
      <c r="N1508" t="s">
        <v>216</v>
      </c>
      <c r="O1508" s="57">
        <v>46246.413842592592</v>
      </c>
      <c r="P1508" s="57">
        <v>46247.77685185185</v>
      </c>
      <c r="Q1508">
        <v>69363930</v>
      </c>
      <c r="S1508">
        <v>143415115325</v>
      </c>
      <c r="T1508" t="s">
        <v>8676</v>
      </c>
      <c r="U1508" t="s">
        <v>8677</v>
      </c>
      <c r="V1508" t="s">
        <v>8678</v>
      </c>
      <c r="Z1508">
        <v>110.281769</v>
      </c>
      <c r="AA1508">
        <v>-7.1044799999999997</v>
      </c>
      <c r="AB1508" t="s">
        <v>8679</v>
      </c>
      <c r="AC1508" t="s">
        <v>237</v>
      </c>
      <c r="AL1508" t="s">
        <v>218</v>
      </c>
      <c r="AM1508" t="s">
        <v>8680</v>
      </c>
      <c r="AN1508" t="s">
        <v>6</v>
      </c>
      <c r="AO1508" s="57">
        <v>46364.444363425922</v>
      </c>
      <c r="AP1508" s="57">
        <v>46247.333333333336</v>
      </c>
      <c r="AR1508" t="s">
        <v>219</v>
      </c>
      <c r="AS1508" t="s">
        <v>266</v>
      </c>
      <c r="AT1508" t="s">
        <v>231</v>
      </c>
      <c r="AU1508">
        <v>20260813</v>
      </c>
      <c r="AV1508" t="s">
        <v>222</v>
      </c>
      <c r="AW1508" t="s">
        <v>1055</v>
      </c>
      <c r="AX1508" t="s">
        <v>223</v>
      </c>
      <c r="BA1508" s="57">
        <v>46247.333333333336</v>
      </c>
      <c r="BB1508" t="s">
        <v>8680</v>
      </c>
      <c r="BC1508">
        <v>2026</v>
      </c>
      <c r="BD1508">
        <v>8</v>
      </c>
      <c r="BE1508">
        <v>13</v>
      </c>
      <c r="BF1508" s="6">
        <f t="shared" si="69"/>
        <v>46247</v>
      </c>
      <c r="BG1508">
        <f t="shared" si="70"/>
        <v>-0.33333333333575865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1002514708</v>
      </c>
      <c r="C1509">
        <v>3</v>
      </c>
      <c r="D1509" t="s">
        <v>51</v>
      </c>
      <c r="E1509">
        <v>4</v>
      </c>
      <c r="F1509" t="s">
        <v>275</v>
      </c>
      <c r="G1509" t="s">
        <v>341</v>
      </c>
      <c r="H1509" t="s">
        <v>1005</v>
      </c>
      <c r="I1509" t="s">
        <v>213</v>
      </c>
      <c r="J1509" t="s">
        <v>214</v>
      </c>
      <c r="K1509" t="s">
        <v>149</v>
      </c>
      <c r="L1509" t="s">
        <v>215</v>
      </c>
      <c r="M1509" t="s">
        <v>76</v>
      </c>
      <c r="N1509" t="s">
        <v>216</v>
      </c>
      <c r="O1509" s="57">
        <v>46241.57912037037</v>
      </c>
      <c r="P1509" s="57">
        <v>46245.664606481485</v>
      </c>
      <c r="Q1509">
        <v>69360813</v>
      </c>
      <c r="S1509">
        <v>141569115694</v>
      </c>
      <c r="T1509" t="s">
        <v>5229</v>
      </c>
      <c r="U1509" t="s">
        <v>5230</v>
      </c>
      <c r="V1509" t="s">
        <v>5481</v>
      </c>
      <c r="Z1509">
        <v>111.4781053</v>
      </c>
      <c r="AA1509">
        <v>-6.9687655999999896</v>
      </c>
      <c r="AB1509" t="s">
        <v>5482</v>
      </c>
      <c r="AC1509" t="s">
        <v>237</v>
      </c>
      <c r="AL1509" t="s">
        <v>218</v>
      </c>
      <c r="AM1509" t="s">
        <v>5483</v>
      </c>
      <c r="AN1509" t="s">
        <v>6</v>
      </c>
      <c r="AO1509" s="57">
        <v>46211.579745370371</v>
      </c>
      <c r="AP1509" s="57">
        <v>46245.333333333336</v>
      </c>
      <c r="AR1509" t="s">
        <v>219</v>
      </c>
      <c r="AS1509" t="s">
        <v>220</v>
      </c>
      <c r="AT1509" t="s">
        <v>231</v>
      </c>
      <c r="AU1509">
        <v>20260811</v>
      </c>
      <c r="AV1509" t="s">
        <v>222</v>
      </c>
      <c r="AW1509" t="s">
        <v>1065</v>
      </c>
      <c r="AX1509" t="s">
        <v>223</v>
      </c>
      <c r="BA1509" s="57">
        <v>46245.333333333336</v>
      </c>
      <c r="BB1509" t="s">
        <v>5483</v>
      </c>
      <c r="BC1509">
        <v>2026</v>
      </c>
      <c r="BD1509">
        <v>8</v>
      </c>
      <c r="BE1509">
        <v>11</v>
      </c>
      <c r="BF1509" s="6">
        <f t="shared" si="69"/>
        <v>46245</v>
      </c>
      <c r="BG1509">
        <f t="shared" si="70"/>
        <v>-0.33333333333575865</v>
      </c>
      <c r="BH1509" t="str">
        <f t="shared" si="71"/>
        <v>COMPLY</v>
      </c>
      <c r="BI1509" t="e">
        <f>VLOOKUP(H1509,Sheet2!$A$1:$B$270,2,FALSE)</f>
        <v>#N/A</v>
      </c>
    </row>
    <row r="1510" spans="1:61">
      <c r="A1510">
        <v>1509</v>
      </c>
      <c r="B1510">
        <v>1002520590</v>
      </c>
      <c r="C1510">
        <v>3</v>
      </c>
      <c r="D1510" t="s">
        <v>34</v>
      </c>
      <c r="E1510">
        <v>5</v>
      </c>
      <c r="F1510" t="s">
        <v>580</v>
      </c>
      <c r="G1510" t="s">
        <v>79</v>
      </c>
      <c r="H1510" t="s">
        <v>473</v>
      </c>
      <c r="I1510" t="s">
        <v>213</v>
      </c>
      <c r="J1510" t="s">
        <v>214</v>
      </c>
      <c r="K1510" t="s">
        <v>149</v>
      </c>
      <c r="M1510" t="s">
        <v>279</v>
      </c>
      <c r="N1510" t="s">
        <v>216</v>
      </c>
      <c r="O1510" s="57">
        <v>46245.661678240744</v>
      </c>
      <c r="P1510" s="57">
        <v>46246.718449074076</v>
      </c>
      <c r="Q1510">
        <v>69363562</v>
      </c>
      <c r="S1510">
        <v>172407213934</v>
      </c>
      <c r="T1510" t="s">
        <v>7752</v>
      </c>
      <c r="U1510" t="s">
        <v>7753</v>
      </c>
      <c r="V1510" t="s">
        <v>7754</v>
      </c>
      <c r="Z1510">
        <v>115.3063915</v>
      </c>
      <c r="AA1510">
        <v>-8.5350055999999999</v>
      </c>
      <c r="AB1510" t="s">
        <v>7755</v>
      </c>
      <c r="AC1510" t="s">
        <v>230</v>
      </c>
      <c r="AL1510" t="s">
        <v>218</v>
      </c>
      <c r="AM1510" t="s">
        <v>7756</v>
      </c>
      <c r="AN1510" t="s">
        <v>6</v>
      </c>
      <c r="AO1510" s="57">
        <v>46334.663356481484</v>
      </c>
      <c r="AP1510" s="57">
        <v>46246.625</v>
      </c>
      <c r="AQ1510" t="s">
        <v>570</v>
      </c>
      <c r="AR1510" t="s">
        <v>280</v>
      </c>
      <c r="AS1510" t="s">
        <v>79</v>
      </c>
      <c r="AT1510" t="s">
        <v>231</v>
      </c>
      <c r="AV1510" t="s">
        <v>8681</v>
      </c>
      <c r="AW1510" t="s">
        <v>592</v>
      </c>
      <c r="AX1510" t="s">
        <v>223</v>
      </c>
      <c r="BA1510" s="57">
        <v>46246.625</v>
      </c>
      <c r="BB1510" t="s">
        <v>7756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GIANYAR</v>
      </c>
    </row>
    <row r="1511" spans="1:61">
      <c r="A1511">
        <v>1510</v>
      </c>
      <c r="B1511">
        <v>1002520399</v>
      </c>
      <c r="C1511">
        <v>3</v>
      </c>
      <c r="D1511" t="s">
        <v>45</v>
      </c>
      <c r="E1511">
        <v>5</v>
      </c>
      <c r="F1511" t="s">
        <v>211</v>
      </c>
      <c r="G1511" t="s">
        <v>110</v>
      </c>
      <c r="H1511" t="s">
        <v>457</v>
      </c>
      <c r="I1511" t="s">
        <v>213</v>
      </c>
      <c r="J1511" t="s">
        <v>214</v>
      </c>
      <c r="K1511" t="s">
        <v>149</v>
      </c>
      <c r="M1511" t="s">
        <v>225</v>
      </c>
      <c r="N1511" t="s">
        <v>216</v>
      </c>
      <c r="O1511" s="57">
        <v>46245.637881944444</v>
      </c>
      <c r="P1511" s="57">
        <v>46245.641956018517</v>
      </c>
      <c r="Q1511">
        <v>69361211</v>
      </c>
      <c r="S1511">
        <v>172610305721</v>
      </c>
      <c r="T1511" t="s">
        <v>4593</v>
      </c>
      <c r="U1511" t="s">
        <v>7757</v>
      </c>
      <c r="V1511" t="s">
        <v>7758</v>
      </c>
      <c r="Z1511">
        <v>119.0125233</v>
      </c>
      <c r="AA1511">
        <v>-8.5866559999999996</v>
      </c>
      <c r="AB1511" t="s">
        <v>4596</v>
      </c>
      <c r="AC1511" t="s">
        <v>292</v>
      </c>
      <c r="AL1511" t="s">
        <v>218</v>
      </c>
      <c r="AM1511" t="s">
        <v>7759</v>
      </c>
      <c r="AN1511" t="s">
        <v>6</v>
      </c>
      <c r="AO1511" s="57">
        <v>46334.642939814818</v>
      </c>
      <c r="AR1511" t="s">
        <v>18</v>
      </c>
      <c r="AS1511" t="s">
        <v>987</v>
      </c>
      <c r="AT1511" t="s">
        <v>576</v>
      </c>
      <c r="AV1511" t="s">
        <v>227</v>
      </c>
      <c r="AW1511" t="s">
        <v>566</v>
      </c>
      <c r="AX1511" t="s">
        <v>223</v>
      </c>
      <c r="BA1511" s="57">
        <v>46245.291666666664</v>
      </c>
      <c r="BB1511" t="s">
        <v>7759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str">
        <f>VLOOKUP(H1511,Sheet2!$A$1:$B$270,2,FALSE)</f>
        <v>BIMA</v>
      </c>
    </row>
    <row r="1512" spans="1:61">
      <c r="A1512">
        <v>1511</v>
      </c>
      <c r="B1512">
        <v>1002514823</v>
      </c>
      <c r="C1512">
        <v>3</v>
      </c>
      <c r="D1512" t="s">
        <v>59</v>
      </c>
      <c r="E1512">
        <v>4</v>
      </c>
      <c r="F1512" t="s">
        <v>243</v>
      </c>
      <c r="G1512" t="s">
        <v>243</v>
      </c>
      <c r="H1512" t="s">
        <v>296</v>
      </c>
      <c r="I1512" t="s">
        <v>213</v>
      </c>
      <c r="J1512" t="s">
        <v>214</v>
      </c>
      <c r="K1512" t="s">
        <v>149</v>
      </c>
      <c r="L1512" t="s">
        <v>215</v>
      </c>
      <c r="M1512" t="s">
        <v>76</v>
      </c>
      <c r="N1512" t="s">
        <v>216</v>
      </c>
      <c r="O1512" s="57">
        <v>46241.599976851852</v>
      </c>
      <c r="P1512" s="57">
        <v>46242.608564814815</v>
      </c>
      <c r="Q1512">
        <v>69360875</v>
      </c>
      <c r="S1512">
        <v>146137149234</v>
      </c>
      <c r="T1512" t="s">
        <v>5485</v>
      </c>
      <c r="U1512" t="s">
        <v>5486</v>
      </c>
      <c r="V1512" t="s">
        <v>5487</v>
      </c>
      <c r="Z1512">
        <v>110.22133100000001</v>
      </c>
      <c r="AA1512">
        <v>-7.4565130000000002</v>
      </c>
      <c r="AB1512" t="s">
        <v>5488</v>
      </c>
      <c r="AC1512" t="s">
        <v>237</v>
      </c>
      <c r="AL1512" t="s">
        <v>218</v>
      </c>
      <c r="AM1512" t="s">
        <v>5489</v>
      </c>
      <c r="AN1512" t="s">
        <v>6</v>
      </c>
      <c r="AO1512" s="57">
        <v>46211.601087962961</v>
      </c>
      <c r="AP1512" s="57">
        <v>46247.541666666664</v>
      </c>
      <c r="AR1512" t="s">
        <v>219</v>
      </c>
      <c r="AS1512" t="s">
        <v>220</v>
      </c>
      <c r="AT1512" t="s">
        <v>231</v>
      </c>
      <c r="AU1512">
        <v>20260808</v>
      </c>
      <c r="AV1512" t="s">
        <v>222</v>
      </c>
      <c r="AW1512" t="s">
        <v>1067</v>
      </c>
      <c r="AX1512" t="s">
        <v>223</v>
      </c>
      <c r="BA1512" s="57">
        <v>46247.541666666664</v>
      </c>
      <c r="BB1512" t="s">
        <v>5489</v>
      </c>
      <c r="BC1512">
        <v>2026</v>
      </c>
      <c r="BD1512">
        <v>8</v>
      </c>
      <c r="BE1512">
        <v>8</v>
      </c>
      <c r="BF1512" s="6">
        <f t="shared" si="69"/>
        <v>46242</v>
      </c>
      <c r="BG1512">
        <f t="shared" si="70"/>
        <v>-5.5416666666642413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1002521905</v>
      </c>
      <c r="C1513">
        <v>3</v>
      </c>
      <c r="D1513" t="s">
        <v>45</v>
      </c>
      <c r="E1513">
        <v>5</v>
      </c>
      <c r="F1513" t="s">
        <v>211</v>
      </c>
      <c r="G1513" t="s">
        <v>118</v>
      </c>
      <c r="H1513" t="s">
        <v>212</v>
      </c>
      <c r="I1513" t="s">
        <v>213</v>
      </c>
      <c r="J1513" t="s">
        <v>214</v>
      </c>
      <c r="K1513" t="s">
        <v>149</v>
      </c>
      <c r="L1513" t="s">
        <v>215</v>
      </c>
      <c r="M1513" t="s">
        <v>76</v>
      </c>
      <c r="N1513" t="s">
        <v>216</v>
      </c>
      <c r="O1513" s="57">
        <v>46246.495092592595</v>
      </c>
      <c r="P1513" s="57">
        <v>46247.5237037037</v>
      </c>
      <c r="Q1513">
        <v>69364134</v>
      </c>
      <c r="S1513">
        <v>172606791485</v>
      </c>
      <c r="T1513" t="s">
        <v>8682</v>
      </c>
      <c r="U1513" t="s">
        <v>8683</v>
      </c>
      <c r="V1513" t="s">
        <v>8684</v>
      </c>
      <c r="Z1513">
        <v>117.490567432391</v>
      </c>
      <c r="AA1513">
        <v>-8.5242771774300792</v>
      </c>
      <c r="AB1513" t="s">
        <v>8685</v>
      </c>
      <c r="AC1513" t="s">
        <v>237</v>
      </c>
      <c r="AL1513" t="s">
        <v>218</v>
      </c>
      <c r="AM1513" t="s">
        <v>8129</v>
      </c>
      <c r="AN1513" t="s">
        <v>6</v>
      </c>
      <c r="AO1513" s="57">
        <v>46364.496782407405</v>
      </c>
      <c r="AP1513" s="57">
        <v>46247.333333333336</v>
      </c>
      <c r="AR1513" t="s">
        <v>219</v>
      </c>
      <c r="AS1513" t="s">
        <v>220</v>
      </c>
      <c r="AT1513" t="s">
        <v>231</v>
      </c>
      <c r="AU1513">
        <v>20260813</v>
      </c>
      <c r="AV1513" t="s">
        <v>222</v>
      </c>
      <c r="AW1513" t="s">
        <v>1063</v>
      </c>
      <c r="AX1513" t="s">
        <v>223</v>
      </c>
      <c r="BA1513" s="57">
        <v>46247.333333333336</v>
      </c>
      <c r="BB1513" t="s">
        <v>8129</v>
      </c>
      <c r="BC1513">
        <v>2026</v>
      </c>
      <c r="BD1513">
        <v>8</v>
      </c>
      <c r="BE1513">
        <v>13</v>
      </c>
      <c r="BF1513" s="6">
        <f t="shared" si="69"/>
        <v>46247</v>
      </c>
      <c r="BG1513">
        <f t="shared" si="70"/>
        <v>-0.33333333333575865</v>
      </c>
      <c r="BH1513" t="str">
        <f t="shared" si="71"/>
        <v>COMPLY</v>
      </c>
      <c r="BI1513" t="str">
        <f>VLOOKUP(H1513,Sheet2!$A$1:$B$270,2,FALSE)</f>
        <v>SUMBAWA</v>
      </c>
    </row>
    <row r="1514" spans="1:61">
      <c r="A1514">
        <v>1513</v>
      </c>
      <c r="B1514">
        <v>1002519831</v>
      </c>
      <c r="C1514">
        <v>3</v>
      </c>
      <c r="D1514" t="s">
        <v>55</v>
      </c>
      <c r="E1514">
        <v>5</v>
      </c>
      <c r="F1514" t="s">
        <v>267</v>
      </c>
      <c r="G1514" t="s">
        <v>126</v>
      </c>
      <c r="H1514" t="s">
        <v>268</v>
      </c>
      <c r="I1514" t="s">
        <v>213</v>
      </c>
      <c r="J1514" t="s">
        <v>214</v>
      </c>
      <c r="K1514" t="s">
        <v>149</v>
      </c>
      <c r="M1514" t="s">
        <v>76</v>
      </c>
      <c r="N1514" t="s">
        <v>216</v>
      </c>
      <c r="O1514" s="57">
        <v>46245.553564814814</v>
      </c>
      <c r="P1514" s="57">
        <v>46245.643599537034</v>
      </c>
      <c r="Q1514">
        <v>69360168</v>
      </c>
      <c r="S1514">
        <v>152413167623</v>
      </c>
      <c r="T1514" t="s">
        <v>2970</v>
      </c>
      <c r="U1514" t="s">
        <v>7760</v>
      </c>
      <c r="V1514" t="s">
        <v>7761</v>
      </c>
      <c r="Z1514">
        <v>112.75060000000001</v>
      </c>
      <c r="AA1514">
        <v>-7.2561</v>
      </c>
      <c r="AB1514" t="s">
        <v>2973</v>
      </c>
      <c r="AC1514" t="s">
        <v>217</v>
      </c>
      <c r="AL1514" t="s">
        <v>218</v>
      </c>
      <c r="AM1514" t="s">
        <v>5214</v>
      </c>
      <c r="AN1514" t="s">
        <v>6</v>
      </c>
      <c r="AO1514" s="57">
        <v>46334.569282407407</v>
      </c>
      <c r="AR1514" t="s">
        <v>219</v>
      </c>
      <c r="AS1514" t="s">
        <v>610</v>
      </c>
      <c r="AT1514" t="s">
        <v>231</v>
      </c>
      <c r="AU1514">
        <v>20260811</v>
      </c>
      <c r="AV1514" t="s">
        <v>222</v>
      </c>
      <c r="AW1514" t="s">
        <v>566</v>
      </c>
      <c r="AX1514" t="s">
        <v>223</v>
      </c>
      <c r="BA1514" s="57">
        <v>46245.291666666664</v>
      </c>
      <c r="BB1514" t="s">
        <v>5214</v>
      </c>
      <c r="BC1514">
        <v>2026</v>
      </c>
      <c r="BD1514">
        <v>8</v>
      </c>
      <c r="BE1514">
        <v>11</v>
      </c>
      <c r="BF1514" s="6">
        <f t="shared" si="69"/>
        <v>46245</v>
      </c>
      <c r="BG1514">
        <f t="shared" si="70"/>
        <v>-0.29166666666424135</v>
      </c>
      <c r="BH1514" t="str">
        <f t="shared" si="71"/>
        <v>COMPLY</v>
      </c>
      <c r="BI1514" t="str">
        <f>VLOOKUP(H1514,Sheet2!$A$1:$B$270,2,FALSE)</f>
        <v>SURABAYA SELATAN</v>
      </c>
    </row>
    <row r="1515" spans="1:61">
      <c r="A1515">
        <v>1514</v>
      </c>
      <c r="B1515">
        <v>1002524153</v>
      </c>
      <c r="C1515">
        <v>3</v>
      </c>
      <c r="D1515" t="s">
        <v>55</v>
      </c>
      <c r="E1515">
        <v>5</v>
      </c>
      <c r="F1515" t="s">
        <v>228</v>
      </c>
      <c r="G1515" t="s">
        <v>121</v>
      </c>
      <c r="H1515" t="s">
        <v>449</v>
      </c>
      <c r="I1515" t="s">
        <v>213</v>
      </c>
      <c r="J1515" t="s">
        <v>214</v>
      </c>
      <c r="K1515" t="s">
        <v>149</v>
      </c>
      <c r="L1515" t="s">
        <v>215</v>
      </c>
      <c r="M1515" t="s">
        <v>240</v>
      </c>
      <c r="N1515" t="s">
        <v>216</v>
      </c>
      <c r="O1515" s="57">
        <v>46247.540937500002</v>
      </c>
      <c r="P1515" s="57">
        <v>46247.541689814818</v>
      </c>
      <c r="Q1515">
        <v>69365096</v>
      </c>
      <c r="S1515">
        <v>152438208707</v>
      </c>
      <c r="T1515" t="s">
        <v>9657</v>
      </c>
      <c r="U1515" t="s">
        <v>9658</v>
      </c>
      <c r="V1515" t="s">
        <v>9659</v>
      </c>
      <c r="Z1515">
        <v>113.331013396382</v>
      </c>
      <c r="AA1515">
        <v>-7.1178825784872597</v>
      </c>
      <c r="AB1515" t="s">
        <v>9660</v>
      </c>
      <c r="AC1515" t="s">
        <v>217</v>
      </c>
      <c r="AL1515" t="s">
        <v>218</v>
      </c>
      <c r="AM1515" t="s">
        <v>9422</v>
      </c>
      <c r="AN1515" t="s">
        <v>6</v>
      </c>
      <c r="AO1515" t="s">
        <v>9026</v>
      </c>
      <c r="AP1515" s="57">
        <v>46248.541666666664</v>
      </c>
      <c r="AR1515" t="s">
        <v>241</v>
      </c>
      <c r="AS1515" t="s">
        <v>220</v>
      </c>
      <c r="AT1515" t="s">
        <v>221</v>
      </c>
      <c r="AV1515" t="s">
        <v>240</v>
      </c>
      <c r="AW1515" t="s">
        <v>1023</v>
      </c>
      <c r="AX1515" t="s">
        <v>223</v>
      </c>
      <c r="BA1515" s="57">
        <v>46248.541666666664</v>
      </c>
      <c r="BB1515" t="s">
        <v>9422</v>
      </c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str">
        <f>VLOOKUP(H1515,Sheet2!$A$1:$B$270,2,FALSE)</f>
        <v>MADURA</v>
      </c>
    </row>
    <row r="1516" spans="1:61">
      <c r="A1516">
        <v>1515</v>
      </c>
      <c r="B1516">
        <v>1002521010</v>
      </c>
      <c r="C1516">
        <v>3</v>
      </c>
      <c r="D1516" t="s">
        <v>51</v>
      </c>
      <c r="E1516">
        <v>4</v>
      </c>
      <c r="F1516" t="s">
        <v>275</v>
      </c>
      <c r="G1516" t="s">
        <v>275</v>
      </c>
      <c r="H1516" t="s">
        <v>986</v>
      </c>
      <c r="I1516" t="s">
        <v>213</v>
      </c>
      <c r="J1516" t="s">
        <v>214</v>
      </c>
      <c r="K1516" t="s">
        <v>149</v>
      </c>
      <c r="L1516" t="s">
        <v>215</v>
      </c>
      <c r="M1516" t="s">
        <v>279</v>
      </c>
      <c r="N1516" t="s">
        <v>216</v>
      </c>
      <c r="O1516" s="57">
        <v>46245.805509259262</v>
      </c>
      <c r="P1516" s="57">
        <v>46246.811863425923</v>
      </c>
      <c r="Q1516">
        <v>69363751</v>
      </c>
      <c r="S1516">
        <v>142401145559</v>
      </c>
      <c r="T1516" t="s">
        <v>7762</v>
      </c>
      <c r="U1516" t="s">
        <v>7763</v>
      </c>
      <c r="V1516" t="s">
        <v>7764</v>
      </c>
      <c r="Z1516">
        <v>110.80042</v>
      </c>
      <c r="AA1516">
        <v>-6.811731</v>
      </c>
      <c r="AB1516" t="s">
        <v>7765</v>
      </c>
      <c r="AC1516" t="s">
        <v>237</v>
      </c>
      <c r="AL1516" t="s">
        <v>218</v>
      </c>
      <c r="AM1516" t="s">
        <v>7766</v>
      </c>
      <c r="AN1516" t="s">
        <v>6</v>
      </c>
      <c r="AO1516" s="57">
        <v>46334.81927083333</v>
      </c>
      <c r="AP1516" s="57">
        <v>46252.333333333336</v>
      </c>
      <c r="AQ1516" t="s">
        <v>249</v>
      </c>
      <c r="AR1516" t="s">
        <v>280</v>
      </c>
      <c r="AS1516" t="s">
        <v>220</v>
      </c>
      <c r="AT1516" t="s">
        <v>231</v>
      </c>
      <c r="AV1516" t="s">
        <v>8686</v>
      </c>
      <c r="AW1516" t="s">
        <v>609</v>
      </c>
      <c r="AX1516" t="s">
        <v>223</v>
      </c>
      <c r="BA1516" s="57">
        <v>46252.333333333336</v>
      </c>
      <c r="BB1516" t="s">
        <v>7766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:61">
      <c r="A1517">
        <v>1516</v>
      </c>
      <c r="B1517">
        <v>1002505414</v>
      </c>
      <c r="C1517">
        <v>3</v>
      </c>
      <c r="D1517" t="s">
        <v>45</v>
      </c>
      <c r="E1517">
        <v>5</v>
      </c>
      <c r="F1517" t="s">
        <v>211</v>
      </c>
      <c r="G1517" t="s">
        <v>112</v>
      </c>
      <c r="H1517" t="s">
        <v>244</v>
      </c>
      <c r="I1517" t="s">
        <v>213</v>
      </c>
      <c r="J1517" t="s">
        <v>214</v>
      </c>
      <c r="K1517" t="s">
        <v>149</v>
      </c>
      <c r="L1517" t="s">
        <v>215</v>
      </c>
      <c r="M1517" t="s">
        <v>76</v>
      </c>
      <c r="N1517" t="s">
        <v>216</v>
      </c>
      <c r="O1517" s="57">
        <v>46236.790937500002</v>
      </c>
      <c r="P1517" s="57">
        <v>46237.779861111114</v>
      </c>
      <c r="Q1517">
        <v>69357115</v>
      </c>
      <c r="S1517">
        <v>172605804072</v>
      </c>
      <c r="T1517" t="s">
        <v>3052</v>
      </c>
      <c r="U1517" t="s">
        <v>3053</v>
      </c>
      <c r="V1517" t="s">
        <v>3054</v>
      </c>
      <c r="Z1517">
        <v>116.15962748263</v>
      </c>
      <c r="AA1517">
        <v>-8.66535221961038</v>
      </c>
      <c r="AB1517" t="s">
        <v>3055</v>
      </c>
      <c r="AC1517" t="s">
        <v>237</v>
      </c>
      <c r="AL1517" t="s">
        <v>218</v>
      </c>
      <c r="AM1517" t="s">
        <v>3056</v>
      </c>
      <c r="AN1517" t="s">
        <v>6</v>
      </c>
      <c r="AO1517" s="57">
        <v>46061.798506944448</v>
      </c>
      <c r="AP1517" s="57">
        <v>46238.333333333336</v>
      </c>
      <c r="AR1517" t="s">
        <v>219</v>
      </c>
      <c r="AS1517" t="s">
        <v>220</v>
      </c>
      <c r="AT1517" t="s">
        <v>231</v>
      </c>
      <c r="AU1517">
        <v>20260803</v>
      </c>
      <c r="AV1517" t="s">
        <v>222</v>
      </c>
      <c r="AW1517" t="s">
        <v>1055</v>
      </c>
      <c r="AX1517" t="s">
        <v>223</v>
      </c>
      <c r="BA1517" s="57">
        <v>46238.333333333336</v>
      </c>
      <c r="BB1517" t="s">
        <v>3056</v>
      </c>
      <c r="BC1517">
        <v>2026</v>
      </c>
      <c r="BD1517">
        <v>8</v>
      </c>
      <c r="BE1517">
        <v>3</v>
      </c>
      <c r="BF1517" s="6">
        <f t="shared" si="69"/>
        <v>46237</v>
      </c>
      <c r="BG1517">
        <f t="shared" si="70"/>
        <v>-1.3333333333357587</v>
      </c>
      <c r="BH1517" t="str">
        <f t="shared" si="71"/>
        <v>COMPLY</v>
      </c>
      <c r="BI1517" t="str">
        <f>VLOOKUP(H1517,Sheet2!$A$1:$B$270,2,FALSE)</f>
        <v>MATARAM</v>
      </c>
    </row>
    <row r="1518" spans="1:61">
      <c r="A1518">
        <v>1517</v>
      </c>
      <c r="B1518">
        <v>1002514722</v>
      </c>
      <c r="C1518">
        <v>3</v>
      </c>
      <c r="D1518" t="s">
        <v>34</v>
      </c>
      <c r="E1518">
        <v>5</v>
      </c>
      <c r="F1518" t="s">
        <v>580</v>
      </c>
      <c r="G1518" t="s">
        <v>84</v>
      </c>
      <c r="H1518" t="s">
        <v>331</v>
      </c>
      <c r="I1518" t="s">
        <v>213</v>
      </c>
      <c r="J1518" t="s">
        <v>214</v>
      </c>
      <c r="K1518" t="s">
        <v>149</v>
      </c>
      <c r="M1518" t="s">
        <v>614</v>
      </c>
      <c r="N1518" t="s">
        <v>216</v>
      </c>
      <c r="O1518" s="57">
        <v>46241.583101851851</v>
      </c>
      <c r="P1518" s="57">
        <v>46246.765324074076</v>
      </c>
      <c r="Q1518">
        <v>69360829</v>
      </c>
      <c r="S1518">
        <v>172405798387</v>
      </c>
      <c r="T1518" t="s">
        <v>5495</v>
      </c>
      <c r="U1518" t="s">
        <v>5496</v>
      </c>
      <c r="Z1518">
        <v>115.35237499999999</v>
      </c>
      <c r="AA1518">
        <v>-8.4670989999999993</v>
      </c>
      <c r="AB1518" t="s">
        <v>5497</v>
      </c>
      <c r="AC1518" t="s">
        <v>230</v>
      </c>
      <c r="AO1518" s="57">
        <v>46211.590300925927</v>
      </c>
      <c r="AR1518" t="s">
        <v>5</v>
      </c>
      <c r="AS1518" t="s">
        <v>220</v>
      </c>
      <c r="AT1518" t="s">
        <v>231</v>
      </c>
      <c r="AV1518" t="s">
        <v>8687</v>
      </c>
      <c r="AW1518" t="s">
        <v>1128</v>
      </c>
      <c r="AX1518" t="s">
        <v>223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str">
        <f>VLOOKUP(H1518,Sheet2!$A$1:$B$270,2,FALSE)</f>
        <v>SINGARAJA</v>
      </c>
    </row>
    <row r="1519" spans="1:61">
      <c r="A1519">
        <v>1518</v>
      </c>
      <c r="B1519">
        <v>1002504359</v>
      </c>
      <c r="C1519">
        <v>3</v>
      </c>
      <c r="D1519" t="s">
        <v>51</v>
      </c>
      <c r="E1519">
        <v>4</v>
      </c>
      <c r="F1519" t="s">
        <v>235</v>
      </c>
      <c r="G1519" t="s">
        <v>594</v>
      </c>
      <c r="H1519" t="s">
        <v>919</v>
      </c>
      <c r="I1519" t="s">
        <v>213</v>
      </c>
      <c r="J1519" t="s">
        <v>214</v>
      </c>
      <c r="K1519" t="s">
        <v>149</v>
      </c>
      <c r="M1519" t="s">
        <v>76</v>
      </c>
      <c r="N1519" t="s">
        <v>216</v>
      </c>
      <c r="O1519" s="57">
        <v>46235.43818287037</v>
      </c>
      <c r="P1519" s="57">
        <v>46235.599421296298</v>
      </c>
      <c r="Q1519">
        <v>69355729</v>
      </c>
      <c r="S1519">
        <v>146527604804</v>
      </c>
      <c r="T1519" t="s">
        <v>1235</v>
      </c>
      <c r="U1519" t="s">
        <v>3057</v>
      </c>
      <c r="V1519" t="s">
        <v>3058</v>
      </c>
      <c r="Z1519">
        <v>110.8105</v>
      </c>
      <c r="AA1519">
        <v>-7.6069000000000004</v>
      </c>
      <c r="AB1519" t="s">
        <v>1236</v>
      </c>
      <c r="AC1519" t="s">
        <v>293</v>
      </c>
      <c r="AL1519" t="s">
        <v>218</v>
      </c>
      <c r="AM1519" t="s">
        <v>3059</v>
      </c>
      <c r="AN1519" t="s">
        <v>6</v>
      </c>
      <c r="AO1519" s="57">
        <v>46030.444282407407</v>
      </c>
      <c r="AR1519" t="s">
        <v>219</v>
      </c>
      <c r="AS1519" t="s">
        <v>220</v>
      </c>
      <c r="AT1519" t="s">
        <v>231</v>
      </c>
      <c r="AU1519">
        <v>20260801</v>
      </c>
      <c r="AV1519" t="s">
        <v>222</v>
      </c>
      <c r="AW1519" t="s">
        <v>607</v>
      </c>
      <c r="AX1519" t="s">
        <v>223</v>
      </c>
      <c r="BA1519" s="57">
        <v>46235.291666666664</v>
      </c>
      <c r="BB1519" t="s">
        <v>3059</v>
      </c>
      <c r="BC1519">
        <v>2026</v>
      </c>
      <c r="BD1519">
        <v>8</v>
      </c>
      <c r="BE1519">
        <v>1</v>
      </c>
      <c r="BF1519" s="6">
        <f t="shared" si="69"/>
        <v>46235</v>
      </c>
      <c r="BG1519">
        <f t="shared" si="70"/>
        <v>-0.29166666666424135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1002514233</v>
      </c>
      <c r="C1520">
        <v>3</v>
      </c>
      <c r="D1520" t="s">
        <v>51</v>
      </c>
      <c r="E1520">
        <v>4</v>
      </c>
      <c r="F1520" t="s">
        <v>275</v>
      </c>
      <c r="G1520" t="s">
        <v>297</v>
      </c>
      <c r="H1520" t="s">
        <v>927</v>
      </c>
      <c r="I1520" t="s">
        <v>213</v>
      </c>
      <c r="J1520" t="s">
        <v>214</v>
      </c>
      <c r="K1520" t="s">
        <v>149</v>
      </c>
      <c r="L1520" t="s">
        <v>215</v>
      </c>
      <c r="M1520" t="s">
        <v>970</v>
      </c>
      <c r="N1520" t="s">
        <v>216</v>
      </c>
      <c r="O1520" s="57">
        <v>46241.455509259256</v>
      </c>
      <c r="P1520" s="57">
        <v>46244.401122685187</v>
      </c>
      <c r="Q1520">
        <v>69360621</v>
      </c>
      <c r="S1520">
        <v>142551119467</v>
      </c>
      <c r="T1520" t="s">
        <v>5498</v>
      </c>
      <c r="U1520" t="s">
        <v>5499</v>
      </c>
      <c r="V1520" t="s">
        <v>5500</v>
      </c>
      <c r="Z1520">
        <v>110.90396174032701</v>
      </c>
      <c r="AA1520">
        <v>-6.9382654468967697</v>
      </c>
      <c r="AB1520" t="s">
        <v>5501</v>
      </c>
      <c r="AC1520" t="s">
        <v>237</v>
      </c>
      <c r="AL1520" t="s">
        <v>218</v>
      </c>
      <c r="AM1520" t="s">
        <v>5502</v>
      </c>
      <c r="AN1520" t="s">
        <v>6</v>
      </c>
      <c r="AO1520" s="57">
        <v>46211.465613425928</v>
      </c>
      <c r="AP1520" s="57">
        <v>46242.333333333336</v>
      </c>
      <c r="AQ1520" t="s">
        <v>249</v>
      </c>
      <c r="AR1520" t="s">
        <v>12</v>
      </c>
      <c r="AS1520" t="s">
        <v>220</v>
      </c>
      <c r="AT1520" t="s">
        <v>231</v>
      </c>
      <c r="AV1520" t="s">
        <v>949</v>
      </c>
      <c r="AW1520" t="s">
        <v>1066</v>
      </c>
      <c r="AX1520" t="s">
        <v>223</v>
      </c>
      <c r="BA1520" s="57">
        <v>46242.333333333336</v>
      </c>
      <c r="BB1520" t="s">
        <v>5502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:61">
      <c r="A1521">
        <v>1520</v>
      </c>
      <c r="B1521">
        <v>1002504544</v>
      </c>
      <c r="C1521">
        <v>3</v>
      </c>
      <c r="D1521" t="s">
        <v>42</v>
      </c>
      <c r="E1521">
        <v>5</v>
      </c>
      <c r="F1521" t="s">
        <v>233</v>
      </c>
      <c r="G1521" t="s">
        <v>103</v>
      </c>
      <c r="H1521" t="s">
        <v>373</v>
      </c>
      <c r="I1521" t="s">
        <v>213</v>
      </c>
      <c r="J1521" t="s">
        <v>214</v>
      </c>
      <c r="K1521" t="s">
        <v>149</v>
      </c>
      <c r="M1521" t="s">
        <v>76</v>
      </c>
      <c r="N1521" t="s">
        <v>1061</v>
      </c>
      <c r="O1521" s="57">
        <v>46235.541342592594</v>
      </c>
      <c r="P1521" s="57">
        <v>46237.83457175926</v>
      </c>
      <c r="Q1521">
        <v>69356702</v>
      </c>
      <c r="S1521">
        <v>152333218438</v>
      </c>
      <c r="T1521" t="s">
        <v>1152</v>
      </c>
      <c r="U1521" t="s">
        <v>3065</v>
      </c>
      <c r="V1521" t="s">
        <v>3066</v>
      </c>
      <c r="Z1521">
        <v>112.2683546</v>
      </c>
      <c r="AA1521">
        <v>-7.4190288000000004</v>
      </c>
      <c r="AB1521" t="s">
        <v>3067</v>
      </c>
      <c r="AC1521" t="s">
        <v>226</v>
      </c>
      <c r="AL1521" t="s">
        <v>218</v>
      </c>
      <c r="AM1521" t="s">
        <v>3068</v>
      </c>
      <c r="AN1521" t="s">
        <v>6</v>
      </c>
      <c r="AO1521" s="57">
        <v>46030.548541666663</v>
      </c>
      <c r="AP1521" s="57">
        <v>46238.333333333336</v>
      </c>
      <c r="AR1521" t="s">
        <v>219</v>
      </c>
      <c r="AS1521" t="s">
        <v>103</v>
      </c>
      <c r="AT1521" t="s">
        <v>231</v>
      </c>
      <c r="AU1521">
        <v>20260803</v>
      </c>
      <c r="AV1521" t="s">
        <v>222</v>
      </c>
      <c r="AW1521" t="s">
        <v>565</v>
      </c>
      <c r="AX1521" t="s">
        <v>223</v>
      </c>
      <c r="BA1521" s="57">
        <v>46238.333333333336</v>
      </c>
      <c r="BB1521" t="s">
        <v>3068</v>
      </c>
      <c r="BC1521">
        <v>2026</v>
      </c>
      <c r="BD1521">
        <v>8</v>
      </c>
      <c r="BE1521">
        <v>3</v>
      </c>
      <c r="BF1521" s="6">
        <f t="shared" si="69"/>
        <v>46237</v>
      </c>
      <c r="BG1521">
        <f t="shared" si="70"/>
        <v>-1.3333333333357587</v>
      </c>
      <c r="BH1521" t="str">
        <f t="shared" si="71"/>
        <v>COMPLY</v>
      </c>
      <c r="BI1521" t="str">
        <f>VLOOKUP(H1521,Sheet2!$A$1:$B$270,2,FALSE)</f>
        <v>MOJOKERTO</v>
      </c>
    </row>
    <row r="1522" spans="1:61">
      <c r="A1522">
        <v>1521</v>
      </c>
      <c r="B1522">
        <v>1002510937</v>
      </c>
      <c r="C1522">
        <v>3</v>
      </c>
      <c r="D1522" t="s">
        <v>59</v>
      </c>
      <c r="E1522">
        <v>4</v>
      </c>
      <c r="F1522" t="s">
        <v>224</v>
      </c>
      <c r="G1522" t="s">
        <v>224</v>
      </c>
      <c r="H1522" t="s">
        <v>1089</v>
      </c>
      <c r="I1522" t="s">
        <v>213</v>
      </c>
      <c r="J1522" t="s">
        <v>214</v>
      </c>
      <c r="K1522" t="s">
        <v>149</v>
      </c>
      <c r="L1522" t="s">
        <v>215</v>
      </c>
      <c r="M1522" t="s">
        <v>582</v>
      </c>
      <c r="N1522" t="s">
        <v>216</v>
      </c>
      <c r="O1522" s="57">
        <v>46239.626342592594</v>
      </c>
      <c r="P1522" s="57">
        <v>46241.496018518519</v>
      </c>
      <c r="Q1522">
        <v>69359347</v>
      </c>
      <c r="S1522">
        <v>146374601248</v>
      </c>
      <c r="T1522" t="s">
        <v>3069</v>
      </c>
      <c r="U1522" t="s">
        <v>3070</v>
      </c>
      <c r="V1522" t="s">
        <v>3071</v>
      </c>
      <c r="Z1522">
        <v>109.2979802</v>
      </c>
      <c r="AA1522">
        <v>-7.4743869999999903</v>
      </c>
      <c r="AB1522" t="s">
        <v>3072</v>
      </c>
      <c r="AC1522" t="s">
        <v>237</v>
      </c>
      <c r="AL1522" t="s">
        <v>218</v>
      </c>
      <c r="AM1522" t="s">
        <v>1849</v>
      </c>
      <c r="AN1522" t="s">
        <v>6</v>
      </c>
      <c r="AO1522" s="57">
        <v>46150.632303240738</v>
      </c>
      <c r="AP1522" s="57">
        <v>46240.541666666664</v>
      </c>
      <c r="AR1522" t="s">
        <v>14</v>
      </c>
      <c r="AS1522" t="s">
        <v>220</v>
      </c>
      <c r="AT1522" t="s">
        <v>231</v>
      </c>
      <c r="AV1522" t="s">
        <v>5503</v>
      </c>
      <c r="AW1522" t="s">
        <v>1063</v>
      </c>
      <c r="AX1522" t="s">
        <v>223</v>
      </c>
      <c r="BA1522" s="57">
        <v>46240.541666666664</v>
      </c>
      <c r="BB1522" t="s">
        <v>1849</v>
      </c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:61">
      <c r="A1523">
        <v>1522</v>
      </c>
      <c r="B1523">
        <v>1002523847</v>
      </c>
      <c r="C1523">
        <v>3</v>
      </c>
      <c r="D1523" t="s">
        <v>38</v>
      </c>
      <c r="E1523">
        <v>5</v>
      </c>
      <c r="F1523" t="s">
        <v>251</v>
      </c>
      <c r="G1523" t="s">
        <v>91</v>
      </c>
      <c r="H1523" t="s">
        <v>400</v>
      </c>
      <c r="I1523" t="s">
        <v>213</v>
      </c>
      <c r="J1523" t="s">
        <v>214</v>
      </c>
      <c r="K1523" t="s">
        <v>149</v>
      </c>
      <c r="M1523" t="s">
        <v>76</v>
      </c>
      <c r="N1523" t="s">
        <v>216</v>
      </c>
      <c r="O1523" s="57">
        <v>46247.462187500001</v>
      </c>
      <c r="P1523" s="57">
        <v>46247.677870370368</v>
      </c>
      <c r="Q1523">
        <v>69362183</v>
      </c>
      <c r="S1523">
        <v>152703903526</v>
      </c>
      <c r="T1523" t="s">
        <v>6680</v>
      </c>
      <c r="U1523" t="s">
        <v>9661</v>
      </c>
      <c r="V1523" t="s">
        <v>9662</v>
      </c>
      <c r="Z1523">
        <v>112.58058432259</v>
      </c>
      <c r="AA1523">
        <v>-7.9681756861570703</v>
      </c>
      <c r="AB1523" t="s">
        <v>6683</v>
      </c>
      <c r="AC1523" t="s">
        <v>217</v>
      </c>
      <c r="AL1523" t="s">
        <v>218</v>
      </c>
      <c r="AM1523" t="s">
        <v>9663</v>
      </c>
      <c r="AN1523" t="s">
        <v>6</v>
      </c>
      <c r="AO1523" t="s">
        <v>9117</v>
      </c>
      <c r="AR1523" t="s">
        <v>219</v>
      </c>
      <c r="AS1523" t="s">
        <v>586</v>
      </c>
      <c r="AT1523" t="s">
        <v>231</v>
      </c>
      <c r="AU1523">
        <v>20260813</v>
      </c>
      <c r="AV1523" t="s">
        <v>222</v>
      </c>
      <c r="AW1523" t="s">
        <v>566</v>
      </c>
      <c r="AX1523" t="s">
        <v>223</v>
      </c>
      <c r="BA1523" s="57">
        <v>46247.291666666664</v>
      </c>
      <c r="BB1523" t="s">
        <v>9663</v>
      </c>
      <c r="BC1523">
        <v>2026</v>
      </c>
      <c r="BD1523">
        <v>8</v>
      </c>
      <c r="BE1523">
        <v>13</v>
      </c>
      <c r="BF1523" s="6">
        <f t="shared" si="69"/>
        <v>46247</v>
      </c>
      <c r="BG1523">
        <f t="shared" si="70"/>
        <v>-0.29166666666424135</v>
      </c>
      <c r="BH1523" t="str">
        <f t="shared" si="71"/>
        <v>COMPLY</v>
      </c>
      <c r="BI1523" t="str">
        <f>VLOOKUP(H1523,Sheet2!$A$1:$B$270,2,FALSE)</f>
        <v>MALANG</v>
      </c>
    </row>
    <row r="1524" spans="1:61">
      <c r="A1524">
        <v>1523</v>
      </c>
      <c r="B1524">
        <v>1002519207</v>
      </c>
      <c r="C1524">
        <v>3</v>
      </c>
      <c r="D1524" t="s">
        <v>45</v>
      </c>
      <c r="E1524">
        <v>5</v>
      </c>
      <c r="F1524" t="s">
        <v>211</v>
      </c>
      <c r="G1524" t="s">
        <v>115</v>
      </c>
      <c r="H1524" t="s">
        <v>281</v>
      </c>
      <c r="I1524" t="s">
        <v>213</v>
      </c>
      <c r="J1524" t="s">
        <v>214</v>
      </c>
      <c r="K1524" t="s">
        <v>149</v>
      </c>
      <c r="L1524" t="s">
        <v>215</v>
      </c>
      <c r="M1524" t="s">
        <v>76</v>
      </c>
      <c r="N1524" t="s">
        <v>216</v>
      </c>
      <c r="O1524" s="57">
        <v>46245.426342592589</v>
      </c>
      <c r="P1524" s="57">
        <v>46245.629687499997</v>
      </c>
      <c r="Q1524">
        <v>69363017</v>
      </c>
      <c r="S1524">
        <v>172603791553</v>
      </c>
      <c r="T1524" t="s">
        <v>7767</v>
      </c>
      <c r="U1524" t="s">
        <v>7768</v>
      </c>
      <c r="V1524" t="s">
        <v>7769</v>
      </c>
      <c r="Z1524">
        <v>116.326938606798</v>
      </c>
      <c r="AA1524">
        <v>-8.6596516296268007</v>
      </c>
      <c r="AB1524" t="s">
        <v>7770</v>
      </c>
      <c r="AC1524" t="s">
        <v>217</v>
      </c>
      <c r="AL1524" t="s">
        <v>218</v>
      </c>
      <c r="AM1524" t="s">
        <v>7771</v>
      </c>
      <c r="AN1524" t="s">
        <v>6</v>
      </c>
      <c r="AO1524" s="57">
        <v>46334.444328703707</v>
      </c>
      <c r="AP1524" s="57">
        <v>46246.333333333336</v>
      </c>
      <c r="AR1524" t="s">
        <v>219</v>
      </c>
      <c r="AS1524" t="s">
        <v>588</v>
      </c>
      <c r="AT1524" t="s">
        <v>231</v>
      </c>
      <c r="AU1524">
        <v>20260811</v>
      </c>
      <c r="AV1524" t="s">
        <v>222</v>
      </c>
      <c r="AW1524" t="s">
        <v>958</v>
      </c>
      <c r="AX1524" t="s">
        <v>223</v>
      </c>
      <c r="BA1524" s="57">
        <v>46246.333333333336</v>
      </c>
      <c r="BB1524" t="s">
        <v>7771</v>
      </c>
      <c r="BC1524">
        <v>2026</v>
      </c>
      <c r="BD1524">
        <v>8</v>
      </c>
      <c r="BE1524">
        <v>11</v>
      </c>
      <c r="BF1524" s="6">
        <f t="shared" si="69"/>
        <v>46245</v>
      </c>
      <c r="BG1524">
        <f t="shared" si="70"/>
        <v>-1.3333333333357587</v>
      </c>
      <c r="BH1524" t="str">
        <f t="shared" si="71"/>
        <v>COMPLY</v>
      </c>
      <c r="BI1524" t="str">
        <f>VLOOKUP(H1524,Sheet2!$A$1:$B$270,2,FALSE)</f>
        <v>SELONG</v>
      </c>
    </row>
    <row r="1525" spans="1:61">
      <c r="A1525">
        <v>1524</v>
      </c>
      <c r="B1525">
        <v>1002504901</v>
      </c>
      <c r="C1525">
        <v>3</v>
      </c>
      <c r="D1525" t="s">
        <v>55</v>
      </c>
      <c r="E1525">
        <v>5</v>
      </c>
      <c r="F1525" t="s">
        <v>267</v>
      </c>
      <c r="G1525" t="s">
        <v>128</v>
      </c>
      <c r="H1525" t="s">
        <v>313</v>
      </c>
      <c r="I1525" t="s">
        <v>213</v>
      </c>
      <c r="J1525" t="s">
        <v>214</v>
      </c>
      <c r="K1525" t="s">
        <v>149</v>
      </c>
      <c r="L1525" t="s">
        <v>215</v>
      </c>
      <c r="M1525" t="s">
        <v>76</v>
      </c>
      <c r="N1525" t="s">
        <v>216</v>
      </c>
      <c r="O1525" s="57">
        <v>46235.753425925926</v>
      </c>
      <c r="P1525" s="57">
        <v>46236.824421296296</v>
      </c>
      <c r="Q1525">
        <v>69356897</v>
      </c>
      <c r="S1525">
        <v>152417233628</v>
      </c>
      <c r="T1525" t="s">
        <v>3077</v>
      </c>
      <c r="U1525" t="s">
        <v>3078</v>
      </c>
      <c r="V1525" t="s">
        <v>3079</v>
      </c>
      <c r="Z1525">
        <v>112.61263599999999</v>
      </c>
      <c r="AA1525">
        <v>-7.3531412999999999</v>
      </c>
      <c r="AB1525" t="s">
        <v>3080</v>
      </c>
      <c r="AC1525" t="s">
        <v>1112</v>
      </c>
      <c r="AL1525" t="s">
        <v>218</v>
      </c>
      <c r="AM1525" t="s">
        <v>3081</v>
      </c>
      <c r="AN1525" t="s">
        <v>6</v>
      </c>
      <c r="AO1525" s="57">
        <v>46030.757187499999</v>
      </c>
      <c r="AP1525" s="57">
        <v>46236.625</v>
      </c>
      <c r="AR1525" t="s">
        <v>219</v>
      </c>
      <c r="AS1525" t="s">
        <v>661</v>
      </c>
      <c r="AT1525" t="s">
        <v>231</v>
      </c>
      <c r="AU1525">
        <v>20260802</v>
      </c>
      <c r="AV1525" t="s">
        <v>222</v>
      </c>
      <c r="AW1525" t="s">
        <v>1070</v>
      </c>
      <c r="AX1525" t="s">
        <v>223</v>
      </c>
      <c r="BA1525" s="57">
        <v>46236.625</v>
      </c>
      <c r="BB1525" t="s">
        <v>3081</v>
      </c>
      <c r="BC1525">
        <v>2026</v>
      </c>
      <c r="BD1525">
        <v>8</v>
      </c>
      <c r="BE1525">
        <v>2</v>
      </c>
      <c r="BF1525" s="6">
        <f t="shared" si="69"/>
        <v>46236</v>
      </c>
      <c r="BG1525">
        <f t="shared" si="70"/>
        <v>-0.625</v>
      </c>
      <c r="BH1525" t="str">
        <f t="shared" si="71"/>
        <v>COMPLY</v>
      </c>
      <c r="BI1525" t="str">
        <f>VLOOKUP(H1525,Sheet2!$A$1:$B$270,2,FALSE)</f>
        <v>SURABAYA UTARA</v>
      </c>
    </row>
    <row r="1526" spans="1:61">
      <c r="A1526">
        <v>1525</v>
      </c>
      <c r="B1526">
        <v>1002525150</v>
      </c>
      <c r="C1526">
        <v>3</v>
      </c>
      <c r="D1526" t="s">
        <v>49</v>
      </c>
      <c r="E1526">
        <v>4</v>
      </c>
      <c r="F1526" t="s">
        <v>247</v>
      </c>
      <c r="G1526" t="s">
        <v>248</v>
      </c>
      <c r="H1526" t="s">
        <v>651</v>
      </c>
      <c r="I1526" t="s">
        <v>213</v>
      </c>
      <c r="J1526" t="s">
        <v>214</v>
      </c>
      <c r="K1526" t="s">
        <v>149</v>
      </c>
      <c r="L1526" t="s">
        <v>215</v>
      </c>
      <c r="M1526" t="s">
        <v>240</v>
      </c>
      <c r="N1526" t="s">
        <v>216</v>
      </c>
      <c r="O1526" s="57">
        <v>46247.738842592589</v>
      </c>
      <c r="P1526" s="57">
        <v>46247.740289351852</v>
      </c>
      <c r="Q1526">
        <v>69365498</v>
      </c>
      <c r="S1526">
        <v>141423136380</v>
      </c>
      <c r="T1526" t="s">
        <v>9664</v>
      </c>
      <c r="U1526" t="s">
        <v>9665</v>
      </c>
      <c r="V1526" t="s">
        <v>9666</v>
      </c>
      <c r="Z1526">
        <v>110.437667</v>
      </c>
      <c r="AA1526">
        <v>-7.0662229999999999</v>
      </c>
      <c r="AB1526" t="s">
        <v>9667</v>
      </c>
      <c r="AC1526" t="s">
        <v>237</v>
      </c>
      <c r="AL1526" t="s">
        <v>218</v>
      </c>
      <c r="AM1526" t="s">
        <v>9169</v>
      </c>
      <c r="AN1526" t="s">
        <v>6</v>
      </c>
      <c r="AO1526" t="s">
        <v>9638</v>
      </c>
      <c r="AP1526" s="57">
        <v>46248.625</v>
      </c>
      <c r="AR1526" t="s">
        <v>241</v>
      </c>
      <c r="AS1526" t="s">
        <v>220</v>
      </c>
      <c r="AT1526" t="s">
        <v>231</v>
      </c>
      <c r="AV1526" t="s">
        <v>240</v>
      </c>
      <c r="AW1526" t="s">
        <v>1055</v>
      </c>
      <c r="AX1526" t="s">
        <v>223</v>
      </c>
      <c r="BA1526" s="57">
        <v>46248.625</v>
      </c>
      <c r="BB1526" t="s">
        <v>9169</v>
      </c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:61">
      <c r="A1527">
        <v>1526</v>
      </c>
      <c r="B1527">
        <v>1002513377</v>
      </c>
      <c r="C1527">
        <v>3</v>
      </c>
      <c r="D1527" t="s">
        <v>34</v>
      </c>
      <c r="E1527">
        <v>5</v>
      </c>
      <c r="F1527" t="s">
        <v>580</v>
      </c>
      <c r="G1527" t="s">
        <v>84</v>
      </c>
      <c r="H1527" t="s">
        <v>242</v>
      </c>
      <c r="I1527" t="s">
        <v>213</v>
      </c>
      <c r="J1527" t="s">
        <v>214</v>
      </c>
      <c r="K1527" t="s">
        <v>149</v>
      </c>
      <c r="L1527" t="s">
        <v>215</v>
      </c>
      <c r="M1527" t="s">
        <v>582</v>
      </c>
      <c r="N1527" t="s">
        <v>216</v>
      </c>
      <c r="O1527" s="57">
        <v>46240.738842592589</v>
      </c>
      <c r="P1527" s="57">
        <v>46244.50340277778</v>
      </c>
      <c r="Q1527">
        <v>69360310</v>
      </c>
      <c r="S1527">
        <v>172424836833</v>
      </c>
      <c r="T1527" t="s">
        <v>3097</v>
      </c>
      <c r="U1527" t="s">
        <v>3098</v>
      </c>
      <c r="V1527" t="s">
        <v>3099</v>
      </c>
      <c r="Z1527">
        <v>115.31634630000001</v>
      </c>
      <c r="AA1527">
        <v>-8.1173664999999993</v>
      </c>
      <c r="AB1527" t="s">
        <v>3100</v>
      </c>
      <c r="AC1527" t="s">
        <v>237</v>
      </c>
      <c r="AL1527" t="s">
        <v>218</v>
      </c>
      <c r="AM1527" t="s">
        <v>3101</v>
      </c>
      <c r="AN1527" t="s">
        <v>6</v>
      </c>
      <c r="AO1527" s="57">
        <v>46181.746898148151</v>
      </c>
      <c r="AP1527" s="57">
        <v>46241.625</v>
      </c>
      <c r="AQ1527" t="s">
        <v>249</v>
      </c>
      <c r="AR1527" t="s">
        <v>14</v>
      </c>
      <c r="AS1527" t="s">
        <v>220</v>
      </c>
      <c r="AT1527" t="s">
        <v>231</v>
      </c>
      <c r="AV1527" t="s">
        <v>6677</v>
      </c>
      <c r="AW1527" t="s">
        <v>1055</v>
      </c>
      <c r="AX1527" t="s">
        <v>223</v>
      </c>
      <c r="BA1527" s="57">
        <v>46241.625</v>
      </c>
      <c r="BB1527" t="s">
        <v>3101</v>
      </c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str">
        <f>VLOOKUP(H1527,Sheet2!$A$1:$B$270,2,FALSE)</f>
        <v>SINGARAJA</v>
      </c>
    </row>
    <row r="1528" spans="1:61">
      <c r="A1528">
        <v>1527</v>
      </c>
      <c r="B1528">
        <v>1002514447</v>
      </c>
      <c r="C1528">
        <v>3</v>
      </c>
      <c r="D1528" t="s">
        <v>49</v>
      </c>
      <c r="E1528">
        <v>4</v>
      </c>
      <c r="F1528" t="s">
        <v>247</v>
      </c>
      <c r="G1528" t="s">
        <v>248</v>
      </c>
      <c r="H1528" t="s">
        <v>651</v>
      </c>
      <c r="I1528" t="s">
        <v>213</v>
      </c>
      <c r="J1528" t="s">
        <v>214</v>
      </c>
      <c r="K1528" t="s">
        <v>149</v>
      </c>
      <c r="L1528" t="s">
        <v>215</v>
      </c>
      <c r="M1528" t="s">
        <v>76</v>
      </c>
      <c r="N1528" t="s">
        <v>216</v>
      </c>
      <c r="O1528" s="57">
        <v>46241.499259259261</v>
      </c>
      <c r="P1528" s="57">
        <v>46242.477013888885</v>
      </c>
      <c r="Q1528">
        <v>69360706</v>
      </c>
      <c r="S1528">
        <v>141423136616</v>
      </c>
      <c r="T1528" t="s">
        <v>5522</v>
      </c>
      <c r="U1528" t="s">
        <v>5523</v>
      </c>
      <c r="V1528" t="s">
        <v>5524</v>
      </c>
      <c r="Z1528">
        <v>110.4248197</v>
      </c>
      <c r="AA1528">
        <v>-7.0689788</v>
      </c>
      <c r="AB1528" t="s">
        <v>5525</v>
      </c>
      <c r="AC1528" t="s">
        <v>237</v>
      </c>
      <c r="AL1528" t="s">
        <v>218</v>
      </c>
      <c r="AM1528" t="s">
        <v>5526</v>
      </c>
      <c r="AN1528" t="s">
        <v>6</v>
      </c>
      <c r="AO1528" s="57">
        <v>46211.50708333333</v>
      </c>
      <c r="AP1528" s="57">
        <v>46242.333333333336</v>
      </c>
      <c r="AR1528" t="s">
        <v>219</v>
      </c>
      <c r="AS1528" t="s">
        <v>220</v>
      </c>
      <c r="AT1528" t="s">
        <v>231</v>
      </c>
      <c r="AU1528">
        <v>20260808</v>
      </c>
      <c r="AV1528" t="s">
        <v>222</v>
      </c>
      <c r="AW1528" t="s">
        <v>1063</v>
      </c>
      <c r="AX1528" t="s">
        <v>223</v>
      </c>
      <c r="BA1528" s="57">
        <v>46242.333333333336</v>
      </c>
      <c r="BB1528" t="s">
        <v>5526</v>
      </c>
      <c r="BC1528">
        <v>2026</v>
      </c>
      <c r="BD1528">
        <v>8</v>
      </c>
      <c r="BE1528">
        <v>8</v>
      </c>
      <c r="BF1528" s="6">
        <f t="shared" si="69"/>
        <v>46242</v>
      </c>
      <c r="BG1528">
        <f t="shared" si="70"/>
        <v>-0.33333333333575865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1002511579</v>
      </c>
      <c r="C1529">
        <v>3</v>
      </c>
      <c r="D1529" t="s">
        <v>34</v>
      </c>
      <c r="E1529">
        <v>5</v>
      </c>
      <c r="F1529" t="s">
        <v>595</v>
      </c>
      <c r="G1529" t="s">
        <v>83</v>
      </c>
      <c r="H1529" t="s">
        <v>327</v>
      </c>
      <c r="I1529" t="s">
        <v>213</v>
      </c>
      <c r="J1529" t="s">
        <v>214</v>
      </c>
      <c r="K1529" t="s">
        <v>149</v>
      </c>
      <c r="M1529" t="s">
        <v>76</v>
      </c>
      <c r="N1529" t="s">
        <v>216</v>
      </c>
      <c r="O1529" s="57">
        <v>46240.394062500003</v>
      </c>
      <c r="P1529" s="57">
        <v>46242.746655092589</v>
      </c>
      <c r="Q1529">
        <v>69359635</v>
      </c>
      <c r="R1529">
        <v>3612108221</v>
      </c>
      <c r="S1529">
        <v>172401792899</v>
      </c>
      <c r="T1529" t="s">
        <v>1163</v>
      </c>
      <c r="U1529" t="s">
        <v>3107</v>
      </c>
      <c r="V1529" t="s">
        <v>3108</v>
      </c>
      <c r="Z1529">
        <v>115.2377549</v>
      </c>
      <c r="AA1529">
        <v>-8.6363982999999998</v>
      </c>
      <c r="AB1529" t="s">
        <v>3109</v>
      </c>
      <c r="AC1529" t="s">
        <v>230</v>
      </c>
      <c r="AL1529" t="s">
        <v>218</v>
      </c>
      <c r="AM1529" t="s">
        <v>3110</v>
      </c>
      <c r="AN1529" t="s">
        <v>6</v>
      </c>
      <c r="AO1529" s="57">
        <v>46181.402685185189</v>
      </c>
      <c r="AP1529" s="57">
        <v>46241.541666666664</v>
      </c>
      <c r="AQ1529" t="s">
        <v>249</v>
      </c>
      <c r="AR1529" t="s">
        <v>219</v>
      </c>
      <c r="AS1529" t="s">
        <v>627</v>
      </c>
      <c r="AT1529" t="s">
        <v>231</v>
      </c>
      <c r="AU1529">
        <v>20260808</v>
      </c>
      <c r="AV1529" t="s">
        <v>222</v>
      </c>
      <c r="AW1529" t="s">
        <v>1028</v>
      </c>
      <c r="AX1529" t="s">
        <v>223</v>
      </c>
      <c r="BA1529" s="57">
        <v>46241.541666666664</v>
      </c>
      <c r="BB1529" t="s">
        <v>3110</v>
      </c>
      <c r="BC1529">
        <v>2026</v>
      </c>
      <c r="BD1529">
        <v>8</v>
      </c>
      <c r="BE1529">
        <v>8</v>
      </c>
      <c r="BF1529" s="6">
        <f t="shared" si="69"/>
        <v>46242</v>
      </c>
      <c r="BG1529">
        <f t="shared" si="70"/>
        <v>0.45833333333575865</v>
      </c>
      <c r="BH1529" t="str">
        <f t="shared" si="71"/>
        <v>COMPLY</v>
      </c>
      <c r="BI1529" t="str">
        <f>VLOOKUP(H1529,Sheet2!$A$1:$B$270,2,FALSE)</f>
        <v>SANUR</v>
      </c>
    </row>
    <row r="1530" spans="1:61">
      <c r="A1530">
        <v>1529</v>
      </c>
      <c r="B1530">
        <v>1002522351</v>
      </c>
      <c r="C1530">
        <v>3</v>
      </c>
      <c r="D1530" t="s">
        <v>45</v>
      </c>
      <c r="E1530">
        <v>5</v>
      </c>
      <c r="F1530" t="s">
        <v>211</v>
      </c>
      <c r="G1530" t="s">
        <v>115</v>
      </c>
      <c r="H1530" t="s">
        <v>281</v>
      </c>
      <c r="I1530" t="s">
        <v>213</v>
      </c>
      <c r="J1530" t="s">
        <v>214</v>
      </c>
      <c r="K1530" t="s">
        <v>149</v>
      </c>
      <c r="L1530" t="s">
        <v>215</v>
      </c>
      <c r="M1530" t="s">
        <v>76</v>
      </c>
      <c r="N1530" t="s">
        <v>216</v>
      </c>
      <c r="O1530" s="57">
        <v>46246.59302083333</v>
      </c>
      <c r="P1530" s="57">
        <v>46247.642025462963</v>
      </c>
      <c r="Q1530">
        <v>69364321</v>
      </c>
      <c r="S1530">
        <v>172603791564</v>
      </c>
      <c r="T1530" t="s">
        <v>8688</v>
      </c>
      <c r="U1530" t="s">
        <v>8689</v>
      </c>
      <c r="V1530" t="s">
        <v>8690</v>
      </c>
      <c r="Z1530">
        <v>116.37182060000001</v>
      </c>
      <c r="AA1530">
        <v>-8.6352674999999994</v>
      </c>
      <c r="AB1530" t="s">
        <v>8691</v>
      </c>
      <c r="AC1530" t="s">
        <v>217</v>
      </c>
      <c r="AL1530" t="s">
        <v>218</v>
      </c>
      <c r="AM1530" t="s">
        <v>8095</v>
      </c>
      <c r="AN1530" t="s">
        <v>6</v>
      </c>
      <c r="AO1530" s="57">
        <v>46364.61109953704</v>
      </c>
      <c r="AP1530" s="57">
        <v>46247.541666666664</v>
      </c>
      <c r="AR1530" t="s">
        <v>219</v>
      </c>
      <c r="AS1530" t="s">
        <v>588</v>
      </c>
      <c r="AT1530" t="s">
        <v>231</v>
      </c>
      <c r="AU1530">
        <v>20260813</v>
      </c>
      <c r="AV1530" t="s">
        <v>222</v>
      </c>
      <c r="AW1530" t="s">
        <v>1057</v>
      </c>
      <c r="AX1530" t="s">
        <v>223</v>
      </c>
      <c r="BA1530" s="57">
        <v>46247.541666666664</v>
      </c>
      <c r="BB1530" t="s">
        <v>8095</v>
      </c>
      <c r="BC1530">
        <v>2026</v>
      </c>
      <c r="BD1530">
        <v>8</v>
      </c>
      <c r="BE1530">
        <v>13</v>
      </c>
      <c r="BF1530" s="6">
        <f t="shared" si="69"/>
        <v>46247</v>
      </c>
      <c r="BG1530">
        <f t="shared" si="70"/>
        <v>-0.54166666666424135</v>
      </c>
      <c r="BH1530" t="str">
        <f t="shared" si="71"/>
        <v>COMPLY</v>
      </c>
      <c r="BI1530" t="str">
        <f>VLOOKUP(H1530,Sheet2!$A$1:$B$270,2,FALSE)</f>
        <v>SELONG</v>
      </c>
    </row>
    <row r="1531" spans="1:61">
      <c r="A1531">
        <v>1530</v>
      </c>
      <c r="B1531">
        <v>1002517570</v>
      </c>
      <c r="C1531">
        <v>3</v>
      </c>
      <c r="D1531" t="s">
        <v>38</v>
      </c>
      <c r="E1531">
        <v>5</v>
      </c>
      <c r="F1531" t="s">
        <v>251</v>
      </c>
      <c r="G1531" t="s">
        <v>91</v>
      </c>
      <c r="H1531" t="s">
        <v>529</v>
      </c>
      <c r="I1531" t="s">
        <v>213</v>
      </c>
      <c r="J1531" t="s">
        <v>214</v>
      </c>
      <c r="K1531" t="s">
        <v>149</v>
      </c>
      <c r="M1531" t="s">
        <v>76</v>
      </c>
      <c r="N1531" t="s">
        <v>216</v>
      </c>
      <c r="O1531" s="57">
        <v>46244.501631944448</v>
      </c>
      <c r="P1531" s="57">
        <v>46244.595543981479</v>
      </c>
      <c r="Q1531">
        <v>69359794</v>
      </c>
      <c r="S1531">
        <v>152705284873</v>
      </c>
      <c r="T1531" t="s">
        <v>3615</v>
      </c>
      <c r="U1531" t="s">
        <v>6678</v>
      </c>
      <c r="V1531" t="s">
        <v>6679</v>
      </c>
      <c r="Z1531">
        <v>112.66998769999999</v>
      </c>
      <c r="AA1531">
        <v>-7.9717034</v>
      </c>
      <c r="AB1531" t="s">
        <v>3673</v>
      </c>
      <c r="AC1531" t="s">
        <v>292</v>
      </c>
      <c r="AL1531" t="s">
        <v>218</v>
      </c>
      <c r="AM1531" t="s">
        <v>6534</v>
      </c>
      <c r="AN1531" t="s">
        <v>6</v>
      </c>
      <c r="AO1531" s="57">
        <v>46303.506898148145</v>
      </c>
      <c r="AR1531" t="s">
        <v>219</v>
      </c>
      <c r="AS1531" t="s">
        <v>642</v>
      </c>
      <c r="AT1531" t="s">
        <v>231</v>
      </c>
      <c r="AU1531">
        <v>20260810</v>
      </c>
      <c r="AV1531" t="s">
        <v>222</v>
      </c>
      <c r="AW1531" t="s">
        <v>566</v>
      </c>
      <c r="AX1531" t="s">
        <v>223</v>
      </c>
      <c r="BA1531" s="57">
        <v>46244.291666666664</v>
      </c>
      <c r="BB1531" t="s">
        <v>6534</v>
      </c>
      <c r="BC1531">
        <v>2026</v>
      </c>
      <c r="BD1531">
        <v>8</v>
      </c>
      <c r="BE1531">
        <v>10</v>
      </c>
      <c r="BF1531" s="6">
        <f t="shared" si="69"/>
        <v>46244</v>
      </c>
      <c r="BG1531">
        <f t="shared" si="70"/>
        <v>-0.29166666666424135</v>
      </c>
      <c r="BH1531" t="str">
        <f t="shared" si="71"/>
        <v>COMPLY</v>
      </c>
      <c r="BI1531" t="str">
        <f>VLOOKUP(H1531,Sheet2!$A$1:$B$270,2,FALSE)</f>
        <v>MALANG</v>
      </c>
    </row>
    <row r="1532" spans="1:61">
      <c r="A1532">
        <v>1531</v>
      </c>
      <c r="B1532">
        <v>1002514390</v>
      </c>
      <c r="C1532">
        <v>3</v>
      </c>
      <c r="D1532" t="s">
        <v>51</v>
      </c>
      <c r="E1532">
        <v>4</v>
      </c>
      <c r="F1532" t="s">
        <v>275</v>
      </c>
      <c r="G1532" t="s">
        <v>575</v>
      </c>
      <c r="H1532" t="s">
        <v>654</v>
      </c>
      <c r="I1532" t="s">
        <v>213</v>
      </c>
      <c r="J1532" t="s">
        <v>214</v>
      </c>
      <c r="K1532" t="s">
        <v>149</v>
      </c>
      <c r="L1532" t="s">
        <v>215</v>
      </c>
      <c r="M1532" t="s">
        <v>76</v>
      </c>
      <c r="N1532" t="s">
        <v>216</v>
      </c>
      <c r="O1532" s="57">
        <v>46241.486759259256</v>
      </c>
      <c r="P1532" s="57">
        <v>46241.659768518519</v>
      </c>
      <c r="Q1532">
        <v>69360642</v>
      </c>
      <c r="S1532">
        <v>142516104725</v>
      </c>
      <c r="T1532" t="s">
        <v>5527</v>
      </c>
      <c r="U1532" t="s">
        <v>5528</v>
      </c>
      <c r="V1532" t="s">
        <v>5529</v>
      </c>
      <c r="Z1532">
        <v>110.660107</v>
      </c>
      <c r="AA1532">
        <v>-7.0517044999999996</v>
      </c>
      <c r="AB1532" t="s">
        <v>5530</v>
      </c>
      <c r="AC1532" t="s">
        <v>237</v>
      </c>
      <c r="AL1532" t="s">
        <v>218</v>
      </c>
      <c r="AM1532" t="s">
        <v>5531</v>
      </c>
      <c r="AN1532" t="s">
        <v>6</v>
      </c>
      <c r="AO1532" s="57">
        <v>46211.496574074074</v>
      </c>
      <c r="AP1532" s="57">
        <v>46244.333333333336</v>
      </c>
      <c r="AR1532" t="s">
        <v>219</v>
      </c>
      <c r="AS1532" t="s">
        <v>615</v>
      </c>
      <c r="AT1532" t="s">
        <v>231</v>
      </c>
      <c r="AU1532">
        <v>20260807</v>
      </c>
      <c r="AV1532" t="s">
        <v>222</v>
      </c>
      <c r="AW1532" t="s">
        <v>1055</v>
      </c>
      <c r="AX1532" t="s">
        <v>223</v>
      </c>
      <c r="BA1532" s="57">
        <v>46244.333333333336</v>
      </c>
      <c r="BB1532" t="s">
        <v>5531</v>
      </c>
      <c r="BC1532">
        <v>2026</v>
      </c>
      <c r="BD1532">
        <v>8</v>
      </c>
      <c r="BE1532">
        <v>7</v>
      </c>
      <c r="BF1532" s="6">
        <f t="shared" si="69"/>
        <v>46241</v>
      </c>
      <c r="BG1532">
        <f t="shared" si="70"/>
        <v>-3.3333333333357587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1002512900</v>
      </c>
      <c r="C1533">
        <v>3</v>
      </c>
      <c r="D1533" t="s">
        <v>59</v>
      </c>
      <c r="E1533">
        <v>4</v>
      </c>
      <c r="F1533" t="s">
        <v>573</v>
      </c>
      <c r="G1533" t="s">
        <v>934</v>
      </c>
      <c r="H1533" t="s">
        <v>953</v>
      </c>
      <c r="I1533" t="s">
        <v>213</v>
      </c>
      <c r="J1533" t="s">
        <v>214</v>
      </c>
      <c r="K1533" t="s">
        <v>149</v>
      </c>
      <c r="M1533" t="s">
        <v>1013</v>
      </c>
      <c r="N1533" t="s">
        <v>216</v>
      </c>
      <c r="O1533" s="57">
        <v>46240.644884259258</v>
      </c>
      <c r="P1533" s="57">
        <v>46240.646018518521</v>
      </c>
      <c r="Q1533">
        <v>69360166</v>
      </c>
      <c r="S1533">
        <v>146136130074</v>
      </c>
      <c r="T1533" t="s">
        <v>1542</v>
      </c>
      <c r="Z1533">
        <v>110.14196505769399</v>
      </c>
      <c r="AA1533">
        <v>-7.6890022438008003</v>
      </c>
      <c r="AB1533" t="s">
        <v>1545</v>
      </c>
      <c r="AC1533" t="s">
        <v>293</v>
      </c>
      <c r="AO1533" s="57">
        <v>46181.652824074074</v>
      </c>
      <c r="AR1533" t="s">
        <v>6</v>
      </c>
      <c r="AS1533" t="s">
        <v>220</v>
      </c>
      <c r="AT1533" t="s">
        <v>231</v>
      </c>
      <c r="AV1533" t="s">
        <v>1014</v>
      </c>
      <c r="AW1533" t="s">
        <v>566</v>
      </c>
      <c r="AX1533" t="s">
        <v>223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:61">
      <c r="A1534">
        <v>1533</v>
      </c>
      <c r="B1534">
        <v>1002517507</v>
      </c>
      <c r="C1534">
        <v>3</v>
      </c>
      <c r="D1534" t="s">
        <v>59</v>
      </c>
      <c r="E1534">
        <v>4</v>
      </c>
      <c r="F1534" t="s">
        <v>573</v>
      </c>
      <c r="G1534" t="s">
        <v>623</v>
      </c>
      <c r="H1534" t="s">
        <v>624</v>
      </c>
      <c r="I1534" t="s">
        <v>213</v>
      </c>
      <c r="J1534" t="s">
        <v>214</v>
      </c>
      <c r="K1534" t="s">
        <v>149</v>
      </c>
      <c r="L1534" t="s">
        <v>215</v>
      </c>
      <c r="M1534" t="s">
        <v>590</v>
      </c>
      <c r="N1534" t="s">
        <v>216</v>
      </c>
      <c r="O1534" s="57">
        <v>46244.490034722221</v>
      </c>
      <c r="P1534" s="57">
        <v>46244.547951388886</v>
      </c>
      <c r="Q1534">
        <v>69360675</v>
      </c>
      <c r="T1534" t="s">
        <v>5955</v>
      </c>
      <c r="V1534" t="s">
        <v>5956</v>
      </c>
      <c r="Z1534">
        <v>110.38863000000001</v>
      </c>
      <c r="AA1534">
        <v>-7.7110519999999996</v>
      </c>
      <c r="AB1534" t="s">
        <v>5957</v>
      </c>
      <c r="AC1534" t="s">
        <v>237</v>
      </c>
      <c r="AL1534" t="s">
        <v>218</v>
      </c>
      <c r="AM1534" t="s">
        <v>5958</v>
      </c>
      <c r="AN1534" t="s">
        <v>6</v>
      </c>
      <c r="AO1534" s="57">
        <v>46303.496307870373</v>
      </c>
      <c r="AP1534" s="57">
        <v>46242</v>
      </c>
      <c r="AR1534" t="s">
        <v>572</v>
      </c>
      <c r="AS1534" t="s">
        <v>625</v>
      </c>
      <c r="AT1534" t="s">
        <v>231</v>
      </c>
      <c r="AV1534" t="s">
        <v>1033</v>
      </c>
      <c r="AW1534" t="s">
        <v>1059</v>
      </c>
      <c r="AX1534" t="s">
        <v>223</v>
      </c>
      <c r="BA1534" s="57">
        <v>46242.333333333336</v>
      </c>
      <c r="BB1534" t="s">
        <v>5958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:61">
      <c r="A1535">
        <v>1534</v>
      </c>
      <c r="B1535">
        <v>1002524145</v>
      </c>
      <c r="C1535">
        <v>3</v>
      </c>
      <c r="D1535" t="s">
        <v>38</v>
      </c>
      <c r="E1535">
        <v>5</v>
      </c>
      <c r="F1535" t="s">
        <v>90</v>
      </c>
      <c r="G1535" t="s">
        <v>90</v>
      </c>
      <c r="H1535" t="s">
        <v>356</v>
      </c>
      <c r="I1535" t="s">
        <v>213</v>
      </c>
      <c r="J1535" t="s">
        <v>214</v>
      </c>
      <c r="K1535" t="s">
        <v>149</v>
      </c>
      <c r="L1535" t="s">
        <v>215</v>
      </c>
      <c r="M1535" t="s">
        <v>259</v>
      </c>
      <c r="N1535" t="s">
        <v>216</v>
      </c>
      <c r="O1535" s="57">
        <v>46247.534675925926</v>
      </c>
      <c r="P1535" s="57">
        <v>46247.895451388889</v>
      </c>
      <c r="Q1535">
        <v>69365108</v>
      </c>
      <c r="S1535">
        <v>152639219494</v>
      </c>
      <c r="T1535" t="s">
        <v>9668</v>
      </c>
      <c r="U1535" t="s">
        <v>9669</v>
      </c>
      <c r="V1535" t="s">
        <v>9670</v>
      </c>
      <c r="Z1535">
        <v>112.20415804535099</v>
      </c>
      <c r="AA1535">
        <v>-7.71741621632055</v>
      </c>
      <c r="AB1535" t="s">
        <v>9671</v>
      </c>
      <c r="AC1535" t="s">
        <v>217</v>
      </c>
      <c r="AL1535" t="s">
        <v>218</v>
      </c>
      <c r="AM1535" t="s">
        <v>9273</v>
      </c>
      <c r="AN1535" t="s">
        <v>6</v>
      </c>
      <c r="AO1535" t="s">
        <v>9268</v>
      </c>
      <c r="AP1535" s="57">
        <v>46248.541666666664</v>
      </c>
      <c r="AR1535" t="s">
        <v>260</v>
      </c>
      <c r="AS1535" t="s">
        <v>312</v>
      </c>
      <c r="AT1535" t="s">
        <v>231</v>
      </c>
      <c r="AV1535" t="s">
        <v>261</v>
      </c>
      <c r="AW1535" t="s">
        <v>1055</v>
      </c>
      <c r="AX1535" t="s">
        <v>223</v>
      </c>
      <c r="BA1535" s="57">
        <v>46248.541666666664</v>
      </c>
      <c r="BB1535" t="s">
        <v>9273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KEDIRI</v>
      </c>
    </row>
    <row r="1536" spans="1:61">
      <c r="A1536">
        <v>1535</v>
      </c>
      <c r="B1536">
        <v>1002524285</v>
      </c>
      <c r="C1536">
        <v>3</v>
      </c>
      <c r="D1536" t="s">
        <v>45</v>
      </c>
      <c r="E1536">
        <v>5</v>
      </c>
      <c r="F1536" t="s">
        <v>113</v>
      </c>
      <c r="G1536" t="s">
        <v>109</v>
      </c>
      <c r="H1536" t="s">
        <v>309</v>
      </c>
      <c r="I1536" t="s">
        <v>213</v>
      </c>
      <c r="J1536" t="s">
        <v>214</v>
      </c>
      <c r="K1536" t="s">
        <v>149</v>
      </c>
      <c r="M1536" t="s">
        <v>240</v>
      </c>
      <c r="N1536" t="s">
        <v>216</v>
      </c>
      <c r="O1536" s="57">
        <v>46247.568483796298</v>
      </c>
      <c r="P1536" s="57">
        <v>46247.708356481482</v>
      </c>
      <c r="Q1536">
        <v>69365156</v>
      </c>
      <c r="S1536">
        <v>172521216613</v>
      </c>
      <c r="T1536" t="s">
        <v>9672</v>
      </c>
      <c r="U1536" t="s">
        <v>9673</v>
      </c>
      <c r="V1536" t="s">
        <v>9674</v>
      </c>
      <c r="Z1536">
        <v>124.89242089968801</v>
      </c>
      <c r="AA1536">
        <v>-9.1078109557641191</v>
      </c>
      <c r="AB1536" t="s">
        <v>9675</v>
      </c>
      <c r="AC1536" t="s">
        <v>293</v>
      </c>
      <c r="AL1536" t="s">
        <v>218</v>
      </c>
      <c r="AM1536" t="s">
        <v>9036</v>
      </c>
      <c r="AN1536" t="s">
        <v>6</v>
      </c>
      <c r="AO1536" t="s">
        <v>9221</v>
      </c>
      <c r="AP1536" s="57">
        <v>46248.625</v>
      </c>
      <c r="AR1536" t="s">
        <v>241</v>
      </c>
      <c r="AS1536" t="s">
        <v>220</v>
      </c>
      <c r="AT1536" t="s">
        <v>231</v>
      </c>
      <c r="AV1536" t="s">
        <v>240</v>
      </c>
      <c r="AW1536" t="s">
        <v>946</v>
      </c>
      <c r="AX1536" t="s">
        <v>223</v>
      </c>
      <c r="BA1536" s="57">
        <v>46248.625</v>
      </c>
      <c r="BB1536" t="s">
        <v>9036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str">
        <f>VLOOKUP(H1536,Sheet2!$A$1:$B$270,2,FALSE)</f>
        <v>ATAMBUA</v>
      </c>
    </row>
    <row r="1537" spans="1:61">
      <c r="A1537">
        <v>1536</v>
      </c>
      <c r="B1537">
        <v>1002514785</v>
      </c>
      <c r="C1537">
        <v>3</v>
      </c>
      <c r="D1537" t="s">
        <v>42</v>
      </c>
      <c r="E1537">
        <v>5</v>
      </c>
      <c r="F1537" t="s">
        <v>106</v>
      </c>
      <c r="G1537" t="s">
        <v>104</v>
      </c>
      <c r="H1537" t="s">
        <v>509</v>
      </c>
      <c r="I1537" t="s">
        <v>213</v>
      </c>
      <c r="J1537" t="s">
        <v>214</v>
      </c>
      <c r="K1537" t="s">
        <v>149</v>
      </c>
      <c r="L1537" t="s">
        <v>215</v>
      </c>
      <c r="M1537" t="s">
        <v>76</v>
      </c>
      <c r="N1537" t="s">
        <v>216</v>
      </c>
      <c r="O1537" s="57">
        <v>46241.593032407407</v>
      </c>
      <c r="P1537" s="57">
        <v>46242.702719907407</v>
      </c>
      <c r="Q1537">
        <v>69360822</v>
      </c>
      <c r="S1537">
        <v>152542208065</v>
      </c>
      <c r="T1537" t="s">
        <v>5542</v>
      </c>
      <c r="U1537" t="s">
        <v>5543</v>
      </c>
      <c r="V1537" t="s">
        <v>5544</v>
      </c>
      <c r="Z1537">
        <v>112.99661602824899</v>
      </c>
      <c r="AA1537">
        <v>-8.1810568909643901</v>
      </c>
      <c r="AB1537" t="s">
        <v>5545</v>
      </c>
      <c r="AC1537" t="s">
        <v>217</v>
      </c>
      <c r="AL1537" t="s">
        <v>218</v>
      </c>
      <c r="AM1537" t="s">
        <v>5546</v>
      </c>
      <c r="AN1537" t="s">
        <v>6</v>
      </c>
      <c r="AO1537" s="57">
        <v>46211.601087962961</v>
      </c>
      <c r="AP1537" s="57">
        <v>46242.541666666664</v>
      </c>
      <c r="AR1537" t="s">
        <v>219</v>
      </c>
      <c r="AS1537" t="s">
        <v>220</v>
      </c>
      <c r="AT1537" t="s">
        <v>221</v>
      </c>
      <c r="AU1537">
        <v>20260808</v>
      </c>
      <c r="AV1537" t="s">
        <v>222</v>
      </c>
      <c r="AW1537" t="s">
        <v>962</v>
      </c>
      <c r="AX1537" t="s">
        <v>223</v>
      </c>
      <c r="BA1537" s="57">
        <v>46242.541666666664</v>
      </c>
      <c r="BB1537" t="s">
        <v>5546</v>
      </c>
      <c r="BC1537">
        <v>2026</v>
      </c>
      <c r="BD1537">
        <v>8</v>
      </c>
      <c r="BE1537">
        <v>8</v>
      </c>
      <c r="BF1537" s="6">
        <f t="shared" si="69"/>
        <v>46242</v>
      </c>
      <c r="BG1537">
        <f t="shared" si="70"/>
        <v>-0.54166666666424135</v>
      </c>
      <c r="BH1537" t="str">
        <f t="shared" si="71"/>
        <v>COMPLY</v>
      </c>
      <c r="BI1537" t="str">
        <f>VLOOKUP(H1537,Sheet2!$A$1:$B$270,2,FALSE)</f>
        <v>PROBOLINGGO</v>
      </c>
    </row>
    <row r="1538" spans="1:61">
      <c r="A1538">
        <v>1537</v>
      </c>
      <c r="B1538">
        <v>1002505939</v>
      </c>
      <c r="C1538">
        <v>3</v>
      </c>
      <c r="D1538" t="s">
        <v>59</v>
      </c>
      <c r="E1538">
        <v>4</v>
      </c>
      <c r="F1538" t="s">
        <v>224</v>
      </c>
      <c r="G1538" t="s">
        <v>322</v>
      </c>
      <c r="H1538" t="s">
        <v>323</v>
      </c>
      <c r="I1538" t="s">
        <v>213</v>
      </c>
      <c r="J1538" t="s">
        <v>214</v>
      </c>
      <c r="K1538" t="s">
        <v>149</v>
      </c>
      <c r="L1538" t="s">
        <v>215</v>
      </c>
      <c r="M1538" t="s">
        <v>76</v>
      </c>
      <c r="N1538" t="s">
        <v>216</v>
      </c>
      <c r="O1538" s="57">
        <v>46237.495104166665</v>
      </c>
      <c r="P1538" s="57">
        <v>46238.511990740742</v>
      </c>
      <c r="Q1538">
        <v>69357425</v>
      </c>
      <c r="S1538">
        <v>146372103877</v>
      </c>
      <c r="T1538" t="s">
        <v>3116</v>
      </c>
      <c r="U1538" t="s">
        <v>3117</v>
      </c>
      <c r="V1538" t="s">
        <v>3118</v>
      </c>
      <c r="Z1538">
        <v>109.597503</v>
      </c>
      <c r="AA1538">
        <v>-7.4142950000000001</v>
      </c>
      <c r="AB1538" t="s">
        <v>3119</v>
      </c>
      <c r="AC1538" t="s">
        <v>237</v>
      </c>
      <c r="AL1538" t="s">
        <v>218</v>
      </c>
      <c r="AM1538" t="s">
        <v>2066</v>
      </c>
      <c r="AN1538" t="s">
        <v>6</v>
      </c>
      <c r="AO1538" s="57">
        <v>46089.496550925927</v>
      </c>
      <c r="AP1538" s="57">
        <v>46238.541666666664</v>
      </c>
      <c r="AR1538" t="s">
        <v>219</v>
      </c>
      <c r="AS1538" t="s">
        <v>220</v>
      </c>
      <c r="AT1538" t="s">
        <v>231</v>
      </c>
      <c r="AU1538">
        <v>20260804</v>
      </c>
      <c r="AV1538" t="s">
        <v>222</v>
      </c>
      <c r="AW1538" t="s">
        <v>1055</v>
      </c>
      <c r="AX1538" t="s">
        <v>223</v>
      </c>
      <c r="BA1538" s="57">
        <v>46238.541666666664</v>
      </c>
      <c r="BB1538" t="s">
        <v>2066</v>
      </c>
      <c r="BC1538">
        <v>2026</v>
      </c>
      <c r="BD1538">
        <v>8</v>
      </c>
      <c r="BE1538">
        <v>4</v>
      </c>
      <c r="BF1538" s="6">
        <f t="shared" si="69"/>
        <v>46238</v>
      </c>
      <c r="BG1538">
        <f t="shared" si="70"/>
        <v>-0.54166666666424135</v>
      </c>
      <c r="BH1538" t="str">
        <f t="shared" si="71"/>
        <v>COMPLY</v>
      </c>
      <c r="BI1538" t="e">
        <f>VLOOKUP(H1538,Sheet2!$A$1:$B$270,2,FALSE)</f>
        <v>#N/A</v>
      </c>
    </row>
    <row r="1539" spans="1:61">
      <c r="A1539">
        <v>1538</v>
      </c>
      <c r="B1539">
        <v>1002508367</v>
      </c>
      <c r="C1539">
        <v>3</v>
      </c>
      <c r="D1539" t="s">
        <v>59</v>
      </c>
      <c r="E1539">
        <v>4</v>
      </c>
      <c r="F1539" t="s">
        <v>243</v>
      </c>
      <c r="G1539" t="s">
        <v>920</v>
      </c>
      <c r="H1539" t="s">
        <v>921</v>
      </c>
      <c r="I1539" t="s">
        <v>213</v>
      </c>
      <c r="J1539" t="s">
        <v>214</v>
      </c>
      <c r="K1539" t="s">
        <v>149</v>
      </c>
      <c r="M1539" t="s">
        <v>1013</v>
      </c>
      <c r="N1539" t="s">
        <v>216</v>
      </c>
      <c r="O1539" s="57">
        <v>46238.583032407405</v>
      </c>
      <c r="P1539" s="57">
        <v>46238.584201388891</v>
      </c>
      <c r="Q1539">
        <v>69358328</v>
      </c>
      <c r="S1539">
        <v>142164113603</v>
      </c>
      <c r="T1539" t="s">
        <v>3120</v>
      </c>
      <c r="Z1539">
        <v>110.3626</v>
      </c>
      <c r="AA1539">
        <v>-7.5319611000000002</v>
      </c>
      <c r="AB1539" t="s">
        <v>3121</v>
      </c>
      <c r="AC1539" t="s">
        <v>292</v>
      </c>
      <c r="AO1539" s="57">
        <v>46120.590613425928</v>
      </c>
      <c r="AR1539" t="s">
        <v>6</v>
      </c>
      <c r="AS1539" t="s">
        <v>220</v>
      </c>
      <c r="AT1539" t="s">
        <v>231</v>
      </c>
      <c r="AV1539" t="s">
        <v>1014</v>
      </c>
      <c r="AW1539" t="s">
        <v>566</v>
      </c>
      <c r="AX1539" t="s">
        <v>223</v>
      </c>
      <c r="BF1539" s="6" t="e">
        <f t="shared" ref="BF1539:BF1602" si="72">DATE(BC1539,BD1539,BE1539)</f>
        <v>#NUM!</v>
      </c>
      <c r="BG1539" t="e">
        <f t="shared" ref="BG1539:BG1602" si="73">BF1539-BA1539</f>
        <v>#NUM!</v>
      </c>
      <c r="BH1539" t="e">
        <f t="shared" ref="BH1539:BH1602" si="74">IF(BG1539=1,"COMPLY",IF(BG1539&lt;1,"COMPLY","NOT COMPLY"))</f>
        <v>#NUM!</v>
      </c>
      <c r="BI1539" t="e">
        <f>VLOOKUP(H1539,Sheet2!$A$1:$B$270,2,FALSE)</f>
        <v>#N/A</v>
      </c>
    </row>
    <row r="1540" spans="1:61">
      <c r="A1540">
        <v>1539</v>
      </c>
      <c r="B1540">
        <v>1002506073</v>
      </c>
      <c r="C1540">
        <v>3</v>
      </c>
      <c r="D1540" t="s">
        <v>49</v>
      </c>
      <c r="E1540">
        <v>4</v>
      </c>
      <c r="F1540" t="s">
        <v>253</v>
      </c>
      <c r="G1540" t="s">
        <v>556</v>
      </c>
      <c r="H1540" t="s">
        <v>1011</v>
      </c>
      <c r="I1540" t="s">
        <v>213</v>
      </c>
      <c r="J1540" t="s">
        <v>214</v>
      </c>
      <c r="K1540" t="s">
        <v>149</v>
      </c>
      <c r="M1540" t="s">
        <v>76</v>
      </c>
      <c r="N1540" t="s">
        <v>216</v>
      </c>
      <c r="O1540" s="57">
        <v>46237.555289351854</v>
      </c>
      <c r="P1540" s="57">
        <v>46237.809537037036</v>
      </c>
      <c r="Q1540">
        <v>69355738</v>
      </c>
      <c r="S1540">
        <v>146284108497</v>
      </c>
      <c r="T1540" t="s">
        <v>1208</v>
      </c>
      <c r="U1540" t="s">
        <v>3122</v>
      </c>
      <c r="V1540" t="s">
        <v>3123</v>
      </c>
      <c r="Z1540">
        <v>109.051605</v>
      </c>
      <c r="AA1540">
        <v>-6.873977</v>
      </c>
      <c r="AB1540" t="s">
        <v>1237</v>
      </c>
      <c r="AC1540" t="s">
        <v>292</v>
      </c>
      <c r="AL1540" t="s">
        <v>218</v>
      </c>
      <c r="AM1540" t="s">
        <v>3124</v>
      </c>
      <c r="AN1540" t="s">
        <v>6</v>
      </c>
      <c r="AO1540" s="57">
        <v>46089.559490740743</v>
      </c>
      <c r="AR1540" t="s">
        <v>219</v>
      </c>
      <c r="AS1540" t="s">
        <v>220</v>
      </c>
      <c r="AT1540" t="s">
        <v>231</v>
      </c>
      <c r="AU1540">
        <v>20260803</v>
      </c>
      <c r="AV1540" t="s">
        <v>222</v>
      </c>
      <c r="AW1540" t="s">
        <v>566</v>
      </c>
      <c r="AX1540" t="s">
        <v>223</v>
      </c>
      <c r="BA1540" s="57">
        <v>46237.291666666664</v>
      </c>
      <c r="BB1540" t="s">
        <v>3124</v>
      </c>
      <c r="BC1540">
        <v>2026</v>
      </c>
      <c r="BD1540">
        <v>8</v>
      </c>
      <c r="BE1540">
        <v>3</v>
      </c>
      <c r="BF1540" s="6">
        <f t="shared" si="72"/>
        <v>46237</v>
      </c>
      <c r="BG1540">
        <f t="shared" si="73"/>
        <v>-0.29166666666424135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1002505710</v>
      </c>
      <c r="C1541">
        <v>3</v>
      </c>
      <c r="D1541" t="s">
        <v>59</v>
      </c>
      <c r="E1541">
        <v>4</v>
      </c>
      <c r="F1541" t="s">
        <v>573</v>
      </c>
      <c r="G1541" t="s">
        <v>623</v>
      </c>
      <c r="H1541" t="s">
        <v>624</v>
      </c>
      <c r="I1541" t="s">
        <v>213</v>
      </c>
      <c r="J1541" t="s">
        <v>214</v>
      </c>
      <c r="K1541" t="s">
        <v>149</v>
      </c>
      <c r="L1541" t="s">
        <v>215</v>
      </c>
      <c r="M1541" t="s">
        <v>76</v>
      </c>
      <c r="N1541" t="s">
        <v>216</v>
      </c>
      <c r="O1541" s="57">
        <v>46237.4221875</v>
      </c>
      <c r="P1541" s="57">
        <v>46237.718194444446</v>
      </c>
      <c r="Q1541">
        <v>69357303</v>
      </c>
      <c r="S1541">
        <v>146130138354</v>
      </c>
      <c r="T1541" t="s">
        <v>3125</v>
      </c>
      <c r="U1541" t="s">
        <v>3126</v>
      </c>
      <c r="V1541" t="s">
        <v>3127</v>
      </c>
      <c r="Z1541">
        <v>110.39970819</v>
      </c>
      <c r="AA1541">
        <v>-7.7535689290000001</v>
      </c>
      <c r="AB1541" t="s">
        <v>3128</v>
      </c>
      <c r="AC1541" t="s">
        <v>237</v>
      </c>
      <c r="AL1541" t="s">
        <v>218</v>
      </c>
      <c r="AM1541" t="s">
        <v>3129</v>
      </c>
      <c r="AN1541" t="s">
        <v>6</v>
      </c>
      <c r="AO1541" s="57">
        <v>46089.424085648148</v>
      </c>
      <c r="AP1541" s="57">
        <v>46239.625</v>
      </c>
      <c r="AR1541" t="s">
        <v>219</v>
      </c>
      <c r="AS1541" t="s">
        <v>625</v>
      </c>
      <c r="AT1541" t="s">
        <v>231</v>
      </c>
      <c r="AU1541">
        <v>20260803</v>
      </c>
      <c r="AV1541" t="s">
        <v>222</v>
      </c>
      <c r="AW1541" t="s">
        <v>1017</v>
      </c>
      <c r="AX1541" t="s">
        <v>223</v>
      </c>
      <c r="BA1541" s="57">
        <v>46239.625</v>
      </c>
      <c r="BB1541" t="s">
        <v>3129</v>
      </c>
      <c r="BC1541">
        <v>2026</v>
      </c>
      <c r="BD1541">
        <v>8</v>
      </c>
      <c r="BE1541">
        <v>3</v>
      </c>
      <c r="BF1541" s="6">
        <f t="shared" si="72"/>
        <v>46237</v>
      </c>
      <c r="BG1541">
        <f t="shared" si="73"/>
        <v>-2.625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1002504474</v>
      </c>
      <c r="C1542">
        <v>3</v>
      </c>
      <c r="D1542" t="s">
        <v>34</v>
      </c>
      <c r="E1542">
        <v>5</v>
      </c>
      <c r="F1542" t="s">
        <v>580</v>
      </c>
      <c r="G1542" t="s">
        <v>84</v>
      </c>
      <c r="H1542" t="s">
        <v>538</v>
      </c>
      <c r="I1542" t="s">
        <v>213</v>
      </c>
      <c r="J1542" t="s">
        <v>214</v>
      </c>
      <c r="K1542" t="s">
        <v>149</v>
      </c>
      <c r="M1542" t="s">
        <v>76</v>
      </c>
      <c r="N1542" t="s">
        <v>216</v>
      </c>
      <c r="O1542" s="57">
        <v>46235.496539351851</v>
      </c>
      <c r="P1542" s="57">
        <v>46236.48909722222</v>
      </c>
      <c r="Q1542">
        <v>69349184</v>
      </c>
      <c r="S1542">
        <v>172426206472</v>
      </c>
      <c r="T1542" t="s">
        <v>1146</v>
      </c>
      <c r="U1542" t="s">
        <v>3130</v>
      </c>
      <c r="V1542" t="s">
        <v>3131</v>
      </c>
      <c r="Z1542">
        <v>115.03358028836</v>
      </c>
      <c r="AA1542">
        <v>-8.1555806872343695</v>
      </c>
      <c r="AB1542" t="s">
        <v>1142</v>
      </c>
      <c r="AC1542" t="s">
        <v>230</v>
      </c>
      <c r="AL1542" t="s">
        <v>218</v>
      </c>
      <c r="AM1542" t="s">
        <v>3132</v>
      </c>
      <c r="AN1542" t="s">
        <v>6</v>
      </c>
      <c r="AO1542" s="57">
        <v>46030.506851851853</v>
      </c>
      <c r="AR1542" t="s">
        <v>219</v>
      </c>
      <c r="AS1542" t="s">
        <v>220</v>
      </c>
      <c r="AT1542" t="s">
        <v>221</v>
      </c>
      <c r="AU1542">
        <v>20260802</v>
      </c>
      <c r="AV1542" t="s">
        <v>222</v>
      </c>
      <c r="AW1542" t="s">
        <v>565</v>
      </c>
      <c r="AX1542" t="s">
        <v>223</v>
      </c>
      <c r="BA1542" s="57">
        <v>46235.291666666664</v>
      </c>
      <c r="BB1542" t="s">
        <v>3132</v>
      </c>
      <c r="BC1542">
        <v>2026</v>
      </c>
      <c r="BD1542">
        <v>8</v>
      </c>
      <c r="BE1542">
        <v>2</v>
      </c>
      <c r="BF1542" s="6">
        <f t="shared" si="72"/>
        <v>46236</v>
      </c>
      <c r="BG1542">
        <f t="shared" si="73"/>
        <v>0.70833333333575865</v>
      </c>
      <c r="BH1542" t="str">
        <f t="shared" si="74"/>
        <v>COMPLY</v>
      </c>
      <c r="BI1542" t="str">
        <f>VLOOKUP(H1542,Sheet2!$A$1:$B$270,2,FALSE)</f>
        <v>SINGARAJA</v>
      </c>
    </row>
    <row r="1543" spans="1:61">
      <c r="A1543">
        <v>1542</v>
      </c>
      <c r="B1543">
        <v>1002509852</v>
      </c>
      <c r="C1543">
        <v>3</v>
      </c>
      <c r="D1543" t="s">
        <v>59</v>
      </c>
      <c r="E1543">
        <v>4</v>
      </c>
      <c r="F1543" t="s">
        <v>243</v>
      </c>
      <c r="G1543" t="s">
        <v>920</v>
      </c>
      <c r="H1543" t="s">
        <v>945</v>
      </c>
      <c r="I1543" t="s">
        <v>213</v>
      </c>
      <c r="J1543" t="s">
        <v>214</v>
      </c>
      <c r="K1543" t="s">
        <v>149</v>
      </c>
      <c r="M1543" t="s">
        <v>1132</v>
      </c>
      <c r="N1543" t="s">
        <v>216</v>
      </c>
      <c r="O1543" s="57">
        <v>46239.413842592592</v>
      </c>
      <c r="P1543" s="57">
        <v>46239.555798611109</v>
      </c>
      <c r="Q1543">
        <v>69358850</v>
      </c>
      <c r="S1543">
        <v>142164113620</v>
      </c>
      <c r="T1543" t="s">
        <v>3133</v>
      </c>
      <c r="U1543" t="s">
        <v>3134</v>
      </c>
      <c r="V1543" t="s">
        <v>3135</v>
      </c>
      <c r="Z1543">
        <v>110.3618694</v>
      </c>
      <c r="AA1543">
        <v>-7.5320916999999996</v>
      </c>
      <c r="AB1543" t="s">
        <v>3136</v>
      </c>
      <c r="AC1543" t="s">
        <v>292</v>
      </c>
      <c r="AL1543" t="s">
        <v>218</v>
      </c>
      <c r="AM1543" t="s">
        <v>3137</v>
      </c>
      <c r="AN1543" t="s">
        <v>6</v>
      </c>
      <c r="AO1543" s="57">
        <v>46150.423564814817</v>
      </c>
      <c r="AP1543" s="57">
        <v>46240</v>
      </c>
      <c r="AR1543" t="s">
        <v>6</v>
      </c>
      <c r="AS1543" t="s">
        <v>920</v>
      </c>
      <c r="AT1543" t="s">
        <v>231</v>
      </c>
      <c r="AV1543" t="s">
        <v>3138</v>
      </c>
      <c r="AW1543" t="s">
        <v>606</v>
      </c>
      <c r="AX1543" t="s">
        <v>223</v>
      </c>
      <c r="BA1543" s="57">
        <v>46240.625</v>
      </c>
      <c r="BB1543" t="s">
        <v>3137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:61">
      <c r="A1544">
        <v>1543</v>
      </c>
      <c r="B1544">
        <v>1002516002</v>
      </c>
      <c r="C1544">
        <v>3</v>
      </c>
      <c r="D1544" t="s">
        <v>49</v>
      </c>
      <c r="E1544">
        <v>4</v>
      </c>
      <c r="F1544" t="s">
        <v>247</v>
      </c>
      <c r="G1544" t="s">
        <v>326</v>
      </c>
      <c r="H1544" t="s">
        <v>646</v>
      </c>
      <c r="I1544" t="s">
        <v>213</v>
      </c>
      <c r="J1544" t="s">
        <v>214</v>
      </c>
      <c r="K1544" t="s">
        <v>149</v>
      </c>
      <c r="L1544" t="s">
        <v>215</v>
      </c>
      <c r="M1544" t="s">
        <v>970</v>
      </c>
      <c r="N1544" t="s">
        <v>216</v>
      </c>
      <c r="O1544" s="57">
        <v>46242.585381944446</v>
      </c>
      <c r="P1544" s="57">
        <v>46244.446932870371</v>
      </c>
      <c r="Q1544">
        <v>69361493</v>
      </c>
      <c r="S1544">
        <v>141459107617</v>
      </c>
      <c r="T1544" t="s">
        <v>5547</v>
      </c>
      <c r="U1544" t="s">
        <v>5548</v>
      </c>
      <c r="V1544" t="s">
        <v>5549</v>
      </c>
      <c r="Z1544">
        <v>110.28978634625599</v>
      </c>
      <c r="AA1544">
        <v>-7.30687604846403</v>
      </c>
      <c r="AB1544" t="s">
        <v>5550</v>
      </c>
      <c r="AC1544" t="s">
        <v>217</v>
      </c>
      <c r="AL1544" t="s">
        <v>218</v>
      </c>
      <c r="AM1544" t="s">
        <v>5551</v>
      </c>
      <c r="AN1544" t="s">
        <v>6</v>
      </c>
      <c r="AO1544" s="57">
        <v>46242.590624999997</v>
      </c>
      <c r="AP1544" s="57">
        <v>46243.541666666664</v>
      </c>
      <c r="AQ1544" t="s">
        <v>249</v>
      </c>
      <c r="AR1544" t="s">
        <v>12</v>
      </c>
      <c r="AS1544" t="s">
        <v>613</v>
      </c>
      <c r="AT1544" t="s">
        <v>231</v>
      </c>
      <c r="AV1544" t="s">
        <v>949</v>
      </c>
      <c r="AW1544" t="s">
        <v>1057</v>
      </c>
      <c r="AX1544" t="s">
        <v>223</v>
      </c>
      <c r="BA1544" s="57">
        <v>46243.541666666664</v>
      </c>
      <c r="BB1544" t="s">
        <v>5551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:61">
      <c r="A1545">
        <v>1544</v>
      </c>
      <c r="B1545">
        <v>1002522147</v>
      </c>
      <c r="C1545">
        <v>3</v>
      </c>
      <c r="D1545" t="s">
        <v>38</v>
      </c>
      <c r="E1545">
        <v>5</v>
      </c>
      <c r="F1545" t="s">
        <v>90</v>
      </c>
      <c r="G1545" t="s">
        <v>98</v>
      </c>
      <c r="H1545" t="s">
        <v>303</v>
      </c>
      <c r="I1545" t="s">
        <v>213</v>
      </c>
      <c r="J1545" t="s">
        <v>214</v>
      </c>
      <c r="K1545" t="s">
        <v>149</v>
      </c>
      <c r="L1545" t="s">
        <v>215</v>
      </c>
      <c r="M1545" t="s">
        <v>76</v>
      </c>
      <c r="N1545" t="s">
        <v>216</v>
      </c>
      <c r="O1545" s="57">
        <v>46246.561759259261</v>
      </c>
      <c r="P1545" s="57">
        <v>46247.735752314817</v>
      </c>
      <c r="Q1545">
        <v>69364241</v>
      </c>
      <c r="S1545">
        <v>152606246233</v>
      </c>
      <c r="T1545" t="s">
        <v>8692</v>
      </c>
      <c r="U1545" t="s">
        <v>8693</v>
      </c>
      <c r="V1545" t="s">
        <v>8694</v>
      </c>
      <c r="Z1545">
        <v>111.88957499999999</v>
      </c>
      <c r="AA1545">
        <v>-8.0598919999999996</v>
      </c>
      <c r="AB1545" t="s">
        <v>8695</v>
      </c>
      <c r="AC1545" t="s">
        <v>237</v>
      </c>
      <c r="AL1545" t="s">
        <v>218</v>
      </c>
      <c r="AM1545" t="s">
        <v>8327</v>
      </c>
      <c r="AN1545" t="s">
        <v>6</v>
      </c>
      <c r="AO1545" s="57">
        <v>46364.569351851853</v>
      </c>
      <c r="AP1545" s="57">
        <v>46247.541666666664</v>
      </c>
      <c r="AR1545" t="s">
        <v>219</v>
      </c>
      <c r="AS1545" t="s">
        <v>98</v>
      </c>
      <c r="AT1545" t="s">
        <v>231</v>
      </c>
      <c r="AU1545">
        <v>20260813</v>
      </c>
      <c r="AV1545" t="s">
        <v>222</v>
      </c>
      <c r="AW1545" t="s">
        <v>1057</v>
      </c>
      <c r="AX1545" t="s">
        <v>223</v>
      </c>
      <c r="BA1545" s="57">
        <v>46247.541666666664</v>
      </c>
      <c r="BB1545" t="s">
        <v>8327</v>
      </c>
      <c r="BC1545">
        <v>2026</v>
      </c>
      <c r="BD1545">
        <v>8</v>
      </c>
      <c r="BE1545">
        <v>13</v>
      </c>
      <c r="BF1545" s="6">
        <f t="shared" si="72"/>
        <v>46247</v>
      </c>
      <c r="BG1545">
        <f t="shared" si="73"/>
        <v>-0.54166666666424135</v>
      </c>
      <c r="BH1545" t="str">
        <f t="shared" si="74"/>
        <v>COMPLY</v>
      </c>
      <c r="BI1545" t="str">
        <f>VLOOKUP(H1545,Sheet2!$A$1:$B$270,2,FALSE)</f>
        <v>BLITAR</v>
      </c>
    </row>
    <row r="1546" spans="1:61">
      <c r="A1546">
        <v>1545</v>
      </c>
      <c r="B1546">
        <v>1002513622</v>
      </c>
      <c r="C1546">
        <v>3</v>
      </c>
      <c r="D1546" t="s">
        <v>38</v>
      </c>
      <c r="E1546">
        <v>5</v>
      </c>
      <c r="F1546" t="s">
        <v>251</v>
      </c>
      <c r="G1546" t="s">
        <v>91</v>
      </c>
      <c r="H1546" t="s">
        <v>400</v>
      </c>
      <c r="I1546" t="s">
        <v>213</v>
      </c>
      <c r="J1546" t="s">
        <v>214</v>
      </c>
      <c r="K1546" t="s">
        <v>149</v>
      </c>
      <c r="L1546" t="s">
        <v>215</v>
      </c>
      <c r="M1546" t="s">
        <v>582</v>
      </c>
      <c r="N1546" t="s">
        <v>216</v>
      </c>
      <c r="O1546" s="57">
        <v>46241.315925925926</v>
      </c>
      <c r="P1546" s="57">
        <v>46247.539293981485</v>
      </c>
      <c r="Q1546">
        <v>69360378</v>
      </c>
      <c r="S1546">
        <v>152703903454</v>
      </c>
      <c r="T1546" t="s">
        <v>5554</v>
      </c>
      <c r="U1546" t="s">
        <v>5555</v>
      </c>
      <c r="V1546" t="s">
        <v>5556</v>
      </c>
      <c r="Z1546">
        <v>112.610063</v>
      </c>
      <c r="AA1546">
        <v>-7.9408779999999899</v>
      </c>
      <c r="AB1546" t="s">
        <v>5557</v>
      </c>
      <c r="AC1546" t="s">
        <v>237</v>
      </c>
      <c r="AL1546" t="s">
        <v>218</v>
      </c>
      <c r="AM1546" t="s">
        <v>5558</v>
      </c>
      <c r="AN1546" t="s">
        <v>6</v>
      </c>
      <c r="AO1546" s="57">
        <v>46211.31927083333</v>
      </c>
      <c r="AP1546" s="57">
        <v>46242.333333333336</v>
      </c>
      <c r="AR1546" t="s">
        <v>14</v>
      </c>
      <c r="AS1546" t="s">
        <v>586</v>
      </c>
      <c r="AT1546" t="s">
        <v>231</v>
      </c>
      <c r="AV1546" t="s">
        <v>9676</v>
      </c>
      <c r="AW1546" t="s">
        <v>1055</v>
      </c>
      <c r="AX1546" t="s">
        <v>223</v>
      </c>
      <c r="BA1546" s="57">
        <v>46242.333333333336</v>
      </c>
      <c r="BB1546" t="s">
        <v>5558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str">
        <f>VLOOKUP(H1546,Sheet2!$A$1:$B$270,2,FALSE)</f>
        <v>MALANG</v>
      </c>
    </row>
    <row r="1547" spans="1:61">
      <c r="A1547">
        <v>1546</v>
      </c>
      <c r="B1547">
        <v>1002505697</v>
      </c>
      <c r="C1547">
        <v>3</v>
      </c>
      <c r="D1547" t="s">
        <v>38</v>
      </c>
      <c r="E1547">
        <v>5</v>
      </c>
      <c r="F1547" t="s">
        <v>92</v>
      </c>
      <c r="G1547" t="s">
        <v>95</v>
      </c>
      <c r="H1547" t="s">
        <v>363</v>
      </c>
      <c r="I1547" t="s">
        <v>213</v>
      </c>
      <c r="J1547" t="s">
        <v>214</v>
      </c>
      <c r="K1547" t="s">
        <v>149</v>
      </c>
      <c r="L1547" t="s">
        <v>215</v>
      </c>
      <c r="M1547" t="s">
        <v>76</v>
      </c>
      <c r="N1547" t="s">
        <v>216</v>
      </c>
      <c r="O1547" s="57">
        <v>46237.41810185185</v>
      </c>
      <c r="P1547" s="57">
        <v>46239.663472222222</v>
      </c>
      <c r="Q1547">
        <v>69357298</v>
      </c>
      <c r="S1547">
        <v>152607221758</v>
      </c>
      <c r="T1547" t="s">
        <v>3148</v>
      </c>
      <c r="U1547" t="s">
        <v>3149</v>
      </c>
      <c r="V1547" t="s">
        <v>3150</v>
      </c>
      <c r="Z1547">
        <v>111.112409457564</v>
      </c>
      <c r="AA1547">
        <v>-8.1950832134515696</v>
      </c>
      <c r="AB1547" t="s">
        <v>3151</v>
      </c>
      <c r="AC1547" t="s">
        <v>217</v>
      </c>
      <c r="AL1547" t="s">
        <v>218</v>
      </c>
      <c r="AM1547" t="s">
        <v>3152</v>
      </c>
      <c r="AN1547" t="s">
        <v>6</v>
      </c>
      <c r="AO1547" s="57">
        <v>46089.424085648148</v>
      </c>
      <c r="AP1547" s="57">
        <v>46240.333333333336</v>
      </c>
      <c r="AR1547" t="s">
        <v>219</v>
      </c>
      <c r="AS1547" t="s">
        <v>697</v>
      </c>
      <c r="AT1547" t="s">
        <v>231</v>
      </c>
      <c r="AU1547">
        <v>20260805</v>
      </c>
      <c r="AV1547" t="s">
        <v>222</v>
      </c>
      <c r="AW1547" t="s">
        <v>1060</v>
      </c>
      <c r="AX1547" t="s">
        <v>223</v>
      </c>
      <c r="BA1547" s="57">
        <v>46240.333333333336</v>
      </c>
      <c r="BB1547" t="s">
        <v>3152</v>
      </c>
      <c r="BC1547">
        <v>2026</v>
      </c>
      <c r="BD1547">
        <v>8</v>
      </c>
      <c r="BE1547">
        <v>5</v>
      </c>
      <c r="BF1547" s="6">
        <f t="shared" si="72"/>
        <v>46239</v>
      </c>
      <c r="BG1547">
        <f t="shared" si="73"/>
        <v>-1.3333333333357587</v>
      </c>
      <c r="BH1547" t="str">
        <f t="shared" si="74"/>
        <v>COMPLY</v>
      </c>
      <c r="BI1547" t="str">
        <f>VLOOKUP(H1547,Sheet2!$A$1:$B$270,2,FALSE)</f>
        <v>PONOROGO</v>
      </c>
    </row>
    <row r="1548" spans="1:61">
      <c r="A1548">
        <v>1547</v>
      </c>
      <c r="B1548">
        <v>1002520698</v>
      </c>
      <c r="C1548">
        <v>3</v>
      </c>
      <c r="D1548" t="s">
        <v>34</v>
      </c>
      <c r="E1548">
        <v>5</v>
      </c>
      <c r="F1548" t="s">
        <v>595</v>
      </c>
      <c r="G1548" t="s">
        <v>86</v>
      </c>
      <c r="H1548" t="s">
        <v>278</v>
      </c>
      <c r="I1548" t="s">
        <v>213</v>
      </c>
      <c r="J1548" t="s">
        <v>214</v>
      </c>
      <c r="K1548" t="s">
        <v>149</v>
      </c>
      <c r="M1548" t="s">
        <v>236</v>
      </c>
      <c r="N1548" t="s">
        <v>216</v>
      </c>
      <c r="O1548" s="57">
        <v>46245.681018518517</v>
      </c>
      <c r="P1548" s="57">
        <v>46247.551238425927</v>
      </c>
      <c r="Q1548">
        <v>69363617</v>
      </c>
      <c r="S1548">
        <v>172418757475</v>
      </c>
      <c r="T1548" t="s">
        <v>7772</v>
      </c>
      <c r="U1548" t="s">
        <v>7773</v>
      </c>
      <c r="Z1548">
        <v>115.18095601121099</v>
      </c>
      <c r="AA1548">
        <v>-8.6345891867194702</v>
      </c>
      <c r="AB1548" t="s">
        <v>7774</v>
      </c>
      <c r="AC1548" t="s">
        <v>230</v>
      </c>
      <c r="AO1548" s="57">
        <v>46334.694293981483</v>
      </c>
      <c r="AR1548" t="s">
        <v>314</v>
      </c>
      <c r="AS1548" t="s">
        <v>86</v>
      </c>
      <c r="AT1548" t="s">
        <v>231</v>
      </c>
      <c r="AV1548" t="s">
        <v>1136</v>
      </c>
      <c r="AW1548" t="s">
        <v>574</v>
      </c>
      <c r="AX1548" t="s">
        <v>223</v>
      </c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str">
        <f>VLOOKUP(H1548,Sheet2!$A$1:$B$270,2,FALSE)</f>
        <v>UBUNG</v>
      </c>
    </row>
    <row r="1549" spans="1:61">
      <c r="A1549">
        <v>1548</v>
      </c>
      <c r="B1549">
        <v>1002524986</v>
      </c>
      <c r="C1549">
        <v>3</v>
      </c>
      <c r="D1549" t="s">
        <v>55</v>
      </c>
      <c r="E1549">
        <v>5</v>
      </c>
      <c r="F1549" t="s">
        <v>267</v>
      </c>
      <c r="G1549" t="s">
        <v>128</v>
      </c>
      <c r="H1549" t="s">
        <v>362</v>
      </c>
      <c r="I1549" t="s">
        <v>213</v>
      </c>
      <c r="J1549" t="s">
        <v>214</v>
      </c>
      <c r="K1549" t="s">
        <v>149</v>
      </c>
      <c r="L1549" t="s">
        <v>215</v>
      </c>
      <c r="M1549" t="s">
        <v>240</v>
      </c>
      <c r="N1549" t="s">
        <v>216</v>
      </c>
      <c r="O1549" s="57">
        <v>46247.693715277775</v>
      </c>
      <c r="P1549" s="57">
        <v>46247.694467592592</v>
      </c>
      <c r="Q1549">
        <v>69365455</v>
      </c>
      <c r="S1549">
        <v>152412248844</v>
      </c>
      <c r="T1549" t="s">
        <v>9677</v>
      </c>
      <c r="U1549" t="s">
        <v>9678</v>
      </c>
      <c r="V1549" t="s">
        <v>9679</v>
      </c>
      <c r="Z1549">
        <v>112.64260396082901</v>
      </c>
      <c r="AA1549">
        <v>-7.2773569950387103</v>
      </c>
      <c r="AB1549" t="s">
        <v>9680</v>
      </c>
      <c r="AC1549" t="s">
        <v>1112</v>
      </c>
      <c r="AL1549" t="s">
        <v>218</v>
      </c>
      <c r="AM1549" t="s">
        <v>9681</v>
      </c>
      <c r="AN1549" t="s">
        <v>6</v>
      </c>
      <c r="AO1549" t="s">
        <v>8954</v>
      </c>
      <c r="AP1549" s="57">
        <v>46249.5</v>
      </c>
      <c r="AR1549" t="s">
        <v>241</v>
      </c>
      <c r="AS1549" t="s">
        <v>647</v>
      </c>
      <c r="AT1549" t="s">
        <v>231</v>
      </c>
      <c r="AV1549" t="s">
        <v>240</v>
      </c>
      <c r="AW1549" t="s">
        <v>1072</v>
      </c>
      <c r="AX1549" t="s">
        <v>223</v>
      </c>
      <c r="BA1549" s="57">
        <v>46249.5</v>
      </c>
      <c r="BB1549" t="s">
        <v>9681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str">
        <f>VLOOKUP(H1549,Sheet2!$A$1:$B$270,2,FALSE)</f>
        <v>SURABAYA UTARA</v>
      </c>
    </row>
    <row r="1550" spans="1:61">
      <c r="A1550">
        <v>1549</v>
      </c>
      <c r="B1550">
        <v>1002515787</v>
      </c>
      <c r="C1550">
        <v>3</v>
      </c>
      <c r="D1550" t="s">
        <v>55</v>
      </c>
      <c r="E1550">
        <v>5</v>
      </c>
      <c r="F1550" t="s">
        <v>228</v>
      </c>
      <c r="G1550" t="s">
        <v>127</v>
      </c>
      <c r="H1550" t="s">
        <v>229</v>
      </c>
      <c r="I1550" t="s">
        <v>213</v>
      </c>
      <c r="J1550" t="s">
        <v>214</v>
      </c>
      <c r="K1550" t="s">
        <v>149</v>
      </c>
      <c r="L1550" t="s">
        <v>215</v>
      </c>
      <c r="M1550" t="s">
        <v>76</v>
      </c>
      <c r="N1550" t="s">
        <v>216</v>
      </c>
      <c r="O1550" s="57">
        <v>46242.466620370367</v>
      </c>
      <c r="P1550" s="57">
        <v>46243.888437499998</v>
      </c>
      <c r="Q1550">
        <v>69361357</v>
      </c>
      <c r="S1550">
        <v>152426928056</v>
      </c>
      <c r="T1550" t="s">
        <v>5563</v>
      </c>
      <c r="U1550" t="s">
        <v>5564</v>
      </c>
      <c r="V1550" t="s">
        <v>5565</v>
      </c>
      <c r="Z1550">
        <v>113.46332542598201</v>
      </c>
      <c r="AA1550">
        <v>-7.1380190005300497</v>
      </c>
      <c r="AB1550" t="s">
        <v>5566</v>
      </c>
      <c r="AC1550" t="s">
        <v>217</v>
      </c>
      <c r="AL1550" t="s">
        <v>218</v>
      </c>
      <c r="AM1550" t="s">
        <v>5567</v>
      </c>
      <c r="AN1550" t="s">
        <v>6</v>
      </c>
      <c r="AO1550" s="57">
        <v>46242.476041666669</v>
      </c>
      <c r="AP1550" s="57">
        <v>46243.333333333336</v>
      </c>
      <c r="AR1550" t="s">
        <v>219</v>
      </c>
      <c r="AS1550" t="s">
        <v>127</v>
      </c>
      <c r="AT1550" t="s">
        <v>231</v>
      </c>
      <c r="AU1550">
        <v>20260809</v>
      </c>
      <c r="AV1550" t="s">
        <v>222</v>
      </c>
      <c r="AW1550" t="s">
        <v>1066</v>
      </c>
      <c r="AX1550" t="s">
        <v>223</v>
      </c>
      <c r="BA1550" s="57">
        <v>46243.333333333336</v>
      </c>
      <c r="BB1550" t="s">
        <v>5567</v>
      </c>
      <c r="BC1550">
        <v>2026</v>
      </c>
      <c r="BD1550">
        <v>8</v>
      </c>
      <c r="BE1550">
        <v>9</v>
      </c>
      <c r="BF1550" s="6">
        <f t="shared" si="72"/>
        <v>46243</v>
      </c>
      <c r="BG1550">
        <f t="shared" si="73"/>
        <v>-0.33333333333575865</v>
      </c>
      <c r="BH1550" t="str">
        <f t="shared" si="74"/>
        <v>COMPLY</v>
      </c>
      <c r="BI1550" t="str">
        <f>VLOOKUP(H1550,Sheet2!$A$1:$B$270,2,FALSE)</f>
        <v>MADURA</v>
      </c>
    </row>
    <row r="1551" spans="1:61">
      <c r="A1551">
        <v>1550</v>
      </c>
      <c r="B1551">
        <v>1002515802</v>
      </c>
      <c r="C1551">
        <v>3</v>
      </c>
      <c r="D1551" t="s">
        <v>38</v>
      </c>
      <c r="E1551">
        <v>5</v>
      </c>
      <c r="F1551" t="s">
        <v>90</v>
      </c>
      <c r="G1551" t="s">
        <v>98</v>
      </c>
      <c r="H1551" t="s">
        <v>303</v>
      </c>
      <c r="I1551" t="s">
        <v>213</v>
      </c>
      <c r="J1551" t="s">
        <v>214</v>
      </c>
      <c r="K1551" t="s">
        <v>149</v>
      </c>
      <c r="L1551" t="s">
        <v>215</v>
      </c>
      <c r="M1551" t="s">
        <v>76</v>
      </c>
      <c r="N1551" t="s">
        <v>216</v>
      </c>
      <c r="O1551" s="57">
        <v>46242.472893518519</v>
      </c>
      <c r="P1551" s="57">
        <v>46243.76121527778</v>
      </c>
      <c r="Q1551">
        <v>69361366</v>
      </c>
      <c r="S1551">
        <v>152606246405</v>
      </c>
      <c r="T1551" t="s">
        <v>5568</v>
      </c>
      <c r="U1551" t="s">
        <v>5569</v>
      </c>
      <c r="V1551" t="s">
        <v>5570</v>
      </c>
      <c r="Z1551">
        <v>111.912828133028</v>
      </c>
      <c r="AA1551">
        <v>-8.0405224629432901</v>
      </c>
      <c r="AB1551" t="s">
        <v>5571</v>
      </c>
      <c r="AC1551" t="s">
        <v>237</v>
      </c>
      <c r="AL1551" t="s">
        <v>218</v>
      </c>
      <c r="AM1551" t="s">
        <v>5572</v>
      </c>
      <c r="AN1551" t="s">
        <v>6</v>
      </c>
      <c r="AO1551" s="57">
        <v>46242.476041666669</v>
      </c>
      <c r="AP1551" s="57">
        <v>46243.333333333336</v>
      </c>
      <c r="AR1551" t="s">
        <v>219</v>
      </c>
      <c r="AS1551" t="s">
        <v>98</v>
      </c>
      <c r="AT1551" t="s">
        <v>231</v>
      </c>
      <c r="AU1551">
        <v>20260809</v>
      </c>
      <c r="AV1551" t="s">
        <v>222</v>
      </c>
      <c r="AW1551" t="s">
        <v>1055</v>
      </c>
      <c r="AX1551" t="s">
        <v>223</v>
      </c>
      <c r="BA1551" s="57">
        <v>46243.333333333336</v>
      </c>
      <c r="BB1551" t="s">
        <v>5572</v>
      </c>
      <c r="BC1551">
        <v>2026</v>
      </c>
      <c r="BD1551">
        <v>8</v>
      </c>
      <c r="BE1551">
        <v>9</v>
      </c>
      <c r="BF1551" s="6">
        <f t="shared" si="72"/>
        <v>46243</v>
      </c>
      <c r="BG1551">
        <f t="shared" si="73"/>
        <v>-0.33333333333575865</v>
      </c>
      <c r="BH1551" t="str">
        <f t="shared" si="74"/>
        <v>COMPLY</v>
      </c>
      <c r="BI1551" t="str">
        <f>VLOOKUP(H1551,Sheet2!$A$1:$B$270,2,FALSE)</f>
        <v>BLITAR</v>
      </c>
    </row>
    <row r="1552" spans="1:61">
      <c r="A1552">
        <v>1551</v>
      </c>
      <c r="B1552">
        <v>1002520989</v>
      </c>
      <c r="C1552">
        <v>3</v>
      </c>
      <c r="D1552" t="s">
        <v>51</v>
      </c>
      <c r="E1552">
        <v>4</v>
      </c>
      <c r="F1552" t="s">
        <v>275</v>
      </c>
      <c r="G1552" t="s">
        <v>275</v>
      </c>
      <c r="H1552" t="s">
        <v>976</v>
      </c>
      <c r="I1552" t="s">
        <v>213</v>
      </c>
      <c r="J1552" t="s">
        <v>214</v>
      </c>
      <c r="K1552" t="s">
        <v>149</v>
      </c>
      <c r="L1552" t="s">
        <v>215</v>
      </c>
      <c r="M1552" t="s">
        <v>76</v>
      </c>
      <c r="N1552" t="s">
        <v>216</v>
      </c>
      <c r="O1552" s="57">
        <v>46245.778425925928</v>
      </c>
      <c r="P1552" s="57">
        <v>46246.790590277778</v>
      </c>
      <c r="Q1552">
        <v>69363742</v>
      </c>
      <c r="S1552">
        <v>141456115397</v>
      </c>
      <c r="T1552" t="s">
        <v>7775</v>
      </c>
      <c r="U1552" t="s">
        <v>7776</v>
      </c>
      <c r="V1552" t="s">
        <v>7777</v>
      </c>
      <c r="Z1552">
        <v>110.613349</v>
      </c>
      <c r="AA1552">
        <v>-6.9114990000000001</v>
      </c>
      <c r="AB1552" t="s">
        <v>7778</v>
      </c>
      <c r="AC1552" t="s">
        <v>237</v>
      </c>
      <c r="AL1552" t="s">
        <v>218</v>
      </c>
      <c r="AM1552" t="s">
        <v>7779</v>
      </c>
      <c r="AN1552" t="s">
        <v>6</v>
      </c>
      <c r="AO1552" s="57">
        <v>46334.788518518515</v>
      </c>
      <c r="AP1552" s="57">
        <v>46246.625</v>
      </c>
      <c r="AR1552" t="s">
        <v>219</v>
      </c>
      <c r="AS1552" t="s">
        <v>977</v>
      </c>
      <c r="AT1552" t="s">
        <v>231</v>
      </c>
      <c r="AU1552">
        <v>20260812</v>
      </c>
      <c r="AV1552" t="s">
        <v>222</v>
      </c>
      <c r="AW1552" t="s">
        <v>1055</v>
      </c>
      <c r="AX1552" t="s">
        <v>223</v>
      </c>
      <c r="BA1552" s="57">
        <v>46246.625</v>
      </c>
      <c r="BB1552" t="s">
        <v>7779</v>
      </c>
      <c r="BC1552">
        <v>2026</v>
      </c>
      <c r="BD1552">
        <v>8</v>
      </c>
      <c r="BE1552">
        <v>12</v>
      </c>
      <c r="BF1552" s="6">
        <f t="shared" si="72"/>
        <v>46246</v>
      </c>
      <c r="BG1552">
        <f t="shared" si="73"/>
        <v>-0.625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1002520411</v>
      </c>
      <c r="C1553">
        <v>3</v>
      </c>
      <c r="D1553" t="s">
        <v>59</v>
      </c>
      <c r="E1553">
        <v>4</v>
      </c>
      <c r="F1553" t="s">
        <v>573</v>
      </c>
      <c r="G1553" t="s">
        <v>623</v>
      </c>
      <c r="H1553" t="s">
        <v>973</v>
      </c>
      <c r="I1553" t="s">
        <v>213</v>
      </c>
      <c r="J1553" t="s">
        <v>214</v>
      </c>
      <c r="K1553" t="s">
        <v>149</v>
      </c>
      <c r="M1553" t="s">
        <v>76</v>
      </c>
      <c r="N1553" t="s">
        <v>216</v>
      </c>
      <c r="O1553" s="57">
        <v>46245.637696759259</v>
      </c>
      <c r="P1553" s="57">
        <v>46245.727199074077</v>
      </c>
      <c r="Q1553">
        <v>69361092</v>
      </c>
      <c r="S1553">
        <v>146113146006</v>
      </c>
      <c r="T1553" t="s">
        <v>5259</v>
      </c>
      <c r="U1553" t="s">
        <v>6847</v>
      </c>
      <c r="V1553" t="s">
        <v>7780</v>
      </c>
      <c r="Z1553">
        <v>110.37690000000001</v>
      </c>
      <c r="AA1553">
        <v>-7.7809999999999997</v>
      </c>
      <c r="AB1553" t="s">
        <v>5262</v>
      </c>
      <c r="AC1553" t="s">
        <v>292</v>
      </c>
      <c r="AL1553" t="s">
        <v>218</v>
      </c>
      <c r="AM1553" t="s">
        <v>6849</v>
      </c>
      <c r="AN1553" t="s">
        <v>6</v>
      </c>
      <c r="AO1553" s="57">
        <v>46334.642939814818</v>
      </c>
      <c r="AR1553" t="s">
        <v>219</v>
      </c>
      <c r="AS1553" t="s">
        <v>220</v>
      </c>
      <c r="AT1553" t="s">
        <v>231</v>
      </c>
      <c r="AU1553">
        <v>20260811</v>
      </c>
      <c r="AV1553" t="s">
        <v>222</v>
      </c>
      <c r="AW1553" t="s">
        <v>568</v>
      </c>
      <c r="AX1553" t="s">
        <v>223</v>
      </c>
      <c r="BA1553" s="57">
        <v>46245.291666666664</v>
      </c>
      <c r="BB1553" t="s">
        <v>6849</v>
      </c>
      <c r="BC1553">
        <v>2026</v>
      </c>
      <c r="BD1553">
        <v>8</v>
      </c>
      <c r="BE1553">
        <v>11</v>
      </c>
      <c r="BF1553" s="6">
        <f t="shared" si="72"/>
        <v>46245</v>
      </c>
      <c r="BG1553">
        <f t="shared" si="73"/>
        <v>-0.29166666666424135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1002516495</v>
      </c>
      <c r="C1554">
        <v>3</v>
      </c>
      <c r="D1554" t="s">
        <v>38</v>
      </c>
      <c r="E1554">
        <v>5</v>
      </c>
      <c r="F1554" t="s">
        <v>92</v>
      </c>
      <c r="G1554" t="s">
        <v>89</v>
      </c>
      <c r="H1554" t="s">
        <v>411</v>
      </c>
      <c r="I1554" t="s">
        <v>213</v>
      </c>
      <c r="J1554" t="s">
        <v>214</v>
      </c>
      <c r="K1554" t="s">
        <v>149</v>
      </c>
      <c r="L1554" t="s">
        <v>215</v>
      </c>
      <c r="M1554" t="s">
        <v>970</v>
      </c>
      <c r="N1554" t="s">
        <v>216</v>
      </c>
      <c r="O1554" s="57">
        <v>46243.559699074074</v>
      </c>
      <c r="P1554" s="57">
        <v>46245.505729166667</v>
      </c>
      <c r="Q1554">
        <v>69361886</v>
      </c>
      <c r="S1554">
        <v>152609258256</v>
      </c>
      <c r="T1554" t="s">
        <v>5577</v>
      </c>
      <c r="U1554" t="s">
        <v>5578</v>
      </c>
      <c r="V1554" t="s">
        <v>5579</v>
      </c>
      <c r="Z1554">
        <v>111.845803186297</v>
      </c>
      <c r="AA1554">
        <v>-7.0707779287582699</v>
      </c>
      <c r="AB1554" t="s">
        <v>5580</v>
      </c>
      <c r="AC1554" t="s">
        <v>217</v>
      </c>
      <c r="AL1554" t="s">
        <v>218</v>
      </c>
      <c r="AM1554" t="s">
        <v>5581</v>
      </c>
      <c r="AN1554" t="s">
        <v>6</v>
      </c>
      <c r="AO1554" s="57">
        <v>46273.569282407407</v>
      </c>
      <c r="AP1554" s="57">
        <v>46244.541666666664</v>
      </c>
      <c r="AQ1554" t="s">
        <v>570</v>
      </c>
      <c r="AR1554" t="s">
        <v>12</v>
      </c>
      <c r="AS1554" t="s">
        <v>220</v>
      </c>
      <c r="AT1554" t="s">
        <v>231</v>
      </c>
      <c r="AV1554" t="s">
        <v>949</v>
      </c>
      <c r="AW1554" t="s">
        <v>1055</v>
      </c>
      <c r="AX1554" t="s">
        <v>223</v>
      </c>
      <c r="BA1554" s="57">
        <v>46244.541666666664</v>
      </c>
      <c r="BB1554" t="s">
        <v>5581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str">
        <f>VLOOKUP(H1554,Sheet2!$A$1:$B$270,2,FALSE)</f>
        <v>BOJONEGORO</v>
      </c>
    </row>
    <row r="1555" spans="1:61">
      <c r="A1555">
        <v>1554</v>
      </c>
      <c r="B1555">
        <v>1002513460</v>
      </c>
      <c r="C1555">
        <v>3</v>
      </c>
      <c r="D1555" t="s">
        <v>59</v>
      </c>
      <c r="E1555">
        <v>4</v>
      </c>
      <c r="F1555" t="s">
        <v>243</v>
      </c>
      <c r="G1555" t="s">
        <v>243</v>
      </c>
      <c r="H1555" t="s">
        <v>296</v>
      </c>
      <c r="I1555" t="s">
        <v>213</v>
      </c>
      <c r="J1555" t="s">
        <v>214</v>
      </c>
      <c r="K1555" t="s">
        <v>149</v>
      </c>
      <c r="L1555" t="s">
        <v>215</v>
      </c>
      <c r="M1555" t="s">
        <v>76</v>
      </c>
      <c r="N1555" t="s">
        <v>216</v>
      </c>
      <c r="O1555" s="57">
        <v>46240.790937500002</v>
      </c>
      <c r="P1555" s="57">
        <v>46241.495925925927</v>
      </c>
      <c r="Q1555">
        <v>69360346</v>
      </c>
      <c r="S1555">
        <v>146137149674</v>
      </c>
      <c r="T1555" t="s">
        <v>3167</v>
      </c>
      <c r="U1555" t="s">
        <v>5582</v>
      </c>
      <c r="V1555" t="s">
        <v>3168</v>
      </c>
      <c r="Z1555">
        <v>110.2047543</v>
      </c>
      <c r="AA1555">
        <v>-7.5060150999999999</v>
      </c>
      <c r="AB1555" t="s">
        <v>3169</v>
      </c>
      <c r="AC1555" t="s">
        <v>237</v>
      </c>
      <c r="AL1555" t="s">
        <v>218</v>
      </c>
      <c r="AM1555" t="s">
        <v>3170</v>
      </c>
      <c r="AN1555" t="s">
        <v>6</v>
      </c>
      <c r="AO1555" s="57">
        <v>46181.79886574074</v>
      </c>
      <c r="AP1555" s="57">
        <v>46246.333333333336</v>
      </c>
      <c r="AR1555" t="s">
        <v>219</v>
      </c>
      <c r="AS1555" t="s">
        <v>220</v>
      </c>
      <c r="AT1555" t="s">
        <v>231</v>
      </c>
      <c r="AU1555">
        <v>20260807</v>
      </c>
      <c r="AV1555" t="s">
        <v>222</v>
      </c>
      <c r="AW1555" t="s">
        <v>1059</v>
      </c>
      <c r="AX1555" t="s">
        <v>223</v>
      </c>
      <c r="BA1555" s="57">
        <v>46246.333333333336</v>
      </c>
      <c r="BB1555" t="s">
        <v>3170</v>
      </c>
      <c r="BC1555">
        <v>2026</v>
      </c>
      <c r="BD1555">
        <v>8</v>
      </c>
      <c r="BE1555">
        <v>7</v>
      </c>
      <c r="BF1555" s="6">
        <f t="shared" si="72"/>
        <v>46241</v>
      </c>
      <c r="BG1555">
        <f t="shared" si="73"/>
        <v>-5.3333333333357587</v>
      </c>
      <c r="BH1555" t="str">
        <f t="shared" si="74"/>
        <v>COMPLY</v>
      </c>
      <c r="BI1555" t="e">
        <f>VLOOKUP(H1555,Sheet2!$A$1:$B$270,2,FALSE)</f>
        <v>#N/A</v>
      </c>
    </row>
    <row r="1556" spans="1:61">
      <c r="A1556">
        <v>1555</v>
      </c>
      <c r="B1556">
        <v>1002524713</v>
      </c>
      <c r="C1556">
        <v>3</v>
      </c>
      <c r="D1556" t="s">
        <v>55</v>
      </c>
      <c r="E1556">
        <v>5</v>
      </c>
      <c r="F1556" t="s">
        <v>267</v>
      </c>
      <c r="G1556" t="s">
        <v>122</v>
      </c>
      <c r="H1556" t="s">
        <v>299</v>
      </c>
      <c r="I1556" t="s">
        <v>213</v>
      </c>
      <c r="J1556" t="s">
        <v>214</v>
      </c>
      <c r="K1556" t="s">
        <v>149</v>
      </c>
      <c r="M1556" t="s">
        <v>559</v>
      </c>
      <c r="N1556" t="s">
        <v>216</v>
      </c>
      <c r="O1556" s="57">
        <v>46247.645266203705</v>
      </c>
      <c r="P1556" s="57">
        <v>46247.714479166665</v>
      </c>
      <c r="Q1556">
        <v>69365318</v>
      </c>
      <c r="S1556">
        <v>152446245967</v>
      </c>
      <c r="T1556" t="s">
        <v>8897</v>
      </c>
      <c r="U1556" t="s">
        <v>8898</v>
      </c>
      <c r="Z1556">
        <v>112.6001687</v>
      </c>
      <c r="AA1556">
        <v>-7.2463372000000001</v>
      </c>
      <c r="AB1556" t="s">
        <v>8899</v>
      </c>
      <c r="AC1556" t="s">
        <v>230</v>
      </c>
      <c r="AO1556" t="s">
        <v>9031</v>
      </c>
      <c r="AR1556" t="s">
        <v>6</v>
      </c>
      <c r="AS1556" t="s">
        <v>932</v>
      </c>
      <c r="AT1556" t="s">
        <v>231</v>
      </c>
      <c r="AV1556" t="s">
        <v>9682</v>
      </c>
      <c r="AW1556" t="s">
        <v>566</v>
      </c>
      <c r="AX1556" t="s">
        <v>223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str">
        <f>VLOOKUP(H1556,Sheet2!$A$1:$B$270,2,FALSE)</f>
        <v>GRESIK</v>
      </c>
    </row>
    <row r="1557" spans="1:61">
      <c r="A1557">
        <v>1556</v>
      </c>
      <c r="B1557">
        <v>1002522997</v>
      </c>
      <c r="C1557">
        <v>3</v>
      </c>
      <c r="D1557" t="s">
        <v>38</v>
      </c>
      <c r="E1557">
        <v>5</v>
      </c>
      <c r="F1557" t="s">
        <v>90</v>
      </c>
      <c r="G1557" t="s">
        <v>90</v>
      </c>
      <c r="H1557" t="s">
        <v>356</v>
      </c>
      <c r="I1557" t="s">
        <v>213</v>
      </c>
      <c r="J1557" t="s">
        <v>214</v>
      </c>
      <c r="K1557" t="s">
        <v>149</v>
      </c>
      <c r="L1557" t="s">
        <v>215</v>
      </c>
      <c r="M1557" t="s">
        <v>76</v>
      </c>
      <c r="N1557" t="s">
        <v>216</v>
      </c>
      <c r="O1557" s="57">
        <v>46246.712453703702</v>
      </c>
      <c r="P1557" s="57">
        <v>46247.849722222221</v>
      </c>
      <c r="Q1557">
        <v>69364561</v>
      </c>
      <c r="S1557">
        <v>152639219489</v>
      </c>
      <c r="T1557" t="s">
        <v>8696</v>
      </c>
      <c r="U1557" t="s">
        <v>8697</v>
      </c>
      <c r="V1557" t="s">
        <v>8698</v>
      </c>
      <c r="Z1557">
        <v>112.123064</v>
      </c>
      <c r="AA1557">
        <v>-7.7805470000000003</v>
      </c>
      <c r="AB1557" t="s">
        <v>8699</v>
      </c>
      <c r="AC1557" t="s">
        <v>237</v>
      </c>
      <c r="AL1557" t="s">
        <v>218</v>
      </c>
      <c r="AM1557" t="s">
        <v>8099</v>
      </c>
      <c r="AN1557" t="s">
        <v>6</v>
      </c>
      <c r="AO1557" s="57">
        <v>46364.715636574074</v>
      </c>
      <c r="AP1557" s="57">
        <v>46247.625</v>
      </c>
      <c r="AR1557" t="s">
        <v>219</v>
      </c>
      <c r="AS1557" t="s">
        <v>312</v>
      </c>
      <c r="AT1557" t="s">
        <v>231</v>
      </c>
      <c r="AU1557">
        <v>20260813</v>
      </c>
      <c r="AV1557" t="s">
        <v>222</v>
      </c>
      <c r="AW1557" t="s">
        <v>1055</v>
      </c>
      <c r="AX1557" t="s">
        <v>223</v>
      </c>
      <c r="BA1557" s="57">
        <v>46247.625</v>
      </c>
      <c r="BB1557" t="s">
        <v>8099</v>
      </c>
      <c r="BC1557">
        <v>2026</v>
      </c>
      <c r="BD1557">
        <v>8</v>
      </c>
      <c r="BE1557">
        <v>13</v>
      </c>
      <c r="BF1557" s="6">
        <f t="shared" si="72"/>
        <v>46247</v>
      </c>
      <c r="BG1557">
        <f t="shared" si="73"/>
        <v>-0.625</v>
      </c>
      <c r="BH1557" t="str">
        <f t="shared" si="74"/>
        <v>COMPLY</v>
      </c>
      <c r="BI1557" t="str">
        <f>VLOOKUP(H1557,Sheet2!$A$1:$B$270,2,FALSE)</f>
        <v>KEDIRI</v>
      </c>
    </row>
    <row r="1558" spans="1:61">
      <c r="A1558">
        <v>1557</v>
      </c>
      <c r="B1558">
        <v>1002511712</v>
      </c>
      <c r="C1558">
        <v>3</v>
      </c>
      <c r="D1558" t="s">
        <v>38</v>
      </c>
      <c r="E1558">
        <v>5</v>
      </c>
      <c r="F1558" t="s">
        <v>251</v>
      </c>
      <c r="G1558" t="s">
        <v>91</v>
      </c>
      <c r="H1558" t="s">
        <v>400</v>
      </c>
      <c r="I1558" t="s">
        <v>213</v>
      </c>
      <c r="J1558" t="s">
        <v>214</v>
      </c>
      <c r="K1558" t="s">
        <v>149</v>
      </c>
      <c r="L1558" t="s">
        <v>215</v>
      </c>
      <c r="M1558" t="s">
        <v>76</v>
      </c>
      <c r="N1558" t="s">
        <v>216</v>
      </c>
      <c r="O1558" s="57">
        <v>46240.420104166667</v>
      </c>
      <c r="P1558" s="57">
        <v>46241.694918981484</v>
      </c>
      <c r="Q1558">
        <v>69359682</v>
      </c>
      <c r="S1558">
        <v>152703903442</v>
      </c>
      <c r="T1558" t="s">
        <v>3181</v>
      </c>
      <c r="U1558" t="s">
        <v>3182</v>
      </c>
      <c r="V1558" t="s">
        <v>3183</v>
      </c>
      <c r="Z1558">
        <v>112.61115340000001</v>
      </c>
      <c r="AA1558">
        <v>-7.9431544999999897</v>
      </c>
      <c r="AB1558" t="s">
        <v>3184</v>
      </c>
      <c r="AC1558" t="s">
        <v>237</v>
      </c>
      <c r="AL1558" t="s">
        <v>218</v>
      </c>
      <c r="AM1558" t="s">
        <v>3185</v>
      </c>
      <c r="AN1558" t="s">
        <v>6</v>
      </c>
      <c r="AO1558" s="57">
        <v>46181.423634259256</v>
      </c>
      <c r="AP1558" s="57">
        <v>46241.625</v>
      </c>
      <c r="AR1558" t="s">
        <v>219</v>
      </c>
      <c r="AS1558" t="s">
        <v>586</v>
      </c>
      <c r="AT1558" t="s">
        <v>231</v>
      </c>
      <c r="AU1558">
        <v>20260807</v>
      </c>
      <c r="AV1558" t="s">
        <v>222</v>
      </c>
      <c r="AW1558" t="s">
        <v>1059</v>
      </c>
      <c r="AX1558" t="s">
        <v>223</v>
      </c>
      <c r="BA1558" s="57">
        <v>46241.625</v>
      </c>
      <c r="BB1558" t="s">
        <v>3185</v>
      </c>
      <c r="BC1558">
        <v>2026</v>
      </c>
      <c r="BD1558">
        <v>8</v>
      </c>
      <c r="BE1558">
        <v>7</v>
      </c>
      <c r="BF1558" s="6">
        <f t="shared" si="72"/>
        <v>46241</v>
      </c>
      <c r="BG1558">
        <f t="shared" si="73"/>
        <v>-0.625</v>
      </c>
      <c r="BH1558" t="str">
        <f t="shared" si="74"/>
        <v>COMPLY</v>
      </c>
      <c r="BI1558" t="str">
        <f>VLOOKUP(H1558,Sheet2!$A$1:$B$270,2,FALSE)</f>
        <v>MALANG</v>
      </c>
    </row>
    <row r="1559" spans="1:61">
      <c r="A1559">
        <v>1558</v>
      </c>
      <c r="B1559">
        <v>1002515948</v>
      </c>
      <c r="C1559">
        <v>3</v>
      </c>
      <c r="D1559" t="s">
        <v>55</v>
      </c>
      <c r="E1559">
        <v>5</v>
      </c>
      <c r="F1559" t="s">
        <v>228</v>
      </c>
      <c r="G1559" t="s">
        <v>121</v>
      </c>
      <c r="H1559" t="s">
        <v>389</v>
      </c>
      <c r="I1559" t="s">
        <v>213</v>
      </c>
      <c r="J1559" t="s">
        <v>214</v>
      </c>
      <c r="K1559" t="s">
        <v>149</v>
      </c>
      <c r="M1559" t="s">
        <v>596</v>
      </c>
      <c r="N1559" t="s">
        <v>216</v>
      </c>
      <c r="O1559" s="57">
        <v>46242.561041666668</v>
      </c>
      <c r="P1559" s="57">
        <v>46245.577465277776</v>
      </c>
      <c r="Q1559">
        <v>69361470</v>
      </c>
      <c r="S1559">
        <v>152435910022</v>
      </c>
      <c r="T1559" t="s">
        <v>5587</v>
      </c>
      <c r="U1559" t="s">
        <v>5588</v>
      </c>
      <c r="V1559" t="s">
        <v>5589</v>
      </c>
      <c r="Z1559">
        <v>112.73725520000001</v>
      </c>
      <c r="AA1559">
        <v>-7.0491945999999999</v>
      </c>
      <c r="AB1559" t="s">
        <v>5590</v>
      </c>
      <c r="AC1559" t="s">
        <v>230</v>
      </c>
      <c r="AL1559" t="s">
        <v>218</v>
      </c>
      <c r="AM1559" t="s">
        <v>5591</v>
      </c>
      <c r="AN1559" t="s">
        <v>6</v>
      </c>
      <c r="AO1559" s="57">
        <v>46242.569351851853</v>
      </c>
      <c r="AP1559" s="57">
        <v>46243.541666666664</v>
      </c>
      <c r="AQ1559" t="s">
        <v>249</v>
      </c>
      <c r="AR1559" t="s">
        <v>14</v>
      </c>
      <c r="AS1559" t="s">
        <v>220</v>
      </c>
      <c r="AT1559" t="s">
        <v>231</v>
      </c>
      <c r="AV1559" t="s">
        <v>597</v>
      </c>
      <c r="AW1559" t="s">
        <v>566</v>
      </c>
      <c r="AX1559" t="s">
        <v>223</v>
      </c>
      <c r="BA1559" s="57">
        <v>46243.541666666664</v>
      </c>
      <c r="BB1559" t="s">
        <v>5591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str">
        <f>VLOOKUP(H1559,Sheet2!$A$1:$B$270,2,FALSE)</f>
        <v>MADURA</v>
      </c>
    </row>
    <row r="1560" spans="1:61">
      <c r="A1560">
        <v>1559</v>
      </c>
      <c r="B1560">
        <v>1002510500</v>
      </c>
      <c r="C1560">
        <v>3</v>
      </c>
      <c r="D1560" t="s">
        <v>42</v>
      </c>
      <c r="E1560">
        <v>5</v>
      </c>
      <c r="F1560" t="s">
        <v>106</v>
      </c>
      <c r="G1560" t="s">
        <v>106</v>
      </c>
      <c r="H1560" t="s">
        <v>377</v>
      </c>
      <c r="I1560" t="s">
        <v>213</v>
      </c>
      <c r="J1560" t="s">
        <v>214</v>
      </c>
      <c r="K1560" t="s">
        <v>149</v>
      </c>
      <c r="M1560" t="s">
        <v>76</v>
      </c>
      <c r="N1560" t="s">
        <v>216</v>
      </c>
      <c r="O1560" s="57">
        <v>46239.556064814817</v>
      </c>
      <c r="P1560" s="57">
        <v>46240.661770833336</v>
      </c>
      <c r="Q1560">
        <v>69359173</v>
      </c>
      <c r="S1560">
        <v>152731203673</v>
      </c>
      <c r="T1560" t="s">
        <v>3186</v>
      </c>
      <c r="U1560" t="s">
        <v>3187</v>
      </c>
      <c r="V1560" t="s">
        <v>3188</v>
      </c>
      <c r="Z1560">
        <v>112.9018069</v>
      </c>
      <c r="AA1560">
        <v>-7.6961456000000004</v>
      </c>
      <c r="AB1560" t="s">
        <v>3189</v>
      </c>
      <c r="AC1560" t="s">
        <v>230</v>
      </c>
      <c r="AL1560" t="s">
        <v>218</v>
      </c>
      <c r="AM1560" t="s">
        <v>3190</v>
      </c>
      <c r="AN1560" t="s">
        <v>6</v>
      </c>
      <c r="AO1560" s="57">
        <v>46150.559479166666</v>
      </c>
      <c r="AP1560" s="57">
        <v>46241.333333333336</v>
      </c>
      <c r="AR1560" t="s">
        <v>219</v>
      </c>
      <c r="AS1560" t="s">
        <v>220</v>
      </c>
      <c r="AT1560" t="s">
        <v>231</v>
      </c>
      <c r="AU1560">
        <v>20260806</v>
      </c>
      <c r="AV1560" t="s">
        <v>222</v>
      </c>
      <c r="AW1560" t="s">
        <v>567</v>
      </c>
      <c r="AX1560" t="s">
        <v>223</v>
      </c>
      <c r="BA1560" s="57">
        <v>46241.333333333336</v>
      </c>
      <c r="BB1560" t="s">
        <v>3190</v>
      </c>
      <c r="BC1560">
        <v>2026</v>
      </c>
      <c r="BD1560">
        <v>8</v>
      </c>
      <c r="BE1560">
        <v>6</v>
      </c>
      <c r="BF1560" s="6">
        <f t="shared" si="72"/>
        <v>46240</v>
      </c>
      <c r="BG1560">
        <f t="shared" si="73"/>
        <v>-1.3333333333357587</v>
      </c>
      <c r="BH1560" t="str">
        <f t="shared" si="74"/>
        <v>COMPLY</v>
      </c>
      <c r="BI1560" t="str">
        <f>VLOOKUP(H1560,Sheet2!$A$1:$B$270,2,FALSE)</f>
        <v>PASURUAN</v>
      </c>
    </row>
    <row r="1561" spans="1:61">
      <c r="A1561">
        <v>1560</v>
      </c>
      <c r="B1561">
        <v>1002512816</v>
      </c>
      <c r="C1561">
        <v>3</v>
      </c>
      <c r="D1561" t="s">
        <v>59</v>
      </c>
      <c r="E1561">
        <v>4</v>
      </c>
      <c r="F1561" t="s">
        <v>573</v>
      </c>
      <c r="G1561" t="s">
        <v>1045</v>
      </c>
      <c r="H1561" t="s">
        <v>1046</v>
      </c>
      <c r="I1561" t="s">
        <v>213</v>
      </c>
      <c r="J1561" t="s">
        <v>214</v>
      </c>
      <c r="K1561" t="s">
        <v>149</v>
      </c>
      <c r="M1561" t="s">
        <v>1013</v>
      </c>
      <c r="N1561" t="s">
        <v>216</v>
      </c>
      <c r="O1561" s="57">
        <v>46240.628738425927</v>
      </c>
      <c r="P1561" s="57">
        <v>46240.63003472222</v>
      </c>
      <c r="Q1561">
        <v>69360131</v>
      </c>
      <c r="S1561">
        <v>143135115034</v>
      </c>
      <c r="T1561" t="s">
        <v>1542</v>
      </c>
      <c r="Z1561">
        <v>110.733663308782</v>
      </c>
      <c r="AA1561">
        <v>-8.0604997679575305</v>
      </c>
      <c r="AB1561" t="s">
        <v>1545</v>
      </c>
      <c r="AC1561" t="s">
        <v>293</v>
      </c>
      <c r="AO1561" s="57">
        <v>46181.642870370371</v>
      </c>
      <c r="AR1561" t="s">
        <v>6</v>
      </c>
      <c r="AS1561" t="s">
        <v>1047</v>
      </c>
      <c r="AT1561" t="s">
        <v>231</v>
      </c>
      <c r="AV1561" t="s">
        <v>1014</v>
      </c>
      <c r="AW1561" t="s">
        <v>566</v>
      </c>
      <c r="AX1561" t="s">
        <v>223</v>
      </c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:61">
      <c r="A1562">
        <v>1561</v>
      </c>
      <c r="B1562">
        <v>1002510571</v>
      </c>
      <c r="C1562">
        <v>3</v>
      </c>
      <c r="D1562" t="s">
        <v>59</v>
      </c>
      <c r="E1562">
        <v>4</v>
      </c>
      <c r="F1562" t="s">
        <v>573</v>
      </c>
      <c r="G1562" t="s">
        <v>623</v>
      </c>
      <c r="H1562" t="s">
        <v>626</v>
      </c>
      <c r="I1562" t="s">
        <v>213</v>
      </c>
      <c r="J1562" t="s">
        <v>214</v>
      </c>
      <c r="K1562" t="s">
        <v>149</v>
      </c>
      <c r="M1562" t="s">
        <v>76</v>
      </c>
      <c r="N1562" t="s">
        <v>216</v>
      </c>
      <c r="O1562" s="57">
        <v>46239.565324074072</v>
      </c>
      <c r="P1562" s="57">
        <v>46241.266851851855</v>
      </c>
      <c r="Q1562">
        <v>69359198</v>
      </c>
      <c r="S1562">
        <v>141114227800</v>
      </c>
      <c r="T1562" t="s">
        <v>1035</v>
      </c>
      <c r="U1562" t="s">
        <v>1036</v>
      </c>
      <c r="V1562" t="s">
        <v>3191</v>
      </c>
      <c r="Z1562">
        <v>110.3861309</v>
      </c>
      <c r="AA1562">
        <v>-7.8130996000000001</v>
      </c>
      <c r="AB1562" t="s">
        <v>3192</v>
      </c>
      <c r="AC1562" t="s">
        <v>292</v>
      </c>
      <c r="AL1562" t="s">
        <v>218</v>
      </c>
      <c r="AM1562" t="s">
        <v>1706</v>
      </c>
      <c r="AN1562" t="s">
        <v>6</v>
      </c>
      <c r="AO1562" s="57">
        <v>46150.56925925926</v>
      </c>
      <c r="AP1562" s="57">
        <v>46240.541666666664</v>
      </c>
      <c r="AR1562" t="s">
        <v>219</v>
      </c>
      <c r="AS1562" t="s">
        <v>220</v>
      </c>
      <c r="AT1562" t="s">
        <v>231</v>
      </c>
      <c r="AU1562">
        <v>20260807</v>
      </c>
      <c r="AV1562" t="s">
        <v>222</v>
      </c>
      <c r="AW1562" t="s">
        <v>566</v>
      </c>
      <c r="AX1562" t="s">
        <v>223</v>
      </c>
      <c r="BA1562" s="57">
        <v>46240.541666666664</v>
      </c>
      <c r="BB1562" t="s">
        <v>1706</v>
      </c>
      <c r="BC1562">
        <v>2026</v>
      </c>
      <c r="BD1562">
        <v>8</v>
      </c>
      <c r="BE1562">
        <v>7</v>
      </c>
      <c r="BF1562" s="6">
        <f t="shared" si="72"/>
        <v>46241</v>
      </c>
      <c r="BG1562">
        <f t="shared" si="73"/>
        <v>0.45833333333575865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1002520750</v>
      </c>
      <c r="C1563">
        <v>3</v>
      </c>
      <c r="D1563" t="s">
        <v>59</v>
      </c>
      <c r="E1563">
        <v>4</v>
      </c>
      <c r="F1563" t="s">
        <v>243</v>
      </c>
      <c r="G1563" t="s">
        <v>657</v>
      </c>
      <c r="H1563" t="s">
        <v>658</v>
      </c>
      <c r="I1563" t="s">
        <v>213</v>
      </c>
      <c r="J1563" t="s">
        <v>214</v>
      </c>
      <c r="K1563" t="s">
        <v>149</v>
      </c>
      <c r="L1563" t="s">
        <v>215</v>
      </c>
      <c r="M1563" t="s">
        <v>76</v>
      </c>
      <c r="N1563" t="s">
        <v>216</v>
      </c>
      <c r="O1563" s="57">
        <v>46245.688854166663</v>
      </c>
      <c r="P1563" s="57">
        <v>46246.481956018521</v>
      </c>
      <c r="Q1563">
        <v>69363622</v>
      </c>
      <c r="S1563">
        <v>141149112906</v>
      </c>
      <c r="T1563" t="s">
        <v>7781</v>
      </c>
      <c r="U1563" t="s">
        <v>7782</v>
      </c>
      <c r="V1563" t="s">
        <v>7783</v>
      </c>
      <c r="Z1563">
        <v>110.07258040000001</v>
      </c>
      <c r="AA1563">
        <v>-7.2578883999999899</v>
      </c>
      <c r="AB1563" t="s">
        <v>7784</v>
      </c>
      <c r="AC1563" t="s">
        <v>237</v>
      </c>
      <c r="AL1563" t="s">
        <v>218</v>
      </c>
      <c r="AM1563" t="s">
        <v>7785</v>
      </c>
      <c r="AN1563" t="s">
        <v>6</v>
      </c>
      <c r="AO1563" s="57">
        <v>46334.694293981483</v>
      </c>
      <c r="AP1563" s="57">
        <v>46246.541666666664</v>
      </c>
      <c r="AR1563" t="s">
        <v>219</v>
      </c>
      <c r="AS1563" t="s">
        <v>659</v>
      </c>
      <c r="AT1563" t="s">
        <v>231</v>
      </c>
      <c r="AU1563">
        <v>20260812</v>
      </c>
      <c r="AV1563" t="s">
        <v>222</v>
      </c>
      <c r="AW1563" t="s">
        <v>1059</v>
      </c>
      <c r="AX1563" t="s">
        <v>223</v>
      </c>
      <c r="BA1563" s="57">
        <v>46246.541666666664</v>
      </c>
      <c r="BB1563" t="s">
        <v>7785</v>
      </c>
      <c r="BC1563">
        <v>2026</v>
      </c>
      <c r="BD1563">
        <v>8</v>
      </c>
      <c r="BE1563">
        <v>12</v>
      </c>
      <c r="BF1563" s="6">
        <f t="shared" si="72"/>
        <v>46246</v>
      </c>
      <c r="BG1563">
        <f t="shared" si="73"/>
        <v>-0.54166666666424135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1002517085</v>
      </c>
      <c r="C1564">
        <v>3</v>
      </c>
      <c r="D1564" t="s">
        <v>55</v>
      </c>
      <c r="E1564">
        <v>5</v>
      </c>
      <c r="F1564" t="s">
        <v>267</v>
      </c>
      <c r="G1564" t="s">
        <v>126</v>
      </c>
      <c r="H1564" t="s">
        <v>268</v>
      </c>
      <c r="I1564" t="s">
        <v>213</v>
      </c>
      <c r="J1564" t="s">
        <v>214</v>
      </c>
      <c r="K1564" t="s">
        <v>149</v>
      </c>
      <c r="M1564" t="s">
        <v>76</v>
      </c>
      <c r="N1564" t="s">
        <v>216</v>
      </c>
      <c r="O1564" s="57">
        <v>46244.408379629633</v>
      </c>
      <c r="P1564" s="57">
        <v>46244.601446759261</v>
      </c>
      <c r="Q1564">
        <v>69362165</v>
      </c>
      <c r="S1564">
        <v>152413167598</v>
      </c>
      <c r="T1564" t="s">
        <v>6693</v>
      </c>
      <c r="U1564" t="s">
        <v>6694</v>
      </c>
      <c r="V1564" t="s">
        <v>6695</v>
      </c>
      <c r="Z1564">
        <v>112.7299569</v>
      </c>
      <c r="AA1564">
        <v>-7.2508828999999997</v>
      </c>
      <c r="AB1564" t="s">
        <v>6696</v>
      </c>
      <c r="AC1564" t="s">
        <v>293</v>
      </c>
      <c r="AL1564" t="s">
        <v>218</v>
      </c>
      <c r="AM1564" t="s">
        <v>6697</v>
      </c>
      <c r="AN1564" t="s">
        <v>6</v>
      </c>
      <c r="AO1564" s="57">
        <v>46303.413599537038</v>
      </c>
      <c r="AP1564" s="57">
        <v>46245.333333333336</v>
      </c>
      <c r="AR1564" t="s">
        <v>219</v>
      </c>
      <c r="AS1564" t="s">
        <v>610</v>
      </c>
      <c r="AT1564" t="s">
        <v>231</v>
      </c>
      <c r="AU1564">
        <v>20260810</v>
      </c>
      <c r="AV1564" t="s">
        <v>222</v>
      </c>
      <c r="AW1564" t="s">
        <v>566</v>
      </c>
      <c r="AX1564" t="s">
        <v>223</v>
      </c>
      <c r="BA1564" s="57">
        <v>46245.333333333336</v>
      </c>
      <c r="BB1564" t="s">
        <v>6697</v>
      </c>
      <c r="BC1564">
        <v>2026</v>
      </c>
      <c r="BD1564">
        <v>8</v>
      </c>
      <c r="BE1564">
        <v>10</v>
      </c>
      <c r="BF1564" s="6">
        <f t="shared" si="72"/>
        <v>46244</v>
      </c>
      <c r="BG1564">
        <f t="shared" si="73"/>
        <v>-1.3333333333357587</v>
      </c>
      <c r="BH1564" t="str">
        <f t="shared" si="74"/>
        <v>COMPLY</v>
      </c>
      <c r="BI1564" t="str">
        <f>VLOOKUP(H1564,Sheet2!$A$1:$B$270,2,FALSE)</f>
        <v>SURABAYA SELATAN</v>
      </c>
    </row>
    <row r="1565" spans="1:61">
      <c r="A1565">
        <v>1564</v>
      </c>
      <c r="B1565">
        <v>1002512805</v>
      </c>
      <c r="C1565">
        <v>3</v>
      </c>
      <c r="D1565" t="s">
        <v>55</v>
      </c>
      <c r="E1565">
        <v>5</v>
      </c>
      <c r="F1565" t="s">
        <v>267</v>
      </c>
      <c r="G1565" t="s">
        <v>128</v>
      </c>
      <c r="H1565" t="s">
        <v>414</v>
      </c>
      <c r="I1565" t="s">
        <v>213</v>
      </c>
      <c r="J1565" t="s">
        <v>214</v>
      </c>
      <c r="K1565" t="s">
        <v>149</v>
      </c>
      <c r="L1565" t="s">
        <v>215</v>
      </c>
      <c r="M1565" t="s">
        <v>76</v>
      </c>
      <c r="N1565" t="s">
        <v>216</v>
      </c>
      <c r="O1565" s="57">
        <v>46240.627060185187</v>
      </c>
      <c r="P1565" s="57">
        <v>46241.58216435185</v>
      </c>
      <c r="Q1565">
        <v>69360125</v>
      </c>
      <c r="S1565">
        <v>152424212991</v>
      </c>
      <c r="T1565" t="s">
        <v>3203</v>
      </c>
      <c r="U1565" t="s">
        <v>3204</v>
      </c>
      <c r="V1565" t="s">
        <v>3205</v>
      </c>
      <c r="Z1565">
        <v>112.65170406550099</v>
      </c>
      <c r="AA1565">
        <v>-7.3160850226120697</v>
      </c>
      <c r="AB1565" t="s">
        <v>3206</v>
      </c>
      <c r="AC1565" t="s">
        <v>217</v>
      </c>
      <c r="AL1565" t="s">
        <v>218</v>
      </c>
      <c r="AM1565" t="s">
        <v>3207</v>
      </c>
      <c r="AN1565" t="s">
        <v>6</v>
      </c>
      <c r="AO1565" s="57">
        <v>46181.642870370371</v>
      </c>
      <c r="AP1565" s="57">
        <v>46241.5</v>
      </c>
      <c r="AR1565" t="s">
        <v>219</v>
      </c>
      <c r="AS1565" t="s">
        <v>128</v>
      </c>
      <c r="AT1565" t="s">
        <v>221</v>
      </c>
      <c r="AU1565">
        <v>20260807</v>
      </c>
      <c r="AV1565" t="s">
        <v>222</v>
      </c>
      <c r="AW1565" t="s">
        <v>1082</v>
      </c>
      <c r="AX1565" t="s">
        <v>223</v>
      </c>
      <c r="BA1565" s="57">
        <v>46241.5</v>
      </c>
      <c r="BB1565" t="s">
        <v>3207</v>
      </c>
      <c r="BC1565">
        <v>2026</v>
      </c>
      <c r="BD1565">
        <v>8</v>
      </c>
      <c r="BE1565">
        <v>7</v>
      </c>
      <c r="BF1565" s="6">
        <f t="shared" si="72"/>
        <v>46241</v>
      </c>
      <c r="BG1565">
        <f t="shared" si="73"/>
        <v>-0.5</v>
      </c>
      <c r="BH1565" t="str">
        <f t="shared" si="74"/>
        <v>COMPLY</v>
      </c>
      <c r="BI1565" t="str">
        <f>VLOOKUP(H1565,Sheet2!$A$1:$B$270,2,FALSE)</f>
        <v>SURABAYA UTARA</v>
      </c>
    </row>
    <row r="1566" spans="1:61">
      <c r="A1566">
        <v>1565</v>
      </c>
      <c r="B1566">
        <v>1002505719</v>
      </c>
      <c r="C1566">
        <v>3</v>
      </c>
      <c r="D1566" t="s">
        <v>49</v>
      </c>
      <c r="E1566">
        <v>4</v>
      </c>
      <c r="F1566" t="s">
        <v>253</v>
      </c>
      <c r="G1566" t="s">
        <v>256</v>
      </c>
      <c r="H1566" t="s">
        <v>910</v>
      </c>
      <c r="I1566" t="s">
        <v>213</v>
      </c>
      <c r="J1566" t="s">
        <v>214</v>
      </c>
      <c r="K1566" t="s">
        <v>149</v>
      </c>
      <c r="M1566" t="s">
        <v>76</v>
      </c>
      <c r="N1566" t="s">
        <v>216</v>
      </c>
      <c r="O1566" s="57">
        <v>46237.425393518519</v>
      </c>
      <c r="P1566" s="57">
        <v>46239.726400462961</v>
      </c>
      <c r="Q1566">
        <v>69357283</v>
      </c>
      <c r="S1566">
        <v>142206131308</v>
      </c>
      <c r="T1566" t="s">
        <v>3208</v>
      </c>
      <c r="U1566" t="s">
        <v>3209</v>
      </c>
      <c r="V1566" t="s">
        <v>3210</v>
      </c>
      <c r="Z1566">
        <v>109.1620116</v>
      </c>
      <c r="AA1566">
        <v>-7.1951413999999998</v>
      </c>
      <c r="AB1566" t="s">
        <v>3211</v>
      </c>
      <c r="AC1566" t="s">
        <v>226</v>
      </c>
      <c r="AL1566" t="s">
        <v>218</v>
      </c>
      <c r="AM1566" t="s">
        <v>3212</v>
      </c>
      <c r="AN1566" t="s">
        <v>6</v>
      </c>
      <c r="AO1566" s="57">
        <v>46089.444699074076</v>
      </c>
      <c r="AP1566" s="57">
        <v>46240.333333333336</v>
      </c>
      <c r="AR1566" t="s">
        <v>219</v>
      </c>
      <c r="AS1566" t="s">
        <v>220</v>
      </c>
      <c r="AT1566" t="s">
        <v>231</v>
      </c>
      <c r="AU1566">
        <v>20260805</v>
      </c>
      <c r="AV1566" t="s">
        <v>222</v>
      </c>
      <c r="AW1566" t="s">
        <v>566</v>
      </c>
      <c r="AX1566" t="s">
        <v>223</v>
      </c>
      <c r="BA1566" s="57">
        <v>46240.333333333336</v>
      </c>
      <c r="BB1566" t="s">
        <v>3212</v>
      </c>
      <c r="BC1566">
        <v>2026</v>
      </c>
      <c r="BD1566">
        <v>8</v>
      </c>
      <c r="BE1566">
        <v>5</v>
      </c>
      <c r="BF1566" s="6">
        <f t="shared" si="72"/>
        <v>46239</v>
      </c>
      <c r="BG1566">
        <f t="shared" si="73"/>
        <v>-1.3333333333357587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1002511443</v>
      </c>
      <c r="C1567">
        <v>3</v>
      </c>
      <c r="D1567" t="s">
        <v>55</v>
      </c>
      <c r="E1567">
        <v>5</v>
      </c>
      <c r="F1567" t="s">
        <v>267</v>
      </c>
      <c r="G1567" t="s">
        <v>125</v>
      </c>
      <c r="H1567" t="s">
        <v>417</v>
      </c>
      <c r="I1567" t="s">
        <v>213</v>
      </c>
      <c r="J1567" t="s">
        <v>214</v>
      </c>
      <c r="K1567" t="s">
        <v>149</v>
      </c>
      <c r="M1567" t="s">
        <v>236</v>
      </c>
      <c r="N1567" t="s">
        <v>216</v>
      </c>
      <c r="O1567" s="57">
        <v>46240.351400462961</v>
      </c>
      <c r="P1567" s="57">
        <v>46243.426006944443</v>
      </c>
      <c r="Q1567">
        <v>69359541</v>
      </c>
      <c r="S1567">
        <v>152433910083</v>
      </c>
      <c r="T1567" t="s">
        <v>3213</v>
      </c>
      <c r="U1567" t="s">
        <v>3214</v>
      </c>
      <c r="Z1567">
        <v>112.4032284</v>
      </c>
      <c r="AA1567">
        <v>-7.1241047999999996</v>
      </c>
      <c r="AB1567" t="s">
        <v>3215</v>
      </c>
      <c r="AC1567" t="s">
        <v>230</v>
      </c>
      <c r="AO1567" s="57">
        <v>46181.361018518517</v>
      </c>
      <c r="AR1567" t="s">
        <v>314</v>
      </c>
      <c r="AS1567" t="s">
        <v>125</v>
      </c>
      <c r="AT1567" t="s">
        <v>231</v>
      </c>
      <c r="AV1567" t="s">
        <v>5592</v>
      </c>
      <c r="AW1567" t="s">
        <v>592</v>
      </c>
      <c r="AX1567" t="s">
        <v>223</v>
      </c>
      <c r="AZ1567" t="s">
        <v>5592</v>
      </c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str">
        <f>VLOOKUP(H1567,Sheet2!$A$1:$B$270,2,FALSE)</f>
        <v>GRESIK</v>
      </c>
    </row>
    <row r="1568" spans="1:61">
      <c r="A1568">
        <v>1567</v>
      </c>
      <c r="B1568">
        <v>1002515804</v>
      </c>
      <c r="C1568">
        <v>3</v>
      </c>
      <c r="D1568" t="s">
        <v>55</v>
      </c>
      <c r="E1568">
        <v>5</v>
      </c>
      <c r="F1568" t="s">
        <v>228</v>
      </c>
      <c r="G1568" t="s">
        <v>127</v>
      </c>
      <c r="H1568" t="s">
        <v>498</v>
      </c>
      <c r="I1568" t="s">
        <v>213</v>
      </c>
      <c r="J1568" t="s">
        <v>214</v>
      </c>
      <c r="K1568" t="s">
        <v>149</v>
      </c>
      <c r="M1568" t="s">
        <v>76</v>
      </c>
      <c r="N1568" t="s">
        <v>216</v>
      </c>
      <c r="O1568" s="57">
        <v>46242.474016203705</v>
      </c>
      <c r="P1568" s="57">
        <v>46242.699004629627</v>
      </c>
      <c r="Q1568">
        <v>69361145</v>
      </c>
      <c r="S1568">
        <v>152428209498</v>
      </c>
      <c r="T1568" t="s">
        <v>5593</v>
      </c>
      <c r="U1568" t="s">
        <v>5594</v>
      </c>
      <c r="V1568" t="s">
        <v>5595</v>
      </c>
      <c r="Z1568">
        <v>113.687455</v>
      </c>
      <c r="AA1568">
        <v>-7.0253519999999998</v>
      </c>
      <c r="AB1568" t="s">
        <v>5596</v>
      </c>
      <c r="AC1568" t="s">
        <v>217</v>
      </c>
      <c r="AL1568" t="s">
        <v>218</v>
      </c>
      <c r="AM1568" t="s">
        <v>5597</v>
      </c>
      <c r="AN1568" t="s">
        <v>6</v>
      </c>
      <c r="AO1568" s="57">
        <v>46242.476041666669</v>
      </c>
      <c r="AR1568" t="s">
        <v>219</v>
      </c>
      <c r="AS1568" t="s">
        <v>220</v>
      </c>
      <c r="AT1568" t="s">
        <v>231</v>
      </c>
      <c r="AU1568">
        <v>20260808</v>
      </c>
      <c r="AV1568" t="s">
        <v>222</v>
      </c>
      <c r="AW1568" t="s">
        <v>601</v>
      </c>
      <c r="AX1568" t="s">
        <v>223</v>
      </c>
      <c r="BA1568" s="57">
        <v>46242.291666666664</v>
      </c>
      <c r="BB1568" t="s">
        <v>5597</v>
      </c>
      <c r="BC1568">
        <v>2026</v>
      </c>
      <c r="BD1568">
        <v>8</v>
      </c>
      <c r="BE1568">
        <v>8</v>
      </c>
      <c r="BF1568" s="6">
        <f t="shared" si="72"/>
        <v>46242</v>
      </c>
      <c r="BG1568">
        <f t="shared" si="73"/>
        <v>-0.29166666666424135</v>
      </c>
      <c r="BH1568" t="str">
        <f t="shared" si="74"/>
        <v>COMPLY</v>
      </c>
      <c r="BI1568" t="str">
        <f>VLOOKUP(H1568,Sheet2!$A$1:$B$270,2,FALSE)</f>
        <v>MADURA</v>
      </c>
    </row>
    <row r="1569" spans="1:61">
      <c r="A1569">
        <v>1568</v>
      </c>
      <c r="B1569">
        <v>1002515631</v>
      </c>
      <c r="C1569">
        <v>3</v>
      </c>
      <c r="D1569" t="s">
        <v>55</v>
      </c>
      <c r="E1569">
        <v>5</v>
      </c>
      <c r="F1569" t="s">
        <v>228</v>
      </c>
      <c r="G1569" t="s">
        <v>121</v>
      </c>
      <c r="H1569" t="s">
        <v>286</v>
      </c>
      <c r="I1569" t="s">
        <v>213</v>
      </c>
      <c r="J1569" t="s">
        <v>214</v>
      </c>
      <c r="K1569" t="s">
        <v>149</v>
      </c>
      <c r="L1569" t="s">
        <v>215</v>
      </c>
      <c r="M1569" t="s">
        <v>76</v>
      </c>
      <c r="N1569" t="s">
        <v>216</v>
      </c>
      <c r="O1569" s="57">
        <v>46242.386770833335</v>
      </c>
      <c r="P1569" s="57">
        <v>46243.437939814816</v>
      </c>
      <c r="Q1569">
        <v>69361240</v>
      </c>
      <c r="S1569">
        <v>152437905586</v>
      </c>
      <c r="T1569" t="s">
        <v>5598</v>
      </c>
      <c r="U1569" t="s">
        <v>5599</v>
      </c>
      <c r="V1569" t="s">
        <v>5600</v>
      </c>
      <c r="Z1569">
        <v>113.275085315108</v>
      </c>
      <c r="AA1569">
        <v>-7.0632842062431296</v>
      </c>
      <c r="AB1569" t="s">
        <v>5601</v>
      </c>
      <c r="AC1569" t="s">
        <v>217</v>
      </c>
      <c r="AL1569" t="s">
        <v>218</v>
      </c>
      <c r="AM1569" t="s">
        <v>5602</v>
      </c>
      <c r="AN1569" t="s">
        <v>6</v>
      </c>
      <c r="AO1569" s="57">
        <v>46242.39266203704</v>
      </c>
      <c r="AP1569" s="57">
        <v>46243.333333333336</v>
      </c>
      <c r="AR1569" t="s">
        <v>219</v>
      </c>
      <c r="AS1569" t="s">
        <v>220</v>
      </c>
      <c r="AT1569" t="s">
        <v>221</v>
      </c>
      <c r="AU1569">
        <v>20260809</v>
      </c>
      <c r="AV1569" t="s">
        <v>222</v>
      </c>
      <c r="AW1569" t="s">
        <v>1023</v>
      </c>
      <c r="AX1569" t="s">
        <v>223</v>
      </c>
      <c r="BA1569" s="57">
        <v>46243.333333333336</v>
      </c>
      <c r="BB1569" t="s">
        <v>5602</v>
      </c>
      <c r="BC1569">
        <v>2026</v>
      </c>
      <c r="BD1569">
        <v>8</v>
      </c>
      <c r="BE1569">
        <v>9</v>
      </c>
      <c r="BF1569" s="6">
        <f t="shared" si="72"/>
        <v>46243</v>
      </c>
      <c r="BG1569">
        <f t="shared" si="73"/>
        <v>-0.33333333333575865</v>
      </c>
      <c r="BH1569" t="str">
        <f t="shared" si="74"/>
        <v>COMPLY</v>
      </c>
      <c r="BI1569" t="str">
        <f>VLOOKUP(H1569,Sheet2!$A$1:$B$270,2,FALSE)</f>
        <v>MADURA</v>
      </c>
    </row>
    <row r="1570" spans="1:61">
      <c r="A1570">
        <v>1569</v>
      </c>
      <c r="B1570">
        <v>1002519676</v>
      </c>
      <c r="C1570">
        <v>3</v>
      </c>
      <c r="D1570" t="s">
        <v>45</v>
      </c>
      <c r="E1570">
        <v>5</v>
      </c>
      <c r="F1570" t="s">
        <v>211</v>
      </c>
      <c r="G1570" t="s">
        <v>115</v>
      </c>
      <c r="H1570" t="s">
        <v>407</v>
      </c>
      <c r="I1570" t="s">
        <v>213</v>
      </c>
      <c r="J1570" t="s">
        <v>214</v>
      </c>
      <c r="K1570" t="s">
        <v>149</v>
      </c>
      <c r="L1570" t="s">
        <v>620</v>
      </c>
      <c r="M1570" t="s">
        <v>225</v>
      </c>
      <c r="N1570" t="s">
        <v>216</v>
      </c>
      <c r="O1570" s="57">
        <v>46245.503425925926</v>
      </c>
      <c r="P1570" s="57">
        <v>46246.640763888892</v>
      </c>
      <c r="Q1570">
        <v>69363199</v>
      </c>
      <c r="R1570">
        <v>3707702032</v>
      </c>
      <c r="S1570">
        <v>172602203927</v>
      </c>
      <c r="T1570" t="s">
        <v>7786</v>
      </c>
      <c r="U1570" t="s">
        <v>7787</v>
      </c>
      <c r="V1570" t="s">
        <v>7788</v>
      </c>
      <c r="Z1570">
        <v>116.128697</v>
      </c>
      <c r="AA1570">
        <v>-8.6841050000000006</v>
      </c>
      <c r="AB1570" t="s">
        <v>7789</v>
      </c>
      <c r="AC1570" t="s">
        <v>237</v>
      </c>
      <c r="AL1570" t="s">
        <v>218</v>
      </c>
      <c r="AM1570" t="s">
        <v>7790</v>
      </c>
      <c r="AN1570" t="s">
        <v>6</v>
      </c>
      <c r="AO1570" s="57">
        <v>46334.507453703707</v>
      </c>
      <c r="AP1570" s="57">
        <v>46246.625</v>
      </c>
      <c r="AR1570" t="s">
        <v>18</v>
      </c>
      <c r="AS1570" t="s">
        <v>588</v>
      </c>
      <c r="AT1570" t="s">
        <v>231</v>
      </c>
      <c r="AV1570" t="s">
        <v>227</v>
      </c>
      <c r="AW1570" t="s">
        <v>1027</v>
      </c>
      <c r="AX1570" t="s">
        <v>223</v>
      </c>
      <c r="BA1570" s="57">
        <v>46246.625</v>
      </c>
      <c r="BB1570" t="s">
        <v>7790</v>
      </c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str">
        <f>VLOOKUP(H1570,Sheet2!$A$1:$B$270,2,FALSE)</f>
        <v>SELONG</v>
      </c>
    </row>
    <row r="1571" spans="1:61">
      <c r="A1571">
        <v>1570</v>
      </c>
      <c r="B1571">
        <v>1002522728</v>
      </c>
      <c r="C1571">
        <v>3</v>
      </c>
      <c r="D1571" t="s">
        <v>42</v>
      </c>
      <c r="E1571">
        <v>5</v>
      </c>
      <c r="F1571" t="s">
        <v>233</v>
      </c>
      <c r="G1571" t="s">
        <v>103</v>
      </c>
      <c r="H1571" t="s">
        <v>403</v>
      </c>
      <c r="I1571" t="s">
        <v>213</v>
      </c>
      <c r="J1571" t="s">
        <v>214</v>
      </c>
      <c r="K1571" t="s">
        <v>149</v>
      </c>
      <c r="M1571" t="s">
        <v>76</v>
      </c>
      <c r="N1571" t="s">
        <v>216</v>
      </c>
      <c r="O1571" s="57">
        <v>46246.662175925929</v>
      </c>
      <c r="P1571" s="57">
        <v>46247.913888888892</v>
      </c>
      <c r="Q1571">
        <v>69364478</v>
      </c>
      <c r="S1571">
        <v>152318240866</v>
      </c>
      <c r="T1571" t="s">
        <v>8700</v>
      </c>
      <c r="U1571" t="s">
        <v>8701</v>
      </c>
      <c r="V1571" t="s">
        <v>9683</v>
      </c>
      <c r="Z1571">
        <v>112.2461531</v>
      </c>
      <c r="AA1571">
        <v>-7.6142173</v>
      </c>
      <c r="AB1571" t="s">
        <v>8702</v>
      </c>
      <c r="AC1571" t="s">
        <v>230</v>
      </c>
      <c r="AL1571" t="s">
        <v>218</v>
      </c>
      <c r="AM1571" t="s">
        <v>9684</v>
      </c>
      <c r="AN1571" t="s">
        <v>6</v>
      </c>
      <c r="AO1571" s="57">
        <v>46364.663321759261</v>
      </c>
      <c r="AP1571" s="57">
        <v>46248.333333333336</v>
      </c>
      <c r="AR1571" t="s">
        <v>219</v>
      </c>
      <c r="AS1571" t="s">
        <v>103</v>
      </c>
      <c r="AT1571" t="s">
        <v>231</v>
      </c>
      <c r="AU1571">
        <v>20260813</v>
      </c>
      <c r="AV1571" t="s">
        <v>222</v>
      </c>
      <c r="AW1571" t="s">
        <v>565</v>
      </c>
      <c r="AX1571" t="s">
        <v>223</v>
      </c>
      <c r="BA1571" s="57">
        <v>46248.333333333336</v>
      </c>
      <c r="BB1571" t="s">
        <v>9684</v>
      </c>
      <c r="BC1571">
        <v>2026</v>
      </c>
      <c r="BD1571">
        <v>8</v>
      </c>
      <c r="BE1571">
        <v>13</v>
      </c>
      <c r="BF1571" s="6">
        <f t="shared" si="72"/>
        <v>46247</v>
      </c>
      <c r="BG1571">
        <f t="shared" si="73"/>
        <v>-1.3333333333357587</v>
      </c>
      <c r="BH1571" t="str">
        <f t="shared" si="74"/>
        <v>COMPLY</v>
      </c>
      <c r="BI1571" t="str">
        <f>VLOOKUP(H1571,Sheet2!$A$1:$B$270,2,FALSE)</f>
        <v>MOJOKERTO</v>
      </c>
    </row>
    <row r="1572" spans="1:61">
      <c r="A1572">
        <v>1571</v>
      </c>
      <c r="B1572">
        <v>1002521245</v>
      </c>
      <c r="C1572">
        <v>3</v>
      </c>
      <c r="D1572" t="s">
        <v>49</v>
      </c>
      <c r="E1572">
        <v>4</v>
      </c>
      <c r="F1572" t="s">
        <v>253</v>
      </c>
      <c r="G1572" t="s">
        <v>556</v>
      </c>
      <c r="H1572" t="s">
        <v>563</v>
      </c>
      <c r="I1572" t="s">
        <v>213</v>
      </c>
      <c r="J1572" t="s">
        <v>214</v>
      </c>
      <c r="K1572" t="s">
        <v>149</v>
      </c>
      <c r="L1572" t="s">
        <v>215</v>
      </c>
      <c r="M1572" t="s">
        <v>225</v>
      </c>
      <c r="N1572" t="s">
        <v>216</v>
      </c>
      <c r="O1572" s="57">
        <v>46246.3596875</v>
      </c>
      <c r="P1572" s="57">
        <v>46247.339583333334</v>
      </c>
      <c r="Q1572">
        <v>69363832</v>
      </c>
      <c r="S1572">
        <v>146281108024</v>
      </c>
      <c r="T1572" t="s">
        <v>8703</v>
      </c>
      <c r="U1572" t="s">
        <v>8704</v>
      </c>
      <c r="V1572" t="s">
        <v>8705</v>
      </c>
      <c r="Z1572">
        <v>109.01260259999999</v>
      </c>
      <c r="AA1572">
        <v>-7.2654399999999999</v>
      </c>
      <c r="AB1572" t="s">
        <v>8706</v>
      </c>
      <c r="AC1572" t="s">
        <v>217</v>
      </c>
      <c r="AL1572" t="s">
        <v>218</v>
      </c>
      <c r="AM1572" t="s">
        <v>8707</v>
      </c>
      <c r="AN1572" t="s">
        <v>6</v>
      </c>
      <c r="AO1572" s="57">
        <v>46364.361018518517</v>
      </c>
      <c r="AP1572" s="57">
        <v>46247.333333333336</v>
      </c>
      <c r="AR1572" t="s">
        <v>18</v>
      </c>
      <c r="AS1572" t="s">
        <v>564</v>
      </c>
      <c r="AT1572" t="s">
        <v>231</v>
      </c>
      <c r="AV1572" t="s">
        <v>227</v>
      </c>
      <c r="AW1572" t="s">
        <v>1063</v>
      </c>
      <c r="AX1572" t="s">
        <v>223</v>
      </c>
      <c r="BA1572" s="57">
        <v>46247.333333333336</v>
      </c>
      <c r="BB1572" t="s">
        <v>8707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:61">
      <c r="A1573">
        <v>1572</v>
      </c>
      <c r="B1573">
        <v>1002504436</v>
      </c>
      <c r="C1573">
        <v>3</v>
      </c>
      <c r="D1573" t="s">
        <v>45</v>
      </c>
      <c r="E1573">
        <v>5</v>
      </c>
      <c r="F1573" t="s">
        <v>211</v>
      </c>
      <c r="G1573" t="s">
        <v>118</v>
      </c>
      <c r="H1573" t="s">
        <v>212</v>
      </c>
      <c r="I1573" t="s">
        <v>213</v>
      </c>
      <c r="J1573" t="s">
        <v>214</v>
      </c>
      <c r="K1573" t="s">
        <v>149</v>
      </c>
      <c r="L1573" t="s">
        <v>215</v>
      </c>
      <c r="M1573" t="s">
        <v>582</v>
      </c>
      <c r="N1573" t="s">
        <v>216</v>
      </c>
      <c r="O1573" s="57">
        <v>46235.480520833335</v>
      </c>
      <c r="P1573" s="57">
        <v>46237.564421296294</v>
      </c>
      <c r="Q1573">
        <v>69356666</v>
      </c>
      <c r="S1573">
        <v>172606810517</v>
      </c>
      <c r="T1573" t="s">
        <v>1261</v>
      </c>
      <c r="U1573" t="s">
        <v>1262</v>
      </c>
      <c r="V1573" t="s">
        <v>3216</v>
      </c>
      <c r="Z1573">
        <v>117.4378584</v>
      </c>
      <c r="AA1573">
        <v>-8.6448596000000002</v>
      </c>
      <c r="AB1573" t="s">
        <v>2993</v>
      </c>
      <c r="AC1573" t="s">
        <v>237</v>
      </c>
      <c r="AL1573" t="s">
        <v>218</v>
      </c>
      <c r="AM1573" t="s">
        <v>2408</v>
      </c>
      <c r="AN1573" t="s">
        <v>6</v>
      </c>
      <c r="AO1573" s="57">
        <v>46030.485995370371</v>
      </c>
      <c r="AP1573" s="57">
        <v>46236.333333333336</v>
      </c>
      <c r="AQ1573" t="s">
        <v>929</v>
      </c>
      <c r="AR1573" t="s">
        <v>14</v>
      </c>
      <c r="AS1573" t="s">
        <v>220</v>
      </c>
      <c r="AT1573" t="s">
        <v>231</v>
      </c>
      <c r="AV1573" t="s">
        <v>3217</v>
      </c>
      <c r="AW1573" t="s">
        <v>1055</v>
      </c>
      <c r="AX1573" t="s">
        <v>223</v>
      </c>
      <c r="BA1573" s="57">
        <v>46236.333333333336</v>
      </c>
      <c r="BB1573" t="s">
        <v>2408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str">
        <f>VLOOKUP(H1573,Sheet2!$A$1:$B$270,2,FALSE)</f>
        <v>SUMBAWA</v>
      </c>
    </row>
    <row r="1574" spans="1:61">
      <c r="A1574">
        <v>1573</v>
      </c>
      <c r="B1574">
        <v>1002522148</v>
      </c>
      <c r="C1574">
        <v>3</v>
      </c>
      <c r="D1574" t="s">
        <v>55</v>
      </c>
      <c r="E1574">
        <v>5</v>
      </c>
      <c r="F1574" t="s">
        <v>228</v>
      </c>
      <c r="G1574" t="s">
        <v>121</v>
      </c>
      <c r="H1574" t="s">
        <v>286</v>
      </c>
      <c r="I1574" t="s">
        <v>213</v>
      </c>
      <c r="J1574" t="s">
        <v>214</v>
      </c>
      <c r="K1574" t="s">
        <v>149</v>
      </c>
      <c r="L1574" t="s">
        <v>215</v>
      </c>
      <c r="M1574" t="s">
        <v>288</v>
      </c>
      <c r="N1574" t="s">
        <v>216</v>
      </c>
      <c r="O1574" s="57">
        <v>46246.562465277777</v>
      </c>
      <c r="P1574" s="57">
        <v>46247.52449074074</v>
      </c>
      <c r="Q1574">
        <v>69364224</v>
      </c>
      <c r="S1574">
        <v>152437905607</v>
      </c>
      <c r="T1574" t="s">
        <v>8708</v>
      </c>
      <c r="U1574" t="s">
        <v>7367</v>
      </c>
      <c r="V1574" t="s">
        <v>8709</v>
      </c>
      <c r="Z1574">
        <v>113.270641900599</v>
      </c>
      <c r="AA1574">
        <v>-7.0412871239064101</v>
      </c>
      <c r="AB1574" t="s">
        <v>8710</v>
      </c>
      <c r="AC1574" t="s">
        <v>217</v>
      </c>
      <c r="AL1574" t="s">
        <v>218</v>
      </c>
      <c r="AM1574" t="s">
        <v>8711</v>
      </c>
      <c r="AN1574" t="s">
        <v>6</v>
      </c>
      <c r="AO1574" s="57">
        <v>46364.569351851853</v>
      </c>
      <c r="AP1574" s="57">
        <v>46247.541666666664</v>
      </c>
      <c r="AR1574" t="s">
        <v>241</v>
      </c>
      <c r="AS1574" t="s">
        <v>220</v>
      </c>
      <c r="AT1574" t="s">
        <v>221</v>
      </c>
      <c r="AV1574" t="s">
        <v>931</v>
      </c>
      <c r="AW1574" t="s">
        <v>1023</v>
      </c>
      <c r="AX1574" t="s">
        <v>223</v>
      </c>
      <c r="BA1574" s="57">
        <v>46247.541666666664</v>
      </c>
      <c r="BB1574" t="s">
        <v>8711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str">
        <f>VLOOKUP(H1574,Sheet2!$A$1:$B$270,2,FALSE)</f>
        <v>MADURA</v>
      </c>
    </row>
    <row r="1575" spans="1:61">
      <c r="A1575">
        <v>1574</v>
      </c>
      <c r="B1575">
        <v>1002513438</v>
      </c>
      <c r="C1575">
        <v>3</v>
      </c>
      <c r="D1575" t="s">
        <v>38</v>
      </c>
      <c r="E1575">
        <v>5</v>
      </c>
      <c r="F1575" t="s">
        <v>90</v>
      </c>
      <c r="G1575" t="s">
        <v>90</v>
      </c>
      <c r="H1575" t="s">
        <v>421</v>
      </c>
      <c r="I1575" t="s">
        <v>213</v>
      </c>
      <c r="J1575" t="s">
        <v>214</v>
      </c>
      <c r="K1575" t="s">
        <v>149</v>
      </c>
      <c r="L1575" t="s">
        <v>215</v>
      </c>
      <c r="M1575" t="s">
        <v>76</v>
      </c>
      <c r="N1575" t="s">
        <v>216</v>
      </c>
      <c r="O1575" s="57">
        <v>46240.768020833333</v>
      </c>
      <c r="P1575" s="57">
        <v>46241.7031712963</v>
      </c>
      <c r="Q1575">
        <v>69360323</v>
      </c>
      <c r="S1575">
        <v>152610241469</v>
      </c>
      <c r="T1575" t="s">
        <v>3222</v>
      </c>
      <c r="U1575" t="s">
        <v>3223</v>
      </c>
      <c r="V1575" t="s">
        <v>3224</v>
      </c>
      <c r="Z1575">
        <v>112.040719</v>
      </c>
      <c r="AA1575">
        <v>-7.8081211000000001</v>
      </c>
      <c r="AB1575" t="s">
        <v>3225</v>
      </c>
      <c r="AC1575" t="s">
        <v>237</v>
      </c>
      <c r="AL1575" t="s">
        <v>218</v>
      </c>
      <c r="AM1575" t="s">
        <v>3226</v>
      </c>
      <c r="AN1575" t="s">
        <v>6</v>
      </c>
      <c r="AO1575" s="57">
        <v>46181.777743055558</v>
      </c>
      <c r="AP1575" s="57">
        <v>46242.333333333336</v>
      </c>
      <c r="AR1575" t="s">
        <v>219</v>
      </c>
      <c r="AS1575" t="s">
        <v>220</v>
      </c>
      <c r="AT1575" t="s">
        <v>231</v>
      </c>
      <c r="AU1575">
        <v>20260807</v>
      </c>
      <c r="AV1575" t="s">
        <v>222</v>
      </c>
      <c r="AW1575" t="s">
        <v>1055</v>
      </c>
      <c r="AX1575" t="s">
        <v>223</v>
      </c>
      <c r="BA1575" s="57">
        <v>46242.333333333336</v>
      </c>
      <c r="BB1575" t="s">
        <v>3226</v>
      </c>
      <c r="BC1575">
        <v>2026</v>
      </c>
      <c r="BD1575">
        <v>8</v>
      </c>
      <c r="BE1575">
        <v>7</v>
      </c>
      <c r="BF1575" s="6">
        <f t="shared" si="72"/>
        <v>46241</v>
      </c>
      <c r="BG1575">
        <f t="shared" si="73"/>
        <v>-1.3333333333357587</v>
      </c>
      <c r="BH1575" t="str">
        <f t="shared" si="74"/>
        <v>COMPLY</v>
      </c>
      <c r="BI1575" t="str">
        <f>VLOOKUP(H1575,Sheet2!$A$1:$B$270,2,FALSE)</f>
        <v>KEDIRI</v>
      </c>
    </row>
    <row r="1576" spans="1:61">
      <c r="A1576">
        <v>1575</v>
      </c>
      <c r="B1576">
        <v>1002520201</v>
      </c>
      <c r="C1576">
        <v>3</v>
      </c>
      <c r="D1576" t="s">
        <v>42</v>
      </c>
      <c r="E1576">
        <v>5</v>
      </c>
      <c r="F1576" t="s">
        <v>106</v>
      </c>
      <c r="G1576" t="s">
        <v>106</v>
      </c>
      <c r="H1576" t="s">
        <v>476</v>
      </c>
      <c r="I1576" t="s">
        <v>213</v>
      </c>
      <c r="J1576" t="s">
        <v>214</v>
      </c>
      <c r="K1576" t="s">
        <v>149</v>
      </c>
      <c r="M1576" t="s">
        <v>76</v>
      </c>
      <c r="N1576" t="s">
        <v>216</v>
      </c>
      <c r="O1576" s="57">
        <v>46245.604722222219</v>
      </c>
      <c r="P1576" s="57">
        <v>46246.600474537037</v>
      </c>
      <c r="Q1576">
        <v>69363469</v>
      </c>
      <c r="S1576">
        <v>152738203176</v>
      </c>
      <c r="T1576" t="s">
        <v>7791</v>
      </c>
      <c r="U1576" t="s">
        <v>7792</v>
      </c>
      <c r="V1576" t="s">
        <v>7793</v>
      </c>
      <c r="Z1576">
        <v>113.0707646</v>
      </c>
      <c r="AA1576">
        <v>-7.7184077000000002</v>
      </c>
      <c r="AB1576" t="s">
        <v>7794</v>
      </c>
      <c r="AC1576" t="s">
        <v>230</v>
      </c>
      <c r="AL1576" t="s">
        <v>218</v>
      </c>
      <c r="AM1576" t="s">
        <v>7795</v>
      </c>
      <c r="AN1576" t="s">
        <v>6</v>
      </c>
      <c r="AO1576" s="57">
        <v>46334.610983796294</v>
      </c>
      <c r="AP1576" s="57">
        <v>46246.541666666664</v>
      </c>
      <c r="AR1576" t="s">
        <v>219</v>
      </c>
      <c r="AS1576" t="s">
        <v>220</v>
      </c>
      <c r="AT1576" t="s">
        <v>231</v>
      </c>
      <c r="AU1576">
        <v>20260812</v>
      </c>
      <c r="AV1576" t="s">
        <v>222</v>
      </c>
      <c r="AW1576" t="s">
        <v>567</v>
      </c>
      <c r="AX1576" t="s">
        <v>223</v>
      </c>
      <c r="BA1576" s="57">
        <v>46246.541666666664</v>
      </c>
      <c r="BB1576" t="s">
        <v>7795</v>
      </c>
      <c r="BC1576">
        <v>2026</v>
      </c>
      <c r="BD1576">
        <v>8</v>
      </c>
      <c r="BE1576">
        <v>12</v>
      </c>
      <c r="BF1576" s="6">
        <f t="shared" si="72"/>
        <v>46246</v>
      </c>
      <c r="BG1576">
        <f t="shared" si="73"/>
        <v>-0.54166666666424135</v>
      </c>
      <c r="BH1576" t="str">
        <f t="shared" si="74"/>
        <v>COMPLY</v>
      </c>
      <c r="BI1576" t="str">
        <f>VLOOKUP(H1576,Sheet2!$A$1:$B$270,2,FALSE)</f>
        <v>PASURUAN</v>
      </c>
    </row>
    <row r="1577" spans="1:61">
      <c r="A1577">
        <v>1576</v>
      </c>
      <c r="B1577">
        <v>1002504378</v>
      </c>
      <c r="C1577">
        <v>3</v>
      </c>
      <c r="D1577" t="s">
        <v>59</v>
      </c>
      <c r="E1577">
        <v>4</v>
      </c>
      <c r="F1577" t="s">
        <v>224</v>
      </c>
      <c r="G1577" t="s">
        <v>322</v>
      </c>
      <c r="H1577" t="s">
        <v>323</v>
      </c>
      <c r="I1577" t="s">
        <v>213</v>
      </c>
      <c r="J1577" t="s">
        <v>214</v>
      </c>
      <c r="K1577" t="s">
        <v>149</v>
      </c>
      <c r="M1577" t="s">
        <v>76</v>
      </c>
      <c r="N1577" t="s">
        <v>216</v>
      </c>
      <c r="O1577" s="57">
        <v>46235.448599537034</v>
      </c>
      <c r="P1577" s="57">
        <v>46235.487129629626</v>
      </c>
      <c r="Q1577">
        <v>69355162</v>
      </c>
      <c r="S1577">
        <v>146372103592</v>
      </c>
      <c r="T1577" t="s">
        <v>1209</v>
      </c>
      <c r="U1577" t="s">
        <v>3232</v>
      </c>
      <c r="V1577" t="s">
        <v>3233</v>
      </c>
      <c r="Z1577">
        <v>109.600122</v>
      </c>
      <c r="AA1577">
        <v>-7.3503530000000001</v>
      </c>
      <c r="AB1577" t="s">
        <v>1210</v>
      </c>
      <c r="AC1577" t="s">
        <v>292</v>
      </c>
      <c r="AL1577" t="s">
        <v>218</v>
      </c>
      <c r="AM1577" t="s">
        <v>3234</v>
      </c>
      <c r="AN1577" t="s">
        <v>6</v>
      </c>
      <c r="AO1577" s="57">
        <v>46030.454791666663</v>
      </c>
      <c r="AR1577" t="s">
        <v>219</v>
      </c>
      <c r="AS1577" t="s">
        <v>220</v>
      </c>
      <c r="AT1577" t="s">
        <v>231</v>
      </c>
      <c r="AU1577">
        <v>20260801</v>
      </c>
      <c r="AV1577" t="s">
        <v>222</v>
      </c>
      <c r="AW1577" t="s">
        <v>566</v>
      </c>
      <c r="AX1577" t="s">
        <v>223</v>
      </c>
      <c r="BA1577" s="57">
        <v>46235.291666666664</v>
      </c>
      <c r="BB1577" t="s">
        <v>3234</v>
      </c>
      <c r="BC1577">
        <v>2026</v>
      </c>
      <c r="BD1577">
        <v>8</v>
      </c>
      <c r="BE1577">
        <v>1</v>
      </c>
      <c r="BF1577" s="6">
        <f t="shared" si="72"/>
        <v>46235</v>
      </c>
      <c r="BG1577">
        <f t="shared" si="73"/>
        <v>-0.29166666666424135</v>
      </c>
      <c r="BH1577" t="str">
        <f t="shared" si="74"/>
        <v>COMPLY</v>
      </c>
      <c r="BI1577" t="e">
        <f>VLOOKUP(H1577,Sheet2!$A$1:$B$270,2,FALSE)</f>
        <v>#N/A</v>
      </c>
    </row>
    <row r="1578" spans="1:61">
      <c r="A1578">
        <v>1577</v>
      </c>
      <c r="B1578">
        <v>1002519837</v>
      </c>
      <c r="C1578">
        <v>3</v>
      </c>
      <c r="D1578" t="s">
        <v>38</v>
      </c>
      <c r="E1578">
        <v>5</v>
      </c>
      <c r="F1578" t="s">
        <v>92</v>
      </c>
      <c r="G1578" t="s">
        <v>97</v>
      </c>
      <c r="H1578" t="s">
        <v>352</v>
      </c>
      <c r="I1578" t="s">
        <v>213</v>
      </c>
      <c r="J1578" t="s">
        <v>214</v>
      </c>
      <c r="K1578" t="s">
        <v>149</v>
      </c>
      <c r="L1578" t="s">
        <v>215</v>
      </c>
      <c r="M1578" t="s">
        <v>279</v>
      </c>
      <c r="N1578" t="s">
        <v>216</v>
      </c>
      <c r="O1578" s="57">
        <v>46245.553425925929</v>
      </c>
      <c r="P1578" s="57">
        <v>46246.814421296294</v>
      </c>
      <c r="Q1578">
        <v>69363313</v>
      </c>
      <c r="S1578">
        <v>152648207051</v>
      </c>
      <c r="T1578" t="s">
        <v>7796</v>
      </c>
      <c r="U1578" t="s">
        <v>7797</v>
      </c>
      <c r="V1578" t="s">
        <v>7798</v>
      </c>
      <c r="Z1578">
        <v>111.756662186893</v>
      </c>
      <c r="AA1578">
        <v>-6.7776431502374201</v>
      </c>
      <c r="AB1578" t="s">
        <v>7799</v>
      </c>
      <c r="AC1578" t="s">
        <v>237</v>
      </c>
      <c r="AL1578" t="s">
        <v>218</v>
      </c>
      <c r="AM1578" t="s">
        <v>7800</v>
      </c>
      <c r="AN1578" t="s">
        <v>6</v>
      </c>
      <c r="AO1578" s="57">
        <v>46334.569282407407</v>
      </c>
      <c r="AP1578" s="57">
        <v>46246.625</v>
      </c>
      <c r="AQ1578" t="s">
        <v>570</v>
      </c>
      <c r="AR1578" t="s">
        <v>280</v>
      </c>
      <c r="AS1578" t="s">
        <v>926</v>
      </c>
      <c r="AT1578" t="s">
        <v>231</v>
      </c>
      <c r="AV1578" t="s">
        <v>8712</v>
      </c>
      <c r="AW1578" t="s">
        <v>1059</v>
      </c>
      <c r="AX1578" t="s">
        <v>223</v>
      </c>
      <c r="BA1578" s="57">
        <v>46246.625</v>
      </c>
      <c r="BB1578" t="s">
        <v>7800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str">
        <f>VLOOKUP(H1578,Sheet2!$A$1:$B$270,2,FALSE)</f>
        <v>BOJONEGORO</v>
      </c>
    </row>
    <row r="1579" spans="1:61">
      <c r="A1579">
        <v>1578</v>
      </c>
      <c r="B1579">
        <v>1002516587</v>
      </c>
      <c r="C1579">
        <v>3</v>
      </c>
      <c r="D1579" t="s">
        <v>34</v>
      </c>
      <c r="E1579">
        <v>5</v>
      </c>
      <c r="F1579" t="s">
        <v>595</v>
      </c>
      <c r="G1579" t="s">
        <v>83</v>
      </c>
      <c r="H1579" t="s">
        <v>391</v>
      </c>
      <c r="I1579" t="s">
        <v>213</v>
      </c>
      <c r="J1579" t="s">
        <v>214</v>
      </c>
      <c r="K1579" t="s">
        <v>149</v>
      </c>
      <c r="M1579" t="s">
        <v>76</v>
      </c>
      <c r="N1579" t="s">
        <v>216</v>
      </c>
      <c r="O1579" s="57">
        <v>46243.678831018522</v>
      </c>
      <c r="P1579" s="57">
        <v>46244.670115740744</v>
      </c>
      <c r="Q1579">
        <v>69360114</v>
      </c>
      <c r="S1579">
        <v>172422212704</v>
      </c>
      <c r="T1579" t="s">
        <v>1289</v>
      </c>
      <c r="U1579" t="s">
        <v>5604</v>
      </c>
      <c r="V1579" t="s">
        <v>5605</v>
      </c>
      <c r="Z1579">
        <v>115.251884</v>
      </c>
      <c r="AA1579">
        <v>-8.6410959999999992</v>
      </c>
      <c r="AB1579" t="s">
        <v>1292</v>
      </c>
      <c r="AC1579" t="s">
        <v>230</v>
      </c>
      <c r="AL1579" t="s">
        <v>218</v>
      </c>
      <c r="AM1579" t="s">
        <v>5606</v>
      </c>
      <c r="AN1579" t="s">
        <v>6</v>
      </c>
      <c r="AO1579" s="57">
        <v>46273.684212962966</v>
      </c>
      <c r="AR1579" t="s">
        <v>219</v>
      </c>
      <c r="AS1579" t="s">
        <v>648</v>
      </c>
      <c r="AT1579" t="s">
        <v>231</v>
      </c>
      <c r="AU1579">
        <v>20260810</v>
      </c>
      <c r="AV1579" t="s">
        <v>222</v>
      </c>
      <c r="AW1579" t="s">
        <v>566</v>
      </c>
      <c r="AX1579" t="s">
        <v>223</v>
      </c>
      <c r="BA1579" s="57">
        <v>46243.291666666664</v>
      </c>
      <c r="BB1579" t="s">
        <v>5606</v>
      </c>
      <c r="BC1579">
        <v>2026</v>
      </c>
      <c r="BD1579">
        <v>8</v>
      </c>
      <c r="BE1579">
        <v>10</v>
      </c>
      <c r="BF1579" s="6">
        <f t="shared" si="72"/>
        <v>46244</v>
      </c>
      <c r="BG1579">
        <f t="shared" si="73"/>
        <v>0.70833333333575865</v>
      </c>
      <c r="BH1579" t="str">
        <f t="shared" si="74"/>
        <v>COMPLY</v>
      </c>
      <c r="BI1579" t="str">
        <f>VLOOKUP(H1579,Sheet2!$A$1:$B$270,2,FALSE)</f>
        <v>SANUR</v>
      </c>
    </row>
    <row r="1580" spans="1:61">
      <c r="A1580">
        <v>1579</v>
      </c>
      <c r="B1580">
        <v>1002516964</v>
      </c>
      <c r="C1580">
        <v>3</v>
      </c>
      <c r="D1580" t="s">
        <v>55</v>
      </c>
      <c r="E1580">
        <v>5</v>
      </c>
      <c r="F1580" t="s">
        <v>315</v>
      </c>
      <c r="G1580" t="s">
        <v>126</v>
      </c>
      <c r="H1580" t="s">
        <v>316</v>
      </c>
      <c r="I1580" t="s">
        <v>213</v>
      </c>
      <c r="J1580" t="s">
        <v>214</v>
      </c>
      <c r="K1580" t="s">
        <v>149</v>
      </c>
      <c r="M1580" t="s">
        <v>76</v>
      </c>
      <c r="N1580" t="s">
        <v>216</v>
      </c>
      <c r="O1580" s="57">
        <v>46244.384976851848</v>
      </c>
      <c r="P1580" s="57">
        <v>46245.607662037037</v>
      </c>
      <c r="Q1580">
        <v>69362098</v>
      </c>
      <c r="S1580">
        <v>152320246238</v>
      </c>
      <c r="T1580" t="s">
        <v>6713</v>
      </c>
      <c r="U1580" t="s">
        <v>6714</v>
      </c>
      <c r="V1580" t="s">
        <v>6715</v>
      </c>
      <c r="Z1580">
        <v>112.7538989</v>
      </c>
      <c r="AA1580">
        <v>-7.2605101000000003</v>
      </c>
      <c r="AB1580" t="s">
        <v>6716</v>
      </c>
      <c r="AC1580" t="s">
        <v>293</v>
      </c>
      <c r="AL1580" t="s">
        <v>218</v>
      </c>
      <c r="AM1580" t="s">
        <v>6717</v>
      </c>
      <c r="AN1580" t="s">
        <v>6</v>
      </c>
      <c r="AO1580" s="57">
        <v>46303.392835648148</v>
      </c>
      <c r="AP1580" s="57">
        <v>46247.625</v>
      </c>
      <c r="AR1580" t="s">
        <v>219</v>
      </c>
      <c r="AS1580" t="s">
        <v>961</v>
      </c>
      <c r="AT1580" t="s">
        <v>231</v>
      </c>
      <c r="AU1580">
        <v>20260811</v>
      </c>
      <c r="AV1580" t="s">
        <v>222</v>
      </c>
      <c r="AW1580" t="s">
        <v>566</v>
      </c>
      <c r="AX1580" t="s">
        <v>223</v>
      </c>
      <c r="BA1580" s="57">
        <v>46247.625</v>
      </c>
      <c r="BB1580" t="s">
        <v>6717</v>
      </c>
      <c r="BC1580">
        <v>2026</v>
      </c>
      <c r="BD1580">
        <v>8</v>
      </c>
      <c r="BE1580">
        <v>11</v>
      </c>
      <c r="BF1580" s="6">
        <f t="shared" si="72"/>
        <v>46245</v>
      </c>
      <c r="BG1580">
        <f t="shared" si="73"/>
        <v>-2.625</v>
      </c>
      <c r="BH1580" t="str">
        <f t="shared" si="74"/>
        <v>COMPLY</v>
      </c>
      <c r="BI1580" t="str">
        <f>VLOOKUP(H1580,Sheet2!$A$1:$B$270,2,FALSE)</f>
        <v>SURABAYA SELATAN</v>
      </c>
    </row>
    <row r="1581" spans="1:61">
      <c r="A1581">
        <v>1580</v>
      </c>
      <c r="B1581">
        <v>1002521368</v>
      </c>
      <c r="C1581">
        <v>3</v>
      </c>
      <c r="D1581" t="s">
        <v>42</v>
      </c>
      <c r="E1581">
        <v>5</v>
      </c>
      <c r="F1581" t="s">
        <v>102</v>
      </c>
      <c r="G1581" t="s">
        <v>100</v>
      </c>
      <c r="H1581" t="s">
        <v>445</v>
      </c>
      <c r="I1581" t="s">
        <v>213</v>
      </c>
      <c r="J1581" t="s">
        <v>214</v>
      </c>
      <c r="K1581" t="s">
        <v>149</v>
      </c>
      <c r="M1581" t="s">
        <v>225</v>
      </c>
      <c r="N1581" t="s">
        <v>216</v>
      </c>
      <c r="O1581" s="57">
        <v>46246.392430555556</v>
      </c>
      <c r="P1581" s="57">
        <v>46247.337511574071</v>
      </c>
      <c r="Q1581">
        <v>69363888</v>
      </c>
      <c r="S1581">
        <v>152526201571</v>
      </c>
      <c r="T1581" t="s">
        <v>8713</v>
      </c>
      <c r="U1581" t="s">
        <v>8452</v>
      </c>
      <c r="V1581" t="s">
        <v>8714</v>
      </c>
      <c r="Z1581">
        <v>114.0030976</v>
      </c>
      <c r="AA1581">
        <v>-7.8382443000000004</v>
      </c>
      <c r="AB1581" t="s">
        <v>8715</v>
      </c>
      <c r="AC1581" t="s">
        <v>230</v>
      </c>
      <c r="AL1581" t="s">
        <v>218</v>
      </c>
      <c r="AM1581" t="s">
        <v>8716</v>
      </c>
      <c r="AN1581" t="s">
        <v>6</v>
      </c>
      <c r="AO1581" s="57">
        <v>46364.403136574074</v>
      </c>
      <c r="AP1581" s="57">
        <v>46247.333333333336</v>
      </c>
      <c r="AR1581" t="s">
        <v>18</v>
      </c>
      <c r="AS1581" t="s">
        <v>100</v>
      </c>
      <c r="AT1581" t="s">
        <v>1009</v>
      </c>
      <c r="AV1581" t="s">
        <v>227</v>
      </c>
      <c r="AW1581" t="s">
        <v>1026</v>
      </c>
      <c r="AX1581" t="s">
        <v>223</v>
      </c>
      <c r="BA1581" s="57">
        <v>46247.333333333336</v>
      </c>
      <c r="BB1581" t="s">
        <v>8716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str">
        <f>VLOOKUP(H1581,Sheet2!$A$1:$B$270,2,FALSE)</f>
        <v>JEMBER</v>
      </c>
    </row>
    <row r="1582" spans="1:61">
      <c r="A1582">
        <v>1581</v>
      </c>
      <c r="B1582">
        <v>1002505928</v>
      </c>
      <c r="C1582">
        <v>3</v>
      </c>
      <c r="D1582" t="s">
        <v>59</v>
      </c>
      <c r="E1582">
        <v>4</v>
      </c>
      <c r="F1582" t="s">
        <v>224</v>
      </c>
      <c r="G1582" t="s">
        <v>224</v>
      </c>
      <c r="H1582" t="s">
        <v>1018</v>
      </c>
      <c r="I1582" t="s">
        <v>213</v>
      </c>
      <c r="J1582" t="s">
        <v>214</v>
      </c>
      <c r="K1582" t="s">
        <v>149</v>
      </c>
      <c r="M1582" t="s">
        <v>76</v>
      </c>
      <c r="N1582" t="s">
        <v>216</v>
      </c>
      <c r="O1582" s="57">
        <v>46237.493391203701</v>
      </c>
      <c r="P1582" s="57">
        <v>46237.564479166664</v>
      </c>
      <c r="Q1582">
        <v>69355234</v>
      </c>
      <c r="S1582">
        <v>143387117685</v>
      </c>
      <c r="T1582" t="s">
        <v>1205</v>
      </c>
      <c r="U1582" t="s">
        <v>3245</v>
      </c>
      <c r="V1582" t="s">
        <v>3246</v>
      </c>
      <c r="Z1582">
        <v>109.06545164266601</v>
      </c>
      <c r="AA1582">
        <v>-7.5101454762065396</v>
      </c>
      <c r="AB1582" t="s">
        <v>1206</v>
      </c>
      <c r="AC1582" t="s">
        <v>292</v>
      </c>
      <c r="AL1582" t="s">
        <v>218</v>
      </c>
      <c r="AM1582" t="s">
        <v>3247</v>
      </c>
      <c r="AN1582" t="s">
        <v>6</v>
      </c>
      <c r="AO1582" s="57">
        <v>46089.496550925927</v>
      </c>
      <c r="AR1582" t="s">
        <v>219</v>
      </c>
      <c r="AS1582" t="s">
        <v>1019</v>
      </c>
      <c r="AT1582" t="s">
        <v>231</v>
      </c>
      <c r="AU1582">
        <v>20260803</v>
      </c>
      <c r="AV1582" t="s">
        <v>222</v>
      </c>
      <c r="AW1582" t="s">
        <v>577</v>
      </c>
      <c r="AX1582" t="s">
        <v>223</v>
      </c>
      <c r="BA1582" s="57">
        <v>46237.291666666664</v>
      </c>
      <c r="BB1582" t="s">
        <v>3247</v>
      </c>
      <c r="BC1582">
        <v>2026</v>
      </c>
      <c r="BD1582">
        <v>8</v>
      </c>
      <c r="BE1582">
        <v>3</v>
      </c>
      <c r="BF1582" s="6">
        <f t="shared" si="72"/>
        <v>46237</v>
      </c>
      <c r="BG1582">
        <f t="shared" si="73"/>
        <v>-0.29166666666424135</v>
      </c>
      <c r="BH1582" t="str">
        <f t="shared" si="74"/>
        <v>COMPLY</v>
      </c>
      <c r="BI1582" t="e">
        <f>VLOOKUP(H1582,Sheet2!$A$1:$B$270,2,FALSE)</f>
        <v>#N/A</v>
      </c>
    </row>
    <row r="1583" spans="1:61">
      <c r="A1583">
        <v>1582</v>
      </c>
      <c r="B1583">
        <v>1002514449</v>
      </c>
      <c r="C1583">
        <v>3</v>
      </c>
      <c r="D1583" t="s">
        <v>59</v>
      </c>
      <c r="E1583">
        <v>4</v>
      </c>
      <c r="F1583" t="s">
        <v>573</v>
      </c>
      <c r="G1583" t="s">
        <v>623</v>
      </c>
      <c r="H1583" t="s">
        <v>624</v>
      </c>
      <c r="I1583" t="s">
        <v>213</v>
      </c>
      <c r="J1583" t="s">
        <v>214</v>
      </c>
      <c r="K1583" t="s">
        <v>149</v>
      </c>
      <c r="L1583" t="s">
        <v>215</v>
      </c>
      <c r="M1583" t="s">
        <v>970</v>
      </c>
      <c r="N1583" t="s">
        <v>216</v>
      </c>
      <c r="O1583" s="57">
        <v>46241.49927083333</v>
      </c>
      <c r="P1583" s="57">
        <v>46244.489849537036</v>
      </c>
      <c r="Q1583">
        <v>69360708</v>
      </c>
      <c r="S1583">
        <v>146130138434</v>
      </c>
      <c r="T1583" t="s">
        <v>5607</v>
      </c>
      <c r="U1583" t="s">
        <v>5170</v>
      </c>
      <c r="V1583" t="s">
        <v>5608</v>
      </c>
      <c r="Z1583">
        <v>110.38862570000001</v>
      </c>
      <c r="AA1583">
        <v>-7.7112805999999896</v>
      </c>
      <c r="AB1583" t="s">
        <v>5609</v>
      </c>
      <c r="AC1583" t="s">
        <v>237</v>
      </c>
      <c r="AL1583" t="s">
        <v>218</v>
      </c>
      <c r="AM1583" t="s">
        <v>5610</v>
      </c>
      <c r="AN1583" t="s">
        <v>6</v>
      </c>
      <c r="AO1583" s="57">
        <v>46211.50708333333</v>
      </c>
      <c r="AP1583" s="57">
        <v>46243.541666666664</v>
      </c>
      <c r="AQ1583" t="s">
        <v>570</v>
      </c>
      <c r="AR1583" t="s">
        <v>12</v>
      </c>
      <c r="AS1583" t="s">
        <v>625</v>
      </c>
      <c r="AT1583" t="s">
        <v>231</v>
      </c>
      <c r="AV1583" t="s">
        <v>949</v>
      </c>
      <c r="AW1583" t="s">
        <v>1059</v>
      </c>
      <c r="AX1583" t="s">
        <v>223</v>
      </c>
      <c r="BA1583" s="57">
        <v>46243.541666666664</v>
      </c>
      <c r="BB1583" t="s">
        <v>5610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A1584">
        <v>1583</v>
      </c>
      <c r="B1584">
        <v>1002519706</v>
      </c>
      <c r="C1584">
        <v>3</v>
      </c>
      <c r="D1584" t="s">
        <v>51</v>
      </c>
      <c r="E1584">
        <v>4</v>
      </c>
      <c r="F1584" t="s">
        <v>275</v>
      </c>
      <c r="G1584" t="s">
        <v>341</v>
      </c>
      <c r="H1584" t="s">
        <v>1005</v>
      </c>
      <c r="I1584" t="s">
        <v>213</v>
      </c>
      <c r="J1584" t="s">
        <v>214</v>
      </c>
      <c r="K1584" t="s">
        <v>149</v>
      </c>
      <c r="L1584" t="s">
        <v>215</v>
      </c>
      <c r="M1584" t="s">
        <v>76</v>
      </c>
      <c r="N1584" t="s">
        <v>216</v>
      </c>
      <c r="O1584" s="57">
        <v>46245.510370370372</v>
      </c>
      <c r="P1584" s="57">
        <v>46246.527638888889</v>
      </c>
      <c r="Q1584">
        <v>69363247</v>
      </c>
      <c r="S1584">
        <v>141569115721</v>
      </c>
      <c r="T1584" t="s">
        <v>7371</v>
      </c>
      <c r="U1584" t="s">
        <v>7372</v>
      </c>
      <c r="V1584" t="s">
        <v>7801</v>
      </c>
      <c r="Z1584">
        <v>111.41297659999999</v>
      </c>
      <c r="AA1584">
        <v>-6.9759814999999996</v>
      </c>
      <c r="AB1584" t="s">
        <v>7802</v>
      </c>
      <c r="AC1584" t="s">
        <v>237</v>
      </c>
      <c r="AL1584" t="s">
        <v>218</v>
      </c>
      <c r="AM1584" t="s">
        <v>7803</v>
      </c>
      <c r="AN1584" t="s">
        <v>6</v>
      </c>
      <c r="AO1584" s="57">
        <v>46334.51761574074</v>
      </c>
      <c r="AP1584" s="57">
        <v>46246.541666666664</v>
      </c>
      <c r="AR1584" t="s">
        <v>219</v>
      </c>
      <c r="AS1584" t="s">
        <v>220</v>
      </c>
      <c r="AT1584" t="s">
        <v>231</v>
      </c>
      <c r="AU1584">
        <v>20260812</v>
      </c>
      <c r="AV1584" t="s">
        <v>222</v>
      </c>
      <c r="AW1584" t="s">
        <v>1067</v>
      </c>
      <c r="AX1584" t="s">
        <v>223</v>
      </c>
      <c r="BA1584" s="57">
        <v>46246.541666666664</v>
      </c>
      <c r="BB1584" t="s">
        <v>7803</v>
      </c>
      <c r="BC1584">
        <v>2026</v>
      </c>
      <c r="BD1584">
        <v>8</v>
      </c>
      <c r="BE1584">
        <v>12</v>
      </c>
      <c r="BF1584" s="6">
        <f t="shared" si="72"/>
        <v>46246</v>
      </c>
      <c r="BG1584">
        <f t="shared" si="73"/>
        <v>-0.54166666666424135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1002519286</v>
      </c>
      <c r="C1585">
        <v>3</v>
      </c>
      <c r="D1585" t="s">
        <v>49</v>
      </c>
      <c r="E1585">
        <v>4</v>
      </c>
      <c r="F1585" t="s">
        <v>253</v>
      </c>
      <c r="G1585" t="s">
        <v>556</v>
      </c>
      <c r="H1585" t="s">
        <v>563</v>
      </c>
      <c r="I1585" t="s">
        <v>213</v>
      </c>
      <c r="J1585" t="s">
        <v>214</v>
      </c>
      <c r="K1585" t="s">
        <v>149</v>
      </c>
      <c r="M1585" t="s">
        <v>582</v>
      </c>
      <c r="N1585" t="s">
        <v>216</v>
      </c>
      <c r="O1585" s="57">
        <v>46245.439513888887</v>
      </c>
      <c r="P1585" s="57">
        <v>46247.516377314816</v>
      </c>
      <c r="Q1585">
        <v>69363057</v>
      </c>
      <c r="S1585">
        <v>146281107959</v>
      </c>
      <c r="T1585" t="s">
        <v>7804</v>
      </c>
      <c r="U1585" t="s">
        <v>7805</v>
      </c>
      <c r="V1585" t="s">
        <v>8717</v>
      </c>
      <c r="Z1585">
        <v>109.0044565</v>
      </c>
      <c r="AA1585">
        <v>-7.2608404999999996</v>
      </c>
      <c r="AB1585" t="s">
        <v>7806</v>
      </c>
      <c r="AC1585" t="s">
        <v>226</v>
      </c>
      <c r="AL1585" t="s">
        <v>218</v>
      </c>
      <c r="AM1585" t="s">
        <v>8175</v>
      </c>
      <c r="AN1585" t="s">
        <v>6</v>
      </c>
      <c r="AO1585" s="57">
        <v>46334.444328703707</v>
      </c>
      <c r="AP1585" s="57">
        <v>46247.541666666664</v>
      </c>
      <c r="AR1585" t="s">
        <v>14</v>
      </c>
      <c r="AS1585" t="s">
        <v>564</v>
      </c>
      <c r="AT1585" t="s">
        <v>231</v>
      </c>
      <c r="AV1585" t="s">
        <v>9685</v>
      </c>
      <c r="AW1585" t="s">
        <v>566</v>
      </c>
      <c r="AX1585" t="s">
        <v>223</v>
      </c>
      <c r="BA1585" s="57">
        <v>46247.541666666664</v>
      </c>
      <c r="BB1585" t="s">
        <v>8175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:61">
      <c r="A1586">
        <v>1585</v>
      </c>
      <c r="B1586">
        <v>1002511256</v>
      </c>
      <c r="C1586">
        <v>3</v>
      </c>
      <c r="D1586" t="s">
        <v>42</v>
      </c>
      <c r="E1586">
        <v>5</v>
      </c>
      <c r="F1586" t="s">
        <v>106</v>
      </c>
      <c r="G1586" t="s">
        <v>107</v>
      </c>
      <c r="H1586" t="s">
        <v>436</v>
      </c>
      <c r="I1586" t="s">
        <v>213</v>
      </c>
      <c r="J1586" t="s">
        <v>214</v>
      </c>
      <c r="K1586" t="s">
        <v>149</v>
      </c>
      <c r="M1586" t="s">
        <v>76</v>
      </c>
      <c r="N1586" t="s">
        <v>216</v>
      </c>
      <c r="O1586" s="57">
        <v>46239.722326388888</v>
      </c>
      <c r="P1586" s="57">
        <v>46240.668611111112</v>
      </c>
      <c r="Q1586">
        <v>69359441</v>
      </c>
      <c r="S1586">
        <v>152528204011</v>
      </c>
      <c r="T1586" t="s">
        <v>3252</v>
      </c>
      <c r="U1586" t="s">
        <v>3253</v>
      </c>
      <c r="V1586" t="s">
        <v>3254</v>
      </c>
      <c r="Z1586">
        <v>112.99459640000001</v>
      </c>
      <c r="AA1586">
        <v>-7.9194627999999998</v>
      </c>
      <c r="AB1586" t="s">
        <v>3255</v>
      </c>
      <c r="AC1586" t="s">
        <v>230</v>
      </c>
      <c r="AL1586" t="s">
        <v>218</v>
      </c>
      <c r="AM1586" t="s">
        <v>3256</v>
      </c>
      <c r="AN1586" t="s">
        <v>6</v>
      </c>
      <c r="AO1586" s="57">
        <v>46150.726076388892</v>
      </c>
      <c r="AP1586" s="57">
        <v>46241.541666666664</v>
      </c>
      <c r="AR1586" t="s">
        <v>219</v>
      </c>
      <c r="AS1586" t="s">
        <v>220</v>
      </c>
      <c r="AT1586" t="s">
        <v>231</v>
      </c>
      <c r="AU1586">
        <v>20260806</v>
      </c>
      <c r="AV1586" t="s">
        <v>222</v>
      </c>
      <c r="AW1586" t="s">
        <v>566</v>
      </c>
      <c r="AX1586" t="s">
        <v>223</v>
      </c>
      <c r="BA1586" s="57">
        <v>46241.541666666664</v>
      </c>
      <c r="BB1586" t="s">
        <v>3256</v>
      </c>
      <c r="BC1586">
        <v>2026</v>
      </c>
      <c r="BD1586">
        <v>8</v>
      </c>
      <c r="BE1586">
        <v>6</v>
      </c>
      <c r="BF1586" s="6">
        <f t="shared" si="72"/>
        <v>46240</v>
      </c>
      <c r="BG1586">
        <f t="shared" si="73"/>
        <v>-1.5416666666642413</v>
      </c>
      <c r="BH1586" t="str">
        <f t="shared" si="74"/>
        <v>COMPLY</v>
      </c>
      <c r="BI1586" t="str">
        <f>VLOOKUP(H1586,Sheet2!$A$1:$B$270,2,FALSE)</f>
        <v>PROBOLINGGO</v>
      </c>
    </row>
    <row r="1587" spans="1:61">
      <c r="A1587">
        <v>1586</v>
      </c>
      <c r="B1587">
        <v>1002519296</v>
      </c>
      <c r="C1587">
        <v>3</v>
      </c>
      <c r="D1587" t="s">
        <v>42</v>
      </c>
      <c r="E1587">
        <v>5</v>
      </c>
      <c r="F1587" t="s">
        <v>106</v>
      </c>
      <c r="G1587" t="s">
        <v>107</v>
      </c>
      <c r="H1587" t="s">
        <v>436</v>
      </c>
      <c r="I1587" t="s">
        <v>213</v>
      </c>
      <c r="J1587" t="s">
        <v>214</v>
      </c>
      <c r="K1587" t="s">
        <v>149</v>
      </c>
      <c r="M1587" t="s">
        <v>76</v>
      </c>
      <c r="N1587" t="s">
        <v>216</v>
      </c>
      <c r="O1587" s="57">
        <v>46245.441006944442</v>
      </c>
      <c r="P1587" s="57">
        <v>46246.734930555554</v>
      </c>
      <c r="Q1587">
        <v>69363062</v>
      </c>
      <c r="S1587">
        <v>152528204017</v>
      </c>
      <c r="T1587" t="s">
        <v>7807</v>
      </c>
      <c r="U1587" t="s">
        <v>7808</v>
      </c>
      <c r="V1587" t="s">
        <v>7809</v>
      </c>
      <c r="Z1587">
        <v>112.9646427</v>
      </c>
      <c r="AA1587">
        <v>-7.9231110999999999</v>
      </c>
      <c r="AB1587" t="s">
        <v>7810</v>
      </c>
      <c r="AC1587" t="s">
        <v>230</v>
      </c>
      <c r="AL1587" t="s">
        <v>218</v>
      </c>
      <c r="AM1587" t="s">
        <v>7320</v>
      </c>
      <c r="AN1587" t="s">
        <v>6</v>
      </c>
      <c r="AO1587" s="57">
        <v>46334.444328703707</v>
      </c>
      <c r="AP1587" s="57">
        <v>46246.541666666664</v>
      </c>
      <c r="AR1587" t="s">
        <v>219</v>
      </c>
      <c r="AS1587" t="s">
        <v>220</v>
      </c>
      <c r="AT1587" t="s">
        <v>231</v>
      </c>
      <c r="AU1587">
        <v>20260812</v>
      </c>
      <c r="AV1587" t="s">
        <v>222</v>
      </c>
      <c r="AW1587" t="s">
        <v>567</v>
      </c>
      <c r="AX1587" t="s">
        <v>223</v>
      </c>
      <c r="BA1587" s="57">
        <v>46246.541666666664</v>
      </c>
      <c r="BB1587" t="s">
        <v>7320</v>
      </c>
      <c r="BC1587">
        <v>2026</v>
      </c>
      <c r="BD1587">
        <v>8</v>
      </c>
      <c r="BE1587">
        <v>12</v>
      </c>
      <c r="BF1587" s="6">
        <f t="shared" si="72"/>
        <v>46246</v>
      </c>
      <c r="BG1587">
        <f t="shared" si="73"/>
        <v>-0.54166666666424135</v>
      </c>
      <c r="BH1587" t="str">
        <f t="shared" si="74"/>
        <v>COMPLY</v>
      </c>
      <c r="BI1587" t="str">
        <f>VLOOKUP(H1587,Sheet2!$A$1:$B$270,2,FALSE)</f>
        <v>PROBOLINGGO</v>
      </c>
    </row>
    <row r="1588" spans="1:61">
      <c r="A1588">
        <v>1587</v>
      </c>
      <c r="B1588">
        <v>1002524496</v>
      </c>
      <c r="C1588">
        <v>3</v>
      </c>
      <c r="D1588" t="s">
        <v>42</v>
      </c>
      <c r="E1588">
        <v>5</v>
      </c>
      <c r="F1588" t="s">
        <v>102</v>
      </c>
      <c r="G1588" t="s">
        <v>99</v>
      </c>
      <c r="H1588" t="s">
        <v>351</v>
      </c>
      <c r="I1588" t="s">
        <v>213</v>
      </c>
      <c r="J1588" t="s">
        <v>214</v>
      </c>
      <c r="K1588" t="s">
        <v>149</v>
      </c>
      <c r="L1588" t="s">
        <v>620</v>
      </c>
      <c r="M1588" t="s">
        <v>240</v>
      </c>
      <c r="N1588" t="s">
        <v>216</v>
      </c>
      <c r="O1588" s="57">
        <v>46247.604131944441</v>
      </c>
      <c r="P1588" s="57">
        <v>46247.605567129627</v>
      </c>
      <c r="Q1588">
        <v>69365250</v>
      </c>
      <c r="R1588">
        <v>3332817007</v>
      </c>
      <c r="S1588">
        <v>152516206919</v>
      </c>
      <c r="T1588" t="s">
        <v>9686</v>
      </c>
      <c r="U1588" t="s">
        <v>9687</v>
      </c>
      <c r="V1588" t="s">
        <v>9688</v>
      </c>
      <c r="Z1588">
        <v>114.249541573226</v>
      </c>
      <c r="AA1588">
        <v>-8.3563315976011801</v>
      </c>
      <c r="AB1588" t="s">
        <v>9689</v>
      </c>
      <c r="AC1588" t="s">
        <v>217</v>
      </c>
      <c r="AL1588" t="s">
        <v>218</v>
      </c>
      <c r="AM1588" t="s">
        <v>8548</v>
      </c>
      <c r="AN1588" t="s">
        <v>6</v>
      </c>
      <c r="AO1588" t="s">
        <v>8961</v>
      </c>
      <c r="AP1588" s="57">
        <v>46248.541666666664</v>
      </c>
      <c r="AR1588" t="s">
        <v>241</v>
      </c>
      <c r="AS1588" t="s">
        <v>99</v>
      </c>
      <c r="AT1588" t="s">
        <v>231</v>
      </c>
      <c r="AV1588" t="s">
        <v>240</v>
      </c>
      <c r="AW1588" t="s">
        <v>981</v>
      </c>
      <c r="AX1588" t="s">
        <v>223</v>
      </c>
      <c r="BA1588" s="57">
        <v>46248.541666666664</v>
      </c>
      <c r="BB1588" t="s">
        <v>8548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str">
        <f>VLOOKUP(H1588,Sheet2!$A$1:$B$270,2,FALSE)</f>
        <v>BANYUWANGI</v>
      </c>
    </row>
    <row r="1589" spans="1:61">
      <c r="A1589">
        <v>1588</v>
      </c>
      <c r="B1589">
        <v>1002519223</v>
      </c>
      <c r="C1589">
        <v>3</v>
      </c>
      <c r="D1589" t="s">
        <v>38</v>
      </c>
      <c r="E1589">
        <v>5</v>
      </c>
      <c r="F1589" t="s">
        <v>90</v>
      </c>
      <c r="G1589" t="s">
        <v>90</v>
      </c>
      <c r="H1589" t="s">
        <v>461</v>
      </c>
      <c r="I1589" t="s">
        <v>213</v>
      </c>
      <c r="J1589" t="s">
        <v>214</v>
      </c>
      <c r="K1589" t="s">
        <v>149</v>
      </c>
      <c r="L1589" t="s">
        <v>215</v>
      </c>
      <c r="M1589" t="s">
        <v>76</v>
      </c>
      <c r="N1589" t="s">
        <v>216</v>
      </c>
      <c r="O1589" s="57">
        <v>46245.428425925929</v>
      </c>
      <c r="P1589" s="57">
        <v>46245.692800925928</v>
      </c>
      <c r="Q1589">
        <v>69363004</v>
      </c>
      <c r="S1589">
        <v>152640225877</v>
      </c>
      <c r="T1589" t="s">
        <v>7811</v>
      </c>
      <c r="U1589" t="s">
        <v>7812</v>
      </c>
      <c r="V1589" t="s">
        <v>7813</v>
      </c>
      <c r="Z1589">
        <v>111.93897843360899</v>
      </c>
      <c r="AA1589">
        <v>-7.71024476939676</v>
      </c>
      <c r="AB1589" t="s">
        <v>7814</v>
      </c>
      <c r="AC1589" t="s">
        <v>217</v>
      </c>
      <c r="AL1589" t="s">
        <v>218</v>
      </c>
      <c r="AM1589" t="s">
        <v>7030</v>
      </c>
      <c r="AN1589" t="s">
        <v>6</v>
      </c>
      <c r="AO1589" s="57">
        <v>46334.444328703707</v>
      </c>
      <c r="AP1589" s="57">
        <v>46246.333333333336</v>
      </c>
      <c r="AR1589" t="s">
        <v>219</v>
      </c>
      <c r="AS1589" t="s">
        <v>585</v>
      </c>
      <c r="AT1589" t="s">
        <v>231</v>
      </c>
      <c r="AU1589">
        <v>20260811</v>
      </c>
      <c r="AV1589" t="s">
        <v>222</v>
      </c>
      <c r="AW1589" t="s">
        <v>1055</v>
      </c>
      <c r="AX1589" t="s">
        <v>223</v>
      </c>
      <c r="BA1589" s="57">
        <v>46246.333333333336</v>
      </c>
      <c r="BB1589" t="s">
        <v>7030</v>
      </c>
      <c r="BC1589">
        <v>2026</v>
      </c>
      <c r="BD1589">
        <v>8</v>
      </c>
      <c r="BE1589">
        <v>11</v>
      </c>
      <c r="BF1589" s="6">
        <f t="shared" si="72"/>
        <v>46245</v>
      </c>
      <c r="BG1589">
        <f t="shared" si="73"/>
        <v>-1.3333333333357587</v>
      </c>
      <c r="BH1589" t="str">
        <f t="shared" si="74"/>
        <v>COMPLY</v>
      </c>
      <c r="BI1589" t="str">
        <f>VLOOKUP(H1589,Sheet2!$A$1:$B$270,2,FALSE)</f>
        <v>KEDIRI</v>
      </c>
    </row>
    <row r="1590" spans="1:61">
      <c r="A1590">
        <v>1589</v>
      </c>
      <c r="B1590">
        <v>1002508902</v>
      </c>
      <c r="C1590">
        <v>3</v>
      </c>
      <c r="D1590" t="s">
        <v>34</v>
      </c>
      <c r="E1590">
        <v>5</v>
      </c>
      <c r="F1590" t="s">
        <v>580</v>
      </c>
      <c r="G1590" t="s">
        <v>79</v>
      </c>
      <c r="H1590" t="s">
        <v>473</v>
      </c>
      <c r="I1590" t="s">
        <v>213</v>
      </c>
      <c r="J1590" t="s">
        <v>214</v>
      </c>
      <c r="K1590" t="s">
        <v>149</v>
      </c>
      <c r="M1590" t="s">
        <v>76</v>
      </c>
      <c r="N1590" t="s">
        <v>216</v>
      </c>
      <c r="O1590" s="57">
        <v>46238.645381944443</v>
      </c>
      <c r="P1590" s="57">
        <v>46241.33452546296</v>
      </c>
      <c r="Q1590">
        <v>69358460</v>
      </c>
      <c r="S1590">
        <v>172407213204</v>
      </c>
      <c r="T1590" t="s">
        <v>3259</v>
      </c>
      <c r="U1590" t="s">
        <v>3260</v>
      </c>
      <c r="V1590" t="s">
        <v>3261</v>
      </c>
      <c r="Z1590">
        <v>115.3215168</v>
      </c>
      <c r="AA1590">
        <v>-8.5734911</v>
      </c>
      <c r="AB1590" t="s">
        <v>3262</v>
      </c>
      <c r="AC1590" t="s">
        <v>230</v>
      </c>
      <c r="AL1590" t="s">
        <v>218</v>
      </c>
      <c r="AM1590" t="s">
        <v>2338</v>
      </c>
      <c r="AN1590" t="s">
        <v>6</v>
      </c>
      <c r="AO1590" s="57">
        <v>46120.652789351851</v>
      </c>
      <c r="AP1590" s="57">
        <v>46239.541666666664</v>
      </c>
      <c r="AR1590" t="s">
        <v>219</v>
      </c>
      <c r="AS1590" t="s">
        <v>79</v>
      </c>
      <c r="AT1590" t="s">
        <v>231</v>
      </c>
      <c r="AU1590">
        <v>20260807</v>
      </c>
      <c r="AV1590" t="s">
        <v>222</v>
      </c>
      <c r="AW1590" t="s">
        <v>601</v>
      </c>
      <c r="AX1590" t="s">
        <v>223</v>
      </c>
      <c r="BA1590" s="57">
        <v>46239.541666666664</v>
      </c>
      <c r="BB1590" t="s">
        <v>2338</v>
      </c>
      <c r="BC1590">
        <v>2026</v>
      </c>
      <c r="BD1590">
        <v>8</v>
      </c>
      <c r="BE1590">
        <v>7</v>
      </c>
      <c r="BF1590" s="6">
        <f t="shared" si="72"/>
        <v>46241</v>
      </c>
      <c r="BG1590">
        <f t="shared" si="73"/>
        <v>1.4583333333357587</v>
      </c>
      <c r="BH1590" t="str">
        <f t="shared" si="74"/>
        <v>NOT COMPLY</v>
      </c>
      <c r="BI1590" t="str">
        <f>VLOOKUP(H1590,Sheet2!$A$1:$B$270,2,FALSE)</f>
        <v>GIANYAR</v>
      </c>
    </row>
    <row r="1591" spans="1:61">
      <c r="A1591">
        <v>1590</v>
      </c>
      <c r="B1591">
        <v>1002505592</v>
      </c>
      <c r="C1591">
        <v>3</v>
      </c>
      <c r="D1591" t="s">
        <v>49</v>
      </c>
      <c r="E1591">
        <v>4</v>
      </c>
      <c r="F1591" t="s">
        <v>253</v>
      </c>
      <c r="G1591" t="s">
        <v>556</v>
      </c>
      <c r="H1591" t="s">
        <v>1123</v>
      </c>
      <c r="I1591" t="s">
        <v>213</v>
      </c>
      <c r="J1591" t="s">
        <v>214</v>
      </c>
      <c r="K1591" t="s">
        <v>149</v>
      </c>
      <c r="L1591" t="s">
        <v>215</v>
      </c>
      <c r="M1591" t="s">
        <v>236</v>
      </c>
      <c r="N1591" t="s">
        <v>216</v>
      </c>
      <c r="O1591" s="57">
        <v>46237.38789351852</v>
      </c>
      <c r="P1591" s="57">
        <v>46239.37877314815</v>
      </c>
      <c r="Q1591">
        <v>69355675</v>
      </c>
      <c r="T1591" t="s">
        <v>1208</v>
      </c>
      <c r="V1591" t="s">
        <v>1211</v>
      </c>
      <c r="Z1591">
        <v>108.87929</v>
      </c>
      <c r="AA1591">
        <v>-6.8726000000000003</v>
      </c>
      <c r="AB1591" t="s">
        <v>1212</v>
      </c>
      <c r="AC1591" t="s">
        <v>237</v>
      </c>
      <c r="AL1591" t="s">
        <v>218</v>
      </c>
      <c r="AM1591" t="s">
        <v>1213</v>
      </c>
      <c r="AN1591" t="s">
        <v>6</v>
      </c>
      <c r="AO1591" s="57">
        <v>46089.392812500002</v>
      </c>
      <c r="AP1591" s="57">
        <v>46235</v>
      </c>
      <c r="AR1591" t="s">
        <v>314</v>
      </c>
      <c r="AS1591" t="s">
        <v>617</v>
      </c>
      <c r="AT1591" t="s">
        <v>231</v>
      </c>
      <c r="AV1591" t="s">
        <v>3263</v>
      </c>
      <c r="AW1591" t="s">
        <v>1063</v>
      </c>
      <c r="AX1591" t="s">
        <v>223</v>
      </c>
      <c r="AZ1591" t="s">
        <v>3263</v>
      </c>
      <c r="BA1591" s="57">
        <v>46235.333333333336</v>
      </c>
      <c r="BB1591" t="s">
        <v>1213</v>
      </c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:61">
      <c r="A1592">
        <v>1591</v>
      </c>
      <c r="B1592">
        <v>1002512393</v>
      </c>
      <c r="C1592">
        <v>3</v>
      </c>
      <c r="D1592" t="s">
        <v>42</v>
      </c>
      <c r="E1592">
        <v>5</v>
      </c>
      <c r="F1592" t="s">
        <v>233</v>
      </c>
      <c r="G1592" t="s">
        <v>101</v>
      </c>
      <c r="H1592" t="s">
        <v>392</v>
      </c>
      <c r="I1592" t="s">
        <v>213</v>
      </c>
      <c r="J1592" t="s">
        <v>214</v>
      </c>
      <c r="K1592" t="s">
        <v>149</v>
      </c>
      <c r="L1592" t="s">
        <v>215</v>
      </c>
      <c r="M1592" t="s">
        <v>76</v>
      </c>
      <c r="N1592" t="s">
        <v>216</v>
      </c>
      <c r="O1592" s="57">
        <v>46240.559687499997</v>
      </c>
      <c r="P1592" s="57">
        <v>46241.614594907405</v>
      </c>
      <c r="Q1592">
        <v>69359962</v>
      </c>
      <c r="S1592">
        <v>152317261813</v>
      </c>
      <c r="T1592" t="s">
        <v>3264</v>
      </c>
      <c r="U1592" t="s">
        <v>3265</v>
      </c>
      <c r="V1592" t="s">
        <v>3266</v>
      </c>
      <c r="Z1592">
        <v>112.7206841</v>
      </c>
      <c r="AA1592">
        <v>-7.3978486999999999</v>
      </c>
      <c r="AB1592" t="s">
        <v>3267</v>
      </c>
      <c r="AC1592" t="s">
        <v>237</v>
      </c>
      <c r="AL1592" t="s">
        <v>218</v>
      </c>
      <c r="AM1592" t="s">
        <v>3268</v>
      </c>
      <c r="AN1592" t="s">
        <v>6</v>
      </c>
      <c r="AO1592" s="57">
        <v>46181.569502314815</v>
      </c>
      <c r="AP1592" s="57">
        <v>46241.625</v>
      </c>
      <c r="AR1592" t="s">
        <v>219</v>
      </c>
      <c r="AS1592" t="s">
        <v>668</v>
      </c>
      <c r="AT1592" t="s">
        <v>231</v>
      </c>
      <c r="AU1592">
        <v>20260807</v>
      </c>
      <c r="AV1592" t="s">
        <v>222</v>
      </c>
      <c r="AW1592" t="s">
        <v>1059</v>
      </c>
      <c r="AX1592" t="s">
        <v>223</v>
      </c>
      <c r="BA1592" s="57">
        <v>46241.625</v>
      </c>
      <c r="BB1592" t="s">
        <v>3268</v>
      </c>
      <c r="BC1592">
        <v>2026</v>
      </c>
      <c r="BD1592">
        <v>8</v>
      </c>
      <c r="BE1592">
        <v>7</v>
      </c>
      <c r="BF1592" s="6">
        <f t="shared" si="72"/>
        <v>46241</v>
      </c>
      <c r="BG1592">
        <f t="shared" si="73"/>
        <v>-0.625</v>
      </c>
      <c r="BH1592" t="str">
        <f t="shared" si="74"/>
        <v>COMPLY</v>
      </c>
      <c r="BI1592" t="str">
        <f>VLOOKUP(H1592,Sheet2!$A$1:$B$270,2,FALSE)</f>
        <v>SIDOARJO</v>
      </c>
    </row>
    <row r="1593" spans="1:61">
      <c r="A1593">
        <v>1592</v>
      </c>
      <c r="B1593">
        <v>1002511661</v>
      </c>
      <c r="C1593">
        <v>3</v>
      </c>
      <c r="D1593" t="s">
        <v>49</v>
      </c>
      <c r="E1593">
        <v>4</v>
      </c>
      <c r="F1593" t="s">
        <v>253</v>
      </c>
      <c r="G1593" t="s">
        <v>558</v>
      </c>
      <c r="H1593" t="s">
        <v>663</v>
      </c>
      <c r="I1593" t="s">
        <v>213</v>
      </c>
      <c r="J1593" t="s">
        <v>214</v>
      </c>
      <c r="K1593" t="s">
        <v>149</v>
      </c>
      <c r="M1593" t="s">
        <v>590</v>
      </c>
      <c r="N1593" t="s">
        <v>216</v>
      </c>
      <c r="O1593" s="57">
        <v>46240.409560185188</v>
      </c>
      <c r="P1593" s="57">
        <v>46240.756284722222</v>
      </c>
      <c r="Q1593">
        <v>69358113</v>
      </c>
      <c r="T1593" t="s">
        <v>990</v>
      </c>
      <c r="V1593" t="s">
        <v>2989</v>
      </c>
      <c r="Z1593">
        <v>109.239997</v>
      </c>
      <c r="AA1593">
        <v>-7.0606</v>
      </c>
      <c r="AB1593" t="s">
        <v>2990</v>
      </c>
      <c r="AC1593" t="s">
        <v>226</v>
      </c>
      <c r="AL1593" t="s">
        <v>218</v>
      </c>
      <c r="AM1593" t="s">
        <v>2991</v>
      </c>
      <c r="AN1593" t="s">
        <v>6</v>
      </c>
      <c r="AO1593" s="57">
        <v>46181.413252314815</v>
      </c>
      <c r="AP1593" s="57">
        <v>46240</v>
      </c>
      <c r="AR1593" t="s">
        <v>572</v>
      </c>
      <c r="AS1593" t="s">
        <v>664</v>
      </c>
      <c r="AT1593" t="s">
        <v>231</v>
      </c>
      <c r="AV1593" t="s">
        <v>1033</v>
      </c>
      <c r="AW1593" t="s">
        <v>995</v>
      </c>
      <c r="AX1593" t="s">
        <v>223</v>
      </c>
      <c r="BA1593" s="57">
        <v>46240.333333333336</v>
      </c>
      <c r="BB1593" t="s">
        <v>2991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:61">
      <c r="A1594">
        <v>1593</v>
      </c>
      <c r="B1594">
        <v>1002514199</v>
      </c>
      <c r="C1594">
        <v>3</v>
      </c>
      <c r="D1594" t="s">
        <v>34</v>
      </c>
      <c r="E1594">
        <v>5</v>
      </c>
      <c r="F1594" t="s">
        <v>580</v>
      </c>
      <c r="G1594" t="s">
        <v>84</v>
      </c>
      <c r="H1594" t="s">
        <v>242</v>
      </c>
      <c r="I1594" t="s">
        <v>213</v>
      </c>
      <c r="J1594" t="s">
        <v>214</v>
      </c>
      <c r="K1594" t="s">
        <v>149</v>
      </c>
      <c r="M1594" t="s">
        <v>76</v>
      </c>
      <c r="N1594" t="s">
        <v>216</v>
      </c>
      <c r="O1594" s="57">
        <v>46241.450648148151</v>
      </c>
      <c r="P1594" s="57">
        <v>46242.396701388891</v>
      </c>
      <c r="Q1594">
        <v>69357509</v>
      </c>
      <c r="S1594">
        <v>172424836842</v>
      </c>
      <c r="T1594" t="s">
        <v>1697</v>
      </c>
      <c r="U1594" t="s">
        <v>5616</v>
      </c>
      <c r="V1594" t="s">
        <v>5617</v>
      </c>
      <c r="Z1594">
        <v>115.098439174446</v>
      </c>
      <c r="AA1594">
        <v>-8.12850882318142</v>
      </c>
      <c r="AB1594" t="s">
        <v>1700</v>
      </c>
      <c r="AC1594" t="s">
        <v>230</v>
      </c>
      <c r="AL1594" t="s">
        <v>218</v>
      </c>
      <c r="AM1594" t="s">
        <v>5618</v>
      </c>
      <c r="AN1594" t="s">
        <v>6</v>
      </c>
      <c r="AO1594" s="57">
        <v>46211.455092592594</v>
      </c>
      <c r="AR1594" t="s">
        <v>219</v>
      </c>
      <c r="AS1594" t="s">
        <v>220</v>
      </c>
      <c r="AT1594" t="s">
        <v>221</v>
      </c>
      <c r="AU1594">
        <v>20260808</v>
      </c>
      <c r="AV1594" t="s">
        <v>222</v>
      </c>
      <c r="AW1594" t="s">
        <v>577</v>
      </c>
      <c r="AX1594" t="s">
        <v>223</v>
      </c>
      <c r="BA1594" s="57">
        <v>46241.291666666664</v>
      </c>
      <c r="BB1594" t="s">
        <v>5618</v>
      </c>
      <c r="BC1594">
        <v>2026</v>
      </c>
      <c r="BD1594">
        <v>8</v>
      </c>
      <c r="BE1594">
        <v>8</v>
      </c>
      <c r="BF1594" s="6">
        <f t="shared" si="72"/>
        <v>46242</v>
      </c>
      <c r="BG1594">
        <f t="shared" si="73"/>
        <v>0.70833333333575865</v>
      </c>
      <c r="BH1594" t="str">
        <f t="shared" si="74"/>
        <v>COMPLY</v>
      </c>
      <c r="BI1594" t="str">
        <f>VLOOKUP(H1594,Sheet2!$A$1:$B$270,2,FALSE)</f>
        <v>SINGARAJA</v>
      </c>
    </row>
    <row r="1595" spans="1:61">
      <c r="A1595">
        <v>1594</v>
      </c>
      <c r="B1595">
        <v>1002512387</v>
      </c>
      <c r="C1595">
        <v>3</v>
      </c>
      <c r="D1595" t="s">
        <v>38</v>
      </c>
      <c r="E1595">
        <v>5</v>
      </c>
      <c r="F1595" t="s">
        <v>251</v>
      </c>
      <c r="G1595" t="s">
        <v>87</v>
      </c>
      <c r="H1595" t="s">
        <v>432</v>
      </c>
      <c r="I1595" t="s">
        <v>213</v>
      </c>
      <c r="J1595" t="s">
        <v>214</v>
      </c>
      <c r="K1595" t="s">
        <v>149</v>
      </c>
      <c r="M1595" t="s">
        <v>76</v>
      </c>
      <c r="N1595" t="s">
        <v>216</v>
      </c>
      <c r="O1595" s="57">
        <v>46240.559039351851</v>
      </c>
      <c r="P1595" s="57">
        <v>46240.630798611113</v>
      </c>
      <c r="Q1595">
        <v>69358315</v>
      </c>
      <c r="S1595">
        <v>152721299700</v>
      </c>
      <c r="T1595" t="s">
        <v>3274</v>
      </c>
      <c r="U1595" t="s">
        <v>3275</v>
      </c>
      <c r="V1595" t="s">
        <v>3276</v>
      </c>
      <c r="Z1595">
        <v>112.73863489999999</v>
      </c>
      <c r="AA1595">
        <v>-7.9160344</v>
      </c>
      <c r="AB1595" t="s">
        <v>3277</v>
      </c>
      <c r="AC1595" t="s">
        <v>292</v>
      </c>
      <c r="AL1595" t="s">
        <v>218</v>
      </c>
      <c r="AM1595" t="s">
        <v>3278</v>
      </c>
      <c r="AN1595" t="s">
        <v>6</v>
      </c>
      <c r="AO1595" s="57">
        <v>46181.569502314815</v>
      </c>
      <c r="AR1595" t="s">
        <v>219</v>
      </c>
      <c r="AS1595" t="s">
        <v>632</v>
      </c>
      <c r="AT1595" t="s">
        <v>231</v>
      </c>
      <c r="AU1595">
        <v>20260806</v>
      </c>
      <c r="AV1595" t="s">
        <v>222</v>
      </c>
      <c r="AW1595" t="s">
        <v>566</v>
      </c>
      <c r="AX1595" t="s">
        <v>223</v>
      </c>
      <c r="BA1595" s="57">
        <v>46240.291666666664</v>
      </c>
      <c r="BB1595" t="s">
        <v>3278</v>
      </c>
      <c r="BC1595">
        <v>2026</v>
      </c>
      <c r="BD1595">
        <v>8</v>
      </c>
      <c r="BE1595">
        <v>6</v>
      </c>
      <c r="BF1595" s="6">
        <f t="shared" si="72"/>
        <v>46240</v>
      </c>
      <c r="BG1595">
        <f t="shared" si="73"/>
        <v>-0.29166666666424135</v>
      </c>
      <c r="BH1595" t="str">
        <f t="shared" si="74"/>
        <v>COMPLY</v>
      </c>
      <c r="BI1595" t="str">
        <f>VLOOKUP(H1595,Sheet2!$A$1:$B$270,2,FALSE)</f>
        <v>BATU</v>
      </c>
    </row>
    <row r="1596" spans="1:61">
      <c r="A1596">
        <v>1595</v>
      </c>
      <c r="B1596">
        <v>1002520314</v>
      </c>
      <c r="C1596">
        <v>3</v>
      </c>
      <c r="D1596" t="s">
        <v>42</v>
      </c>
      <c r="E1596">
        <v>5</v>
      </c>
      <c r="F1596" t="s">
        <v>106</v>
      </c>
      <c r="G1596" t="s">
        <v>107</v>
      </c>
      <c r="H1596" t="s">
        <v>265</v>
      </c>
      <c r="I1596" t="s">
        <v>213</v>
      </c>
      <c r="J1596" t="s">
        <v>214</v>
      </c>
      <c r="K1596" t="s">
        <v>149</v>
      </c>
      <c r="M1596" t="s">
        <v>76</v>
      </c>
      <c r="N1596" t="s">
        <v>216</v>
      </c>
      <c r="O1596" s="57">
        <v>46245.626192129632</v>
      </c>
      <c r="P1596" s="57">
        <v>46246.473252314812</v>
      </c>
      <c r="Q1596">
        <v>69363511</v>
      </c>
      <c r="S1596">
        <v>152505340825</v>
      </c>
      <c r="T1596" t="s">
        <v>7815</v>
      </c>
      <c r="U1596" t="s">
        <v>7816</v>
      </c>
      <c r="V1596" t="s">
        <v>7817</v>
      </c>
      <c r="Z1596">
        <v>113.2203813</v>
      </c>
      <c r="AA1596">
        <v>-7.7702065999999999</v>
      </c>
      <c r="AB1596" t="s">
        <v>7818</v>
      </c>
      <c r="AC1596" t="s">
        <v>230</v>
      </c>
      <c r="AL1596" t="s">
        <v>218</v>
      </c>
      <c r="AM1596" t="s">
        <v>7819</v>
      </c>
      <c r="AN1596" t="s">
        <v>6</v>
      </c>
      <c r="AO1596" s="57">
        <v>46334.632141203707</v>
      </c>
      <c r="AP1596" s="57">
        <v>46246.541666666664</v>
      </c>
      <c r="AR1596" t="s">
        <v>219</v>
      </c>
      <c r="AS1596" t="s">
        <v>107</v>
      </c>
      <c r="AT1596" t="s">
        <v>231</v>
      </c>
      <c r="AU1596">
        <v>20260812</v>
      </c>
      <c r="AV1596" t="s">
        <v>222</v>
      </c>
      <c r="AW1596" t="s">
        <v>566</v>
      </c>
      <c r="AX1596" t="s">
        <v>223</v>
      </c>
      <c r="BA1596" s="57">
        <v>46246.541666666664</v>
      </c>
      <c r="BB1596" t="s">
        <v>7819</v>
      </c>
      <c r="BC1596">
        <v>2026</v>
      </c>
      <c r="BD1596">
        <v>8</v>
      </c>
      <c r="BE1596">
        <v>12</v>
      </c>
      <c r="BF1596" s="6">
        <f t="shared" si="72"/>
        <v>46246</v>
      </c>
      <c r="BG1596">
        <f t="shared" si="73"/>
        <v>-0.54166666666424135</v>
      </c>
      <c r="BH1596" t="str">
        <f t="shared" si="74"/>
        <v>COMPLY</v>
      </c>
      <c r="BI1596" t="str">
        <f>VLOOKUP(H1596,Sheet2!$A$1:$B$270,2,FALSE)</f>
        <v>PROBOLINGGO</v>
      </c>
    </row>
    <row r="1597" spans="1:61">
      <c r="A1597">
        <v>1596</v>
      </c>
      <c r="B1597">
        <v>1002517433</v>
      </c>
      <c r="C1597">
        <v>3</v>
      </c>
      <c r="D1597" t="s">
        <v>49</v>
      </c>
      <c r="E1597">
        <v>4</v>
      </c>
      <c r="F1597" t="s">
        <v>247</v>
      </c>
      <c r="G1597" t="s">
        <v>248</v>
      </c>
      <c r="H1597" t="s">
        <v>959</v>
      </c>
      <c r="I1597" t="s">
        <v>213</v>
      </c>
      <c r="J1597" t="s">
        <v>214</v>
      </c>
      <c r="K1597" t="s">
        <v>149</v>
      </c>
      <c r="M1597" t="s">
        <v>970</v>
      </c>
      <c r="N1597" t="s">
        <v>622</v>
      </c>
      <c r="O1597" s="57">
        <v>46244.478622685187</v>
      </c>
      <c r="P1597" s="57">
        <v>46247.434756944444</v>
      </c>
      <c r="Q1597">
        <v>68988943</v>
      </c>
      <c r="S1597">
        <v>142406122706</v>
      </c>
      <c r="T1597" t="s">
        <v>3308</v>
      </c>
      <c r="U1597" t="s">
        <v>6737</v>
      </c>
      <c r="V1597" t="s">
        <v>6738</v>
      </c>
      <c r="Z1597">
        <v>110.41603619999999</v>
      </c>
      <c r="AA1597">
        <v>-6.978529</v>
      </c>
      <c r="AB1597" t="s">
        <v>6739</v>
      </c>
      <c r="AC1597" t="s">
        <v>226</v>
      </c>
      <c r="AL1597" t="s">
        <v>218</v>
      </c>
      <c r="AM1597" t="s">
        <v>6740</v>
      </c>
      <c r="AN1597" t="s">
        <v>6</v>
      </c>
      <c r="AO1597" s="57">
        <v>46303.486157407409</v>
      </c>
      <c r="AP1597" s="57">
        <v>46245.541666666664</v>
      </c>
      <c r="AQ1597" t="s">
        <v>249</v>
      </c>
      <c r="AR1597" t="s">
        <v>12</v>
      </c>
      <c r="AS1597" t="s">
        <v>634</v>
      </c>
      <c r="AT1597" t="s">
        <v>231</v>
      </c>
      <c r="AV1597" t="s">
        <v>949</v>
      </c>
      <c r="AW1597" t="s">
        <v>566</v>
      </c>
      <c r="AX1597" t="s">
        <v>223</v>
      </c>
      <c r="BA1597" s="57">
        <v>46245.541666666664</v>
      </c>
      <c r="BB1597" t="s">
        <v>6740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:61">
      <c r="A1598">
        <v>1597</v>
      </c>
      <c r="B1598">
        <v>1002506592</v>
      </c>
      <c r="C1598">
        <v>3</v>
      </c>
      <c r="D1598" t="s">
        <v>34</v>
      </c>
      <c r="E1598">
        <v>5</v>
      </c>
      <c r="F1598" t="s">
        <v>595</v>
      </c>
      <c r="G1598" t="s">
        <v>81</v>
      </c>
      <c r="H1598" t="s">
        <v>324</v>
      </c>
      <c r="I1598" t="s">
        <v>213</v>
      </c>
      <c r="J1598" t="s">
        <v>214</v>
      </c>
      <c r="K1598" t="s">
        <v>149</v>
      </c>
      <c r="M1598" t="s">
        <v>76</v>
      </c>
      <c r="N1598" t="s">
        <v>216</v>
      </c>
      <c r="O1598" s="57">
        <v>46237.739328703705</v>
      </c>
      <c r="P1598" s="57">
        <v>46238.446203703701</v>
      </c>
      <c r="Q1598">
        <v>69356742</v>
      </c>
      <c r="S1598">
        <v>172415798673</v>
      </c>
      <c r="T1598" t="s">
        <v>1086</v>
      </c>
      <c r="U1598" t="s">
        <v>3279</v>
      </c>
      <c r="V1598" t="s">
        <v>3280</v>
      </c>
      <c r="Z1598">
        <v>115.17363687</v>
      </c>
      <c r="AA1598">
        <v>-8.754737531</v>
      </c>
      <c r="AB1598" t="s">
        <v>2925</v>
      </c>
      <c r="AC1598" t="s">
        <v>217</v>
      </c>
      <c r="AL1598" t="s">
        <v>218</v>
      </c>
      <c r="AM1598" t="s">
        <v>3281</v>
      </c>
      <c r="AN1598" t="s">
        <v>6</v>
      </c>
      <c r="AO1598" s="57">
        <v>46089.746388888889</v>
      </c>
      <c r="AR1598" t="s">
        <v>219</v>
      </c>
      <c r="AS1598" t="s">
        <v>652</v>
      </c>
      <c r="AT1598" t="s">
        <v>231</v>
      </c>
      <c r="AU1598">
        <v>20260804</v>
      </c>
      <c r="AV1598" t="s">
        <v>222</v>
      </c>
      <c r="AW1598" t="s">
        <v>566</v>
      </c>
      <c r="AX1598" t="s">
        <v>223</v>
      </c>
      <c r="BA1598" s="57">
        <v>46237.291666666664</v>
      </c>
      <c r="BB1598" t="s">
        <v>3281</v>
      </c>
      <c r="BC1598">
        <v>2026</v>
      </c>
      <c r="BD1598">
        <v>8</v>
      </c>
      <c r="BE1598">
        <v>4</v>
      </c>
      <c r="BF1598" s="6">
        <f t="shared" si="72"/>
        <v>46238</v>
      </c>
      <c r="BG1598">
        <f t="shared" si="73"/>
        <v>0.70833333333575865</v>
      </c>
      <c r="BH1598" t="str">
        <f t="shared" si="74"/>
        <v>COMPLY</v>
      </c>
      <c r="BI1598" t="str">
        <f>VLOOKUP(H1598,Sheet2!$A$1:$B$270,2,FALSE)</f>
        <v>JIMBARAN</v>
      </c>
    </row>
    <row r="1599" spans="1:61">
      <c r="A1599">
        <v>1598</v>
      </c>
      <c r="B1599">
        <v>1002510709</v>
      </c>
      <c r="C1599">
        <v>3</v>
      </c>
      <c r="D1599" t="s">
        <v>59</v>
      </c>
      <c r="E1599">
        <v>4</v>
      </c>
      <c r="F1599" t="s">
        <v>243</v>
      </c>
      <c r="G1599" t="s">
        <v>243</v>
      </c>
      <c r="H1599" t="s">
        <v>296</v>
      </c>
      <c r="I1599" t="s">
        <v>213</v>
      </c>
      <c r="J1599" t="s">
        <v>214</v>
      </c>
      <c r="K1599" t="s">
        <v>149</v>
      </c>
      <c r="M1599" t="s">
        <v>76</v>
      </c>
      <c r="N1599" t="s">
        <v>216</v>
      </c>
      <c r="O1599" s="57">
        <v>46239.591111111113</v>
      </c>
      <c r="P1599" s="57">
        <v>46241.312916666669</v>
      </c>
      <c r="Q1599">
        <v>69359242</v>
      </c>
      <c r="S1599">
        <v>146137149183</v>
      </c>
      <c r="T1599" t="s">
        <v>3282</v>
      </c>
      <c r="U1599" t="s">
        <v>3283</v>
      </c>
      <c r="V1599" t="s">
        <v>3284</v>
      </c>
      <c r="Z1599">
        <v>110.32652330000001</v>
      </c>
      <c r="AA1599">
        <v>-7.3696593000000004</v>
      </c>
      <c r="AB1599" t="s">
        <v>3285</v>
      </c>
      <c r="AC1599" t="s">
        <v>226</v>
      </c>
      <c r="AL1599" t="s">
        <v>218</v>
      </c>
      <c r="AM1599" t="s">
        <v>3286</v>
      </c>
      <c r="AN1599" t="s">
        <v>6</v>
      </c>
      <c r="AO1599" s="57">
        <v>46150.601111111115</v>
      </c>
      <c r="AP1599" s="57">
        <v>46247.333333333336</v>
      </c>
      <c r="AR1599" t="s">
        <v>219</v>
      </c>
      <c r="AS1599" t="s">
        <v>220</v>
      </c>
      <c r="AT1599" t="s">
        <v>231</v>
      </c>
      <c r="AU1599">
        <v>20260807</v>
      </c>
      <c r="AV1599" t="s">
        <v>222</v>
      </c>
      <c r="AW1599" t="s">
        <v>566</v>
      </c>
      <c r="AX1599" t="s">
        <v>223</v>
      </c>
      <c r="BA1599" s="57">
        <v>46247.333333333336</v>
      </c>
      <c r="BB1599" t="s">
        <v>3286</v>
      </c>
      <c r="BC1599">
        <v>2026</v>
      </c>
      <c r="BD1599">
        <v>8</v>
      </c>
      <c r="BE1599">
        <v>7</v>
      </c>
      <c r="BF1599" s="6">
        <f t="shared" si="72"/>
        <v>46241</v>
      </c>
      <c r="BG1599">
        <f t="shared" si="73"/>
        <v>-6.3333333333357587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1002509667</v>
      </c>
      <c r="C1600">
        <v>3</v>
      </c>
      <c r="D1600" t="s">
        <v>45</v>
      </c>
      <c r="E1600">
        <v>5</v>
      </c>
      <c r="F1600" t="s">
        <v>211</v>
      </c>
      <c r="G1600" t="s">
        <v>112</v>
      </c>
      <c r="H1600" t="s">
        <v>269</v>
      </c>
      <c r="I1600" t="s">
        <v>213</v>
      </c>
      <c r="J1600" t="s">
        <v>214</v>
      </c>
      <c r="K1600" t="s">
        <v>149</v>
      </c>
      <c r="L1600" t="s">
        <v>215</v>
      </c>
      <c r="M1600" t="s">
        <v>76</v>
      </c>
      <c r="N1600" t="s">
        <v>216</v>
      </c>
      <c r="O1600" s="57">
        <v>46239.374282407407</v>
      </c>
      <c r="P1600" s="57">
        <v>46240.541006944448</v>
      </c>
      <c r="Q1600">
        <v>69358763</v>
      </c>
      <c r="S1600">
        <v>172601796813</v>
      </c>
      <c r="T1600" t="s">
        <v>1595</v>
      </c>
      <c r="U1600" t="s">
        <v>1596</v>
      </c>
      <c r="V1600" t="s">
        <v>3292</v>
      </c>
      <c r="Z1600">
        <v>116.11249789999999</v>
      </c>
      <c r="AA1600">
        <v>-8.5882553000000001</v>
      </c>
      <c r="AB1600" t="s">
        <v>3293</v>
      </c>
      <c r="AC1600" t="s">
        <v>217</v>
      </c>
      <c r="AL1600" t="s">
        <v>218</v>
      </c>
      <c r="AM1600" t="s">
        <v>3294</v>
      </c>
      <c r="AN1600" t="s">
        <v>6</v>
      </c>
      <c r="AO1600" s="57">
        <v>46150.392326388886</v>
      </c>
      <c r="AP1600" s="57">
        <v>46240.625</v>
      </c>
      <c r="AR1600" t="s">
        <v>219</v>
      </c>
      <c r="AS1600" t="s">
        <v>220</v>
      </c>
      <c r="AT1600" t="s">
        <v>231</v>
      </c>
      <c r="AU1600">
        <v>20260806</v>
      </c>
      <c r="AV1600" t="s">
        <v>222</v>
      </c>
      <c r="AW1600" t="s">
        <v>1057</v>
      </c>
      <c r="AX1600" t="s">
        <v>223</v>
      </c>
      <c r="BA1600" s="57">
        <v>46240.625</v>
      </c>
      <c r="BB1600" t="s">
        <v>3294</v>
      </c>
      <c r="BC1600">
        <v>2026</v>
      </c>
      <c r="BD1600">
        <v>8</v>
      </c>
      <c r="BE1600">
        <v>6</v>
      </c>
      <c r="BF1600" s="6">
        <f t="shared" si="72"/>
        <v>46240</v>
      </c>
      <c r="BG1600">
        <f t="shared" si="73"/>
        <v>-0.625</v>
      </c>
      <c r="BH1600" t="str">
        <f t="shared" si="74"/>
        <v>COMPLY</v>
      </c>
      <c r="BI1600" t="str">
        <f>VLOOKUP(H1600,Sheet2!$A$1:$B$270,2,FALSE)</f>
        <v>MATARAM</v>
      </c>
    </row>
    <row r="1601" spans="1:61">
      <c r="A1601">
        <v>1600</v>
      </c>
      <c r="B1601">
        <v>1002515583</v>
      </c>
      <c r="C1601">
        <v>3</v>
      </c>
      <c r="D1601" t="s">
        <v>59</v>
      </c>
      <c r="E1601">
        <v>4</v>
      </c>
      <c r="F1601" t="s">
        <v>224</v>
      </c>
      <c r="G1601" t="s">
        <v>591</v>
      </c>
      <c r="H1601" t="s">
        <v>1114</v>
      </c>
      <c r="I1601" t="s">
        <v>213</v>
      </c>
      <c r="J1601" t="s">
        <v>214</v>
      </c>
      <c r="K1601" t="s">
        <v>149</v>
      </c>
      <c r="L1601" t="s">
        <v>215</v>
      </c>
      <c r="M1601" t="s">
        <v>582</v>
      </c>
      <c r="N1601" t="s">
        <v>216</v>
      </c>
      <c r="O1601" s="57">
        <v>46242.357592592591</v>
      </c>
      <c r="P1601" s="57">
        <v>46244.539131944446</v>
      </c>
      <c r="Q1601">
        <v>69361219</v>
      </c>
      <c r="S1601">
        <v>146394104897</v>
      </c>
      <c r="T1601" t="s">
        <v>5624</v>
      </c>
      <c r="U1601" t="s">
        <v>5625</v>
      </c>
      <c r="V1601" t="s">
        <v>5626</v>
      </c>
      <c r="Z1601">
        <v>109.335966</v>
      </c>
      <c r="AA1601">
        <v>-7.2959639999999997</v>
      </c>
      <c r="AB1601" t="s">
        <v>5627</v>
      </c>
      <c r="AC1601" t="s">
        <v>237</v>
      </c>
      <c r="AL1601" t="s">
        <v>218</v>
      </c>
      <c r="AM1601" t="s">
        <v>5628</v>
      </c>
      <c r="AN1601" t="s">
        <v>6</v>
      </c>
      <c r="AO1601" s="57">
        <v>46242.360983796294</v>
      </c>
      <c r="AP1601" s="57">
        <v>46243.625</v>
      </c>
      <c r="AQ1601" t="s">
        <v>249</v>
      </c>
      <c r="AR1601" t="s">
        <v>14</v>
      </c>
      <c r="AS1601" t="s">
        <v>1115</v>
      </c>
      <c r="AT1601" t="s">
        <v>231</v>
      </c>
      <c r="AV1601" t="s">
        <v>6741</v>
      </c>
      <c r="AW1601" t="s">
        <v>1059</v>
      </c>
      <c r="AX1601" t="s">
        <v>223</v>
      </c>
      <c r="BA1601" s="57">
        <v>46243.625</v>
      </c>
      <c r="BB1601" t="s">
        <v>5628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:61">
      <c r="A1602">
        <v>1601</v>
      </c>
      <c r="B1602">
        <v>1002522637</v>
      </c>
      <c r="C1602">
        <v>3</v>
      </c>
      <c r="D1602" t="s">
        <v>49</v>
      </c>
      <c r="E1602">
        <v>4</v>
      </c>
      <c r="F1602" t="s">
        <v>253</v>
      </c>
      <c r="G1602" t="s">
        <v>253</v>
      </c>
      <c r="H1602" t="s">
        <v>700</v>
      </c>
      <c r="I1602" t="s">
        <v>213</v>
      </c>
      <c r="J1602" t="s">
        <v>214</v>
      </c>
      <c r="K1602" t="s">
        <v>149</v>
      </c>
      <c r="L1602" t="s">
        <v>215</v>
      </c>
      <c r="M1602" t="s">
        <v>76</v>
      </c>
      <c r="N1602" t="s">
        <v>216</v>
      </c>
      <c r="O1602" s="57">
        <v>46246.645092592589</v>
      </c>
      <c r="P1602" s="57">
        <v>46247.577743055554</v>
      </c>
      <c r="Q1602">
        <v>69364438</v>
      </c>
      <c r="S1602">
        <v>146285103793</v>
      </c>
      <c r="T1602" t="s">
        <v>8718</v>
      </c>
      <c r="U1602" t="s">
        <v>8719</v>
      </c>
      <c r="V1602" t="s">
        <v>8720</v>
      </c>
      <c r="Z1602">
        <v>109.6441954</v>
      </c>
      <c r="AA1602">
        <v>-6.9931412999999996</v>
      </c>
      <c r="AB1602" t="s">
        <v>8721</v>
      </c>
      <c r="AC1602" t="s">
        <v>237</v>
      </c>
      <c r="AL1602" t="s">
        <v>218</v>
      </c>
      <c r="AM1602" t="s">
        <v>8722</v>
      </c>
      <c r="AN1602" t="s">
        <v>6</v>
      </c>
      <c r="AO1602" s="57">
        <v>46364.652662037035</v>
      </c>
      <c r="AP1602" s="57">
        <v>46247.625</v>
      </c>
      <c r="AR1602" t="s">
        <v>219</v>
      </c>
      <c r="AS1602" t="s">
        <v>583</v>
      </c>
      <c r="AT1602" t="s">
        <v>231</v>
      </c>
      <c r="AU1602">
        <v>20260813</v>
      </c>
      <c r="AV1602" t="s">
        <v>222</v>
      </c>
      <c r="AW1602" t="s">
        <v>1055</v>
      </c>
      <c r="AX1602" t="s">
        <v>223</v>
      </c>
      <c r="BA1602" s="57">
        <v>46247.625</v>
      </c>
      <c r="BB1602" t="s">
        <v>8722</v>
      </c>
      <c r="BC1602">
        <v>2026</v>
      </c>
      <c r="BD1602">
        <v>8</v>
      </c>
      <c r="BE1602">
        <v>13</v>
      </c>
      <c r="BF1602" s="6">
        <f t="shared" si="72"/>
        <v>46247</v>
      </c>
      <c r="BG1602">
        <f t="shared" si="73"/>
        <v>-0.625</v>
      </c>
      <c r="BH1602" t="str">
        <f t="shared" si="74"/>
        <v>COMPLY</v>
      </c>
      <c r="BI1602" t="e">
        <f>VLOOKUP(H1602,Sheet2!$A$1:$B$270,2,FALSE)</f>
        <v>#N/A</v>
      </c>
    </row>
    <row r="1603" spans="1:61">
      <c r="A1603">
        <v>1602</v>
      </c>
      <c r="B1603">
        <v>1002514430</v>
      </c>
      <c r="C1603">
        <v>3</v>
      </c>
      <c r="D1603" t="s">
        <v>59</v>
      </c>
      <c r="E1603">
        <v>4</v>
      </c>
      <c r="F1603" t="s">
        <v>224</v>
      </c>
      <c r="G1603" t="s">
        <v>224</v>
      </c>
      <c r="H1603" t="s">
        <v>1089</v>
      </c>
      <c r="I1603" t="s">
        <v>213</v>
      </c>
      <c r="J1603" t="s">
        <v>214</v>
      </c>
      <c r="K1603" t="s">
        <v>149</v>
      </c>
      <c r="M1603" t="s">
        <v>76</v>
      </c>
      <c r="N1603" t="s">
        <v>216</v>
      </c>
      <c r="O1603" s="57">
        <v>46241.496018518519</v>
      </c>
      <c r="P1603" s="57">
        <v>46241.59097222222</v>
      </c>
      <c r="Q1603">
        <v>69359347</v>
      </c>
      <c r="S1603">
        <v>146374601254</v>
      </c>
      <c r="T1603" t="s">
        <v>3069</v>
      </c>
      <c r="U1603" t="s">
        <v>5650</v>
      </c>
      <c r="V1603" t="s">
        <v>5651</v>
      </c>
      <c r="Z1603">
        <v>109.2979445</v>
      </c>
      <c r="AA1603">
        <v>-7.4742898999999996</v>
      </c>
      <c r="AB1603" t="s">
        <v>3072</v>
      </c>
      <c r="AC1603" t="s">
        <v>292</v>
      </c>
      <c r="AL1603" t="s">
        <v>218</v>
      </c>
      <c r="AM1603" t="s">
        <v>5652</v>
      </c>
      <c r="AN1603" t="s">
        <v>6</v>
      </c>
      <c r="AO1603" s="57">
        <v>46211.496574074074</v>
      </c>
      <c r="AR1603" t="s">
        <v>219</v>
      </c>
      <c r="AS1603" t="s">
        <v>220</v>
      </c>
      <c r="AT1603" t="s">
        <v>231</v>
      </c>
      <c r="AU1603">
        <v>20260807</v>
      </c>
      <c r="AV1603" t="s">
        <v>222</v>
      </c>
      <c r="AW1603" t="s">
        <v>565</v>
      </c>
      <c r="AX1603" t="s">
        <v>223</v>
      </c>
      <c r="BA1603" s="57">
        <v>46241.291666666664</v>
      </c>
      <c r="BB1603" t="s">
        <v>5652</v>
      </c>
      <c r="BC1603">
        <v>2026</v>
      </c>
      <c r="BD1603">
        <v>8</v>
      </c>
      <c r="BE1603">
        <v>7</v>
      </c>
      <c r="BF1603" s="6">
        <f t="shared" ref="BF1603:BF1666" si="75">DATE(BC1603,BD1603,BE1603)</f>
        <v>46241</v>
      </c>
      <c r="BG1603">
        <f t="shared" ref="BG1603:BG1666" si="76">BF1603-BA1603</f>
        <v>-0.29166666666424135</v>
      </c>
      <c r="BH1603" t="str">
        <f t="shared" ref="BH1603:BH1666" si="77">IF(BG1603=1,"COMPLY",IF(BG1603&lt;1,"COMPLY","NOT COMPLY"))</f>
        <v>COMPLY</v>
      </c>
      <c r="BI1603" t="e">
        <f>VLOOKUP(H1603,Sheet2!$A$1:$B$270,2,FALSE)</f>
        <v>#N/A</v>
      </c>
    </row>
    <row r="1604" spans="1:61">
      <c r="A1604">
        <v>1603</v>
      </c>
      <c r="B1604">
        <v>1002516361</v>
      </c>
      <c r="C1604">
        <v>3</v>
      </c>
      <c r="D1604" t="s">
        <v>34</v>
      </c>
      <c r="E1604">
        <v>5</v>
      </c>
      <c r="F1604" t="s">
        <v>580</v>
      </c>
      <c r="G1604" t="s">
        <v>85</v>
      </c>
      <c r="H1604" t="s">
        <v>287</v>
      </c>
      <c r="I1604" t="s">
        <v>213</v>
      </c>
      <c r="J1604" t="s">
        <v>214</v>
      </c>
      <c r="K1604" t="s">
        <v>149</v>
      </c>
      <c r="M1604" t="s">
        <v>76</v>
      </c>
      <c r="N1604" t="s">
        <v>216</v>
      </c>
      <c r="O1604" s="57">
        <v>46243.426793981482</v>
      </c>
      <c r="P1604" s="57">
        <v>46245.332268518519</v>
      </c>
      <c r="Q1604">
        <v>69360552</v>
      </c>
      <c r="S1604">
        <v>172413244382</v>
      </c>
      <c r="T1604" t="s">
        <v>4775</v>
      </c>
      <c r="U1604" t="s">
        <v>5653</v>
      </c>
      <c r="V1604" t="s">
        <v>5654</v>
      </c>
      <c r="Z1604">
        <v>115.1337</v>
      </c>
      <c r="AA1604">
        <v>-8.5526999999999997</v>
      </c>
      <c r="AB1604" t="s">
        <v>4778</v>
      </c>
      <c r="AC1604" t="s">
        <v>230</v>
      </c>
      <c r="AL1604" t="s">
        <v>218</v>
      </c>
      <c r="AM1604" t="s">
        <v>5655</v>
      </c>
      <c r="AN1604" t="s">
        <v>6</v>
      </c>
      <c r="AO1604" s="57">
        <v>46273.434502314813</v>
      </c>
      <c r="AR1604" t="s">
        <v>219</v>
      </c>
      <c r="AS1604" t="s">
        <v>85</v>
      </c>
      <c r="AT1604" t="s">
        <v>231</v>
      </c>
      <c r="AU1604">
        <v>20260811</v>
      </c>
      <c r="AV1604" t="s">
        <v>222</v>
      </c>
      <c r="AW1604" t="s">
        <v>656</v>
      </c>
      <c r="AX1604" t="s">
        <v>223</v>
      </c>
      <c r="BA1604" s="57">
        <v>46243.291666666664</v>
      </c>
      <c r="BB1604" t="s">
        <v>5655</v>
      </c>
      <c r="BC1604">
        <v>2026</v>
      </c>
      <c r="BD1604">
        <v>8</v>
      </c>
      <c r="BE1604">
        <v>11</v>
      </c>
      <c r="BF1604" s="6">
        <f t="shared" si="75"/>
        <v>46245</v>
      </c>
      <c r="BG1604">
        <f t="shared" si="76"/>
        <v>1.7083333333357587</v>
      </c>
      <c r="BH1604" t="str">
        <f t="shared" si="77"/>
        <v>NOT COMPLY</v>
      </c>
      <c r="BI1604" t="str">
        <f>VLOOKUP(H1604,Sheet2!$A$1:$B$270,2,FALSE)</f>
        <v>TABANAN</v>
      </c>
    </row>
    <row r="1605" spans="1:61">
      <c r="A1605">
        <v>1604</v>
      </c>
      <c r="B1605">
        <v>1002512024</v>
      </c>
      <c r="C1605">
        <v>3</v>
      </c>
      <c r="D1605" t="s">
        <v>59</v>
      </c>
      <c r="E1605">
        <v>4</v>
      </c>
      <c r="F1605" t="s">
        <v>573</v>
      </c>
      <c r="G1605" t="s">
        <v>623</v>
      </c>
      <c r="H1605" t="s">
        <v>640</v>
      </c>
      <c r="I1605" t="s">
        <v>213</v>
      </c>
      <c r="J1605" t="s">
        <v>214</v>
      </c>
      <c r="K1605" t="s">
        <v>149</v>
      </c>
      <c r="M1605" t="s">
        <v>236</v>
      </c>
      <c r="N1605" t="s">
        <v>622</v>
      </c>
      <c r="O1605" s="57">
        <v>46240.477569444447</v>
      </c>
      <c r="P1605" s="57">
        <v>46244.084155092591</v>
      </c>
      <c r="Q1605">
        <v>68988943</v>
      </c>
      <c r="S1605">
        <v>146131120549</v>
      </c>
      <c r="T1605" t="s">
        <v>3308</v>
      </c>
      <c r="U1605" t="s">
        <v>3321</v>
      </c>
      <c r="Z1605">
        <v>110.40086100000001</v>
      </c>
      <c r="AA1605">
        <v>-7.7831450000000002</v>
      </c>
      <c r="AB1605" t="s">
        <v>3322</v>
      </c>
      <c r="AC1605" t="s">
        <v>226</v>
      </c>
      <c r="AO1605" s="57">
        <v>46181.486018518517</v>
      </c>
      <c r="AR1605" t="s">
        <v>314</v>
      </c>
      <c r="AS1605" t="s">
        <v>220</v>
      </c>
      <c r="AT1605" t="s">
        <v>231</v>
      </c>
      <c r="AV1605" t="s">
        <v>930</v>
      </c>
      <c r="AW1605" t="s">
        <v>618</v>
      </c>
      <c r="AX1605" t="s">
        <v>223</v>
      </c>
      <c r="AZ1605" t="s">
        <v>930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:61">
      <c r="A1606">
        <v>1605</v>
      </c>
      <c r="B1606">
        <v>1002518529</v>
      </c>
      <c r="C1606">
        <v>3</v>
      </c>
      <c r="D1606" t="s">
        <v>51</v>
      </c>
      <c r="E1606">
        <v>4</v>
      </c>
      <c r="F1606" t="s">
        <v>235</v>
      </c>
      <c r="G1606" t="s">
        <v>594</v>
      </c>
      <c r="H1606" t="s">
        <v>937</v>
      </c>
      <c r="I1606" t="s">
        <v>213</v>
      </c>
      <c r="J1606" t="s">
        <v>214</v>
      </c>
      <c r="K1606" t="s">
        <v>149</v>
      </c>
      <c r="L1606" t="s">
        <v>215</v>
      </c>
      <c r="M1606" t="s">
        <v>76</v>
      </c>
      <c r="N1606" t="s">
        <v>216</v>
      </c>
      <c r="O1606" s="57">
        <v>46244.697881944441</v>
      </c>
      <c r="P1606" s="57">
        <v>46246.591435185182</v>
      </c>
      <c r="Q1606">
        <v>69362733</v>
      </c>
      <c r="S1606">
        <v>143555101853</v>
      </c>
      <c r="T1606" t="s">
        <v>6742</v>
      </c>
      <c r="U1606" t="s">
        <v>6743</v>
      </c>
      <c r="V1606" t="s">
        <v>6744</v>
      </c>
      <c r="Z1606">
        <v>110.796819</v>
      </c>
      <c r="AA1606">
        <v>-7.73529</v>
      </c>
      <c r="AB1606" t="s">
        <v>6745</v>
      </c>
      <c r="AC1606" t="s">
        <v>237</v>
      </c>
      <c r="AL1606" t="s">
        <v>218</v>
      </c>
      <c r="AM1606" t="s">
        <v>6322</v>
      </c>
      <c r="AN1606" t="s">
        <v>6</v>
      </c>
      <c r="AO1606" s="57">
        <v>46303.705127314817</v>
      </c>
      <c r="AP1606" s="57">
        <v>46245.541666666664</v>
      </c>
      <c r="AR1606" t="s">
        <v>219</v>
      </c>
      <c r="AS1606" t="s">
        <v>938</v>
      </c>
      <c r="AT1606" t="s">
        <v>231</v>
      </c>
      <c r="AU1606">
        <v>20260812</v>
      </c>
      <c r="AV1606" t="s">
        <v>222</v>
      </c>
      <c r="AW1606" t="s">
        <v>238</v>
      </c>
      <c r="AX1606" t="s">
        <v>223</v>
      </c>
      <c r="BA1606" s="57">
        <v>46245.541666666664</v>
      </c>
      <c r="BB1606" t="s">
        <v>6322</v>
      </c>
      <c r="BC1606">
        <v>2026</v>
      </c>
      <c r="BD1606">
        <v>8</v>
      </c>
      <c r="BE1606">
        <v>12</v>
      </c>
      <c r="BF1606" s="6">
        <f t="shared" si="75"/>
        <v>46246</v>
      </c>
      <c r="BG1606">
        <f t="shared" si="76"/>
        <v>0.45833333333575865</v>
      </c>
      <c r="BH1606" t="str">
        <f t="shared" si="77"/>
        <v>COMPLY</v>
      </c>
      <c r="BI1606" t="e">
        <f>VLOOKUP(H1606,Sheet2!$A$1:$B$270,2,FALSE)</f>
        <v>#N/A</v>
      </c>
    </row>
    <row r="1607" spans="1:61">
      <c r="A1607">
        <v>1606</v>
      </c>
      <c r="B1607">
        <v>1002516650</v>
      </c>
      <c r="C1607">
        <v>3</v>
      </c>
      <c r="D1607" t="s">
        <v>45</v>
      </c>
      <c r="E1607">
        <v>5</v>
      </c>
      <c r="F1607" t="s">
        <v>211</v>
      </c>
      <c r="G1607" t="s">
        <v>112</v>
      </c>
      <c r="H1607" t="s">
        <v>269</v>
      </c>
      <c r="I1607" t="s">
        <v>213</v>
      </c>
      <c r="J1607" t="s">
        <v>214</v>
      </c>
      <c r="K1607" t="s">
        <v>149</v>
      </c>
      <c r="L1607" t="s">
        <v>215</v>
      </c>
      <c r="M1607" t="s">
        <v>225</v>
      </c>
      <c r="N1607" t="s">
        <v>216</v>
      </c>
      <c r="O1607" s="57">
        <v>46243.804120370369</v>
      </c>
      <c r="P1607" s="57">
        <v>46245.546851851854</v>
      </c>
      <c r="Q1607">
        <v>69361984</v>
      </c>
      <c r="S1607">
        <v>172601795352</v>
      </c>
      <c r="T1607" t="s">
        <v>5656</v>
      </c>
      <c r="U1607" t="s">
        <v>5657</v>
      </c>
      <c r="V1607" t="s">
        <v>5658</v>
      </c>
      <c r="Z1607">
        <v>116.1337049</v>
      </c>
      <c r="AA1607">
        <v>-8.5692354999999996</v>
      </c>
      <c r="AB1607" t="s">
        <v>5659</v>
      </c>
      <c r="AC1607" t="s">
        <v>237</v>
      </c>
      <c r="AL1607" t="s">
        <v>218</v>
      </c>
      <c r="AM1607" t="s">
        <v>5660</v>
      </c>
      <c r="AN1607" t="s">
        <v>6</v>
      </c>
      <c r="AO1607" s="57">
        <v>46273.809166666666</v>
      </c>
      <c r="AP1607" s="57">
        <v>46245.541666666664</v>
      </c>
      <c r="AR1607" t="s">
        <v>18</v>
      </c>
      <c r="AS1607" t="s">
        <v>220</v>
      </c>
      <c r="AT1607" t="s">
        <v>231</v>
      </c>
      <c r="AV1607" t="s">
        <v>227</v>
      </c>
      <c r="AW1607" t="s">
        <v>1055</v>
      </c>
      <c r="AX1607" t="s">
        <v>223</v>
      </c>
      <c r="BA1607" s="57">
        <v>46245.541666666664</v>
      </c>
      <c r="BB1607" t="s">
        <v>5660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str">
        <f>VLOOKUP(H1607,Sheet2!$A$1:$B$270,2,FALSE)</f>
        <v>MATARAM</v>
      </c>
    </row>
    <row r="1608" spans="1:61">
      <c r="A1608">
        <v>1607</v>
      </c>
      <c r="B1608">
        <v>1002509157</v>
      </c>
      <c r="C1608">
        <v>3</v>
      </c>
      <c r="D1608" t="s">
        <v>55</v>
      </c>
      <c r="E1608">
        <v>5</v>
      </c>
      <c r="F1608" t="s">
        <v>228</v>
      </c>
      <c r="G1608" t="s">
        <v>127</v>
      </c>
      <c r="H1608" t="s">
        <v>332</v>
      </c>
      <c r="I1608" t="s">
        <v>213</v>
      </c>
      <c r="J1608" t="s">
        <v>214</v>
      </c>
      <c r="K1608" t="s">
        <v>149</v>
      </c>
      <c r="L1608" t="s">
        <v>215</v>
      </c>
      <c r="M1608" t="s">
        <v>582</v>
      </c>
      <c r="N1608" t="s">
        <v>216</v>
      </c>
      <c r="O1608" s="57">
        <v>46238.683287037034</v>
      </c>
      <c r="P1608" s="57">
        <v>46241.565740740742</v>
      </c>
      <c r="Q1608">
        <v>69358552</v>
      </c>
      <c r="S1608">
        <v>152431232303</v>
      </c>
      <c r="T1608" t="s">
        <v>3323</v>
      </c>
      <c r="U1608" t="s">
        <v>3324</v>
      </c>
      <c r="V1608" t="s">
        <v>3325</v>
      </c>
      <c r="Z1608">
        <v>113.869573809206</v>
      </c>
      <c r="AA1608">
        <v>-7.0706787763099204</v>
      </c>
      <c r="AB1608" t="s">
        <v>3326</v>
      </c>
      <c r="AC1608" t="s">
        <v>217</v>
      </c>
      <c r="AL1608" t="s">
        <v>218</v>
      </c>
      <c r="AM1608" t="s">
        <v>3327</v>
      </c>
      <c r="AN1608" t="s">
        <v>6</v>
      </c>
      <c r="AO1608" s="57">
        <v>46120.684421296297</v>
      </c>
      <c r="AP1608" s="57">
        <v>46239.541666666664</v>
      </c>
      <c r="AQ1608" t="s">
        <v>249</v>
      </c>
      <c r="AR1608" t="s">
        <v>14</v>
      </c>
      <c r="AS1608" t="s">
        <v>220</v>
      </c>
      <c r="AT1608" t="s">
        <v>231</v>
      </c>
      <c r="AV1608" t="s">
        <v>5661</v>
      </c>
      <c r="AW1608" t="s">
        <v>1060</v>
      </c>
      <c r="AX1608" t="s">
        <v>223</v>
      </c>
      <c r="BA1608" s="57">
        <v>46239.541666666664</v>
      </c>
      <c r="BB1608" t="s">
        <v>3327</v>
      </c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str">
        <f>VLOOKUP(H1608,Sheet2!$A$1:$B$270,2,FALSE)</f>
        <v>MADURA</v>
      </c>
    </row>
    <row r="1609" spans="1:61">
      <c r="A1609">
        <v>1608</v>
      </c>
      <c r="B1609">
        <v>1002511112</v>
      </c>
      <c r="C1609">
        <v>3</v>
      </c>
      <c r="D1609" t="s">
        <v>55</v>
      </c>
      <c r="E1609">
        <v>5</v>
      </c>
      <c r="F1609" t="s">
        <v>267</v>
      </c>
      <c r="G1609" t="s">
        <v>126</v>
      </c>
      <c r="H1609" t="s">
        <v>268</v>
      </c>
      <c r="I1609" t="s">
        <v>213</v>
      </c>
      <c r="J1609" t="s">
        <v>214</v>
      </c>
      <c r="K1609" t="s">
        <v>149</v>
      </c>
      <c r="M1609" t="s">
        <v>76</v>
      </c>
      <c r="N1609" t="s">
        <v>216</v>
      </c>
      <c r="O1609" s="57">
        <v>46239.673333333332</v>
      </c>
      <c r="P1609" s="57">
        <v>46239.740578703706</v>
      </c>
      <c r="Q1609">
        <v>69351286</v>
      </c>
      <c r="S1609">
        <v>152413167540</v>
      </c>
      <c r="T1609" t="s">
        <v>1153</v>
      </c>
      <c r="U1609" t="s">
        <v>3333</v>
      </c>
      <c r="V1609" t="s">
        <v>3334</v>
      </c>
      <c r="Z1609">
        <v>112.749053</v>
      </c>
      <c r="AA1609">
        <v>-7.2652659999999996</v>
      </c>
      <c r="AB1609" t="s">
        <v>1154</v>
      </c>
      <c r="AC1609" t="s">
        <v>230</v>
      </c>
      <c r="AL1609" t="s">
        <v>218</v>
      </c>
      <c r="AM1609" t="s">
        <v>3335</v>
      </c>
      <c r="AN1609" t="s">
        <v>6</v>
      </c>
      <c r="AO1609" s="57">
        <v>46150.673819444448</v>
      </c>
      <c r="AR1609" t="s">
        <v>219</v>
      </c>
      <c r="AS1609" t="s">
        <v>610</v>
      </c>
      <c r="AT1609" t="s">
        <v>221</v>
      </c>
      <c r="AU1609">
        <v>20260805</v>
      </c>
      <c r="AV1609" t="s">
        <v>222</v>
      </c>
      <c r="AW1609" t="s">
        <v>982</v>
      </c>
      <c r="AX1609" t="s">
        <v>223</v>
      </c>
      <c r="BA1609" s="57">
        <v>46239.291666666664</v>
      </c>
      <c r="BB1609" t="s">
        <v>3335</v>
      </c>
      <c r="BC1609">
        <v>2026</v>
      </c>
      <c r="BD1609">
        <v>8</v>
      </c>
      <c r="BE1609">
        <v>5</v>
      </c>
      <c r="BF1609" s="6">
        <f t="shared" si="75"/>
        <v>46239</v>
      </c>
      <c r="BG1609">
        <f t="shared" si="76"/>
        <v>-0.29166666666424135</v>
      </c>
      <c r="BH1609" t="str">
        <f t="shared" si="77"/>
        <v>COMPLY</v>
      </c>
      <c r="BI1609" t="str">
        <f>VLOOKUP(H1609,Sheet2!$A$1:$B$270,2,FALSE)</f>
        <v>SURABAYA SELATAN</v>
      </c>
    </row>
    <row r="1610" spans="1:61">
      <c r="A1610">
        <v>1609</v>
      </c>
      <c r="B1610">
        <v>1002522176</v>
      </c>
      <c r="C1610">
        <v>3</v>
      </c>
      <c r="D1610" t="s">
        <v>49</v>
      </c>
      <c r="E1610">
        <v>4</v>
      </c>
      <c r="F1610" t="s">
        <v>253</v>
      </c>
      <c r="G1610" t="s">
        <v>256</v>
      </c>
      <c r="H1610" t="s">
        <v>910</v>
      </c>
      <c r="I1610" t="s">
        <v>213</v>
      </c>
      <c r="J1610" t="s">
        <v>214</v>
      </c>
      <c r="K1610" t="s">
        <v>149</v>
      </c>
      <c r="M1610" t="s">
        <v>970</v>
      </c>
      <c r="N1610" t="s">
        <v>216</v>
      </c>
      <c r="O1610" s="57">
        <v>46246.569108796299</v>
      </c>
      <c r="P1610" s="57">
        <v>46248.37</v>
      </c>
      <c r="Q1610">
        <v>69364249</v>
      </c>
      <c r="S1610">
        <v>142206131318</v>
      </c>
      <c r="T1610" t="s">
        <v>8723</v>
      </c>
      <c r="U1610" t="s">
        <v>8724</v>
      </c>
      <c r="V1610" t="s">
        <v>8725</v>
      </c>
      <c r="Z1610">
        <v>109.0895076</v>
      </c>
      <c r="AA1610">
        <v>-7.0709571999999996</v>
      </c>
      <c r="AB1610" t="s">
        <v>8726</v>
      </c>
      <c r="AC1610" t="s">
        <v>226</v>
      </c>
      <c r="AL1610" t="s">
        <v>218</v>
      </c>
      <c r="AM1610" t="s">
        <v>8727</v>
      </c>
      <c r="AN1610" t="s">
        <v>6</v>
      </c>
      <c r="AO1610" s="57">
        <v>46364.579872685186</v>
      </c>
      <c r="AP1610" s="57">
        <v>46247.541666666664</v>
      </c>
      <c r="AQ1610" t="s">
        <v>249</v>
      </c>
      <c r="AR1610" t="s">
        <v>12</v>
      </c>
      <c r="AS1610" t="s">
        <v>220</v>
      </c>
      <c r="AT1610" t="s">
        <v>231</v>
      </c>
      <c r="AV1610" t="s">
        <v>949</v>
      </c>
      <c r="AW1610" t="s">
        <v>566</v>
      </c>
      <c r="AX1610" t="s">
        <v>223</v>
      </c>
      <c r="BA1610" s="57">
        <v>46247.541666666664</v>
      </c>
      <c r="BB1610" t="s">
        <v>8727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:61">
      <c r="A1611">
        <v>1610</v>
      </c>
      <c r="B1611">
        <v>1002508543</v>
      </c>
      <c r="C1611">
        <v>3</v>
      </c>
      <c r="D1611" t="s">
        <v>34</v>
      </c>
      <c r="E1611">
        <v>5</v>
      </c>
      <c r="F1611" t="s">
        <v>580</v>
      </c>
      <c r="G1611" t="s">
        <v>82</v>
      </c>
      <c r="H1611" t="s">
        <v>536</v>
      </c>
      <c r="I1611" t="s">
        <v>213</v>
      </c>
      <c r="J1611" t="s">
        <v>214</v>
      </c>
      <c r="K1611" t="s">
        <v>149</v>
      </c>
      <c r="M1611" t="s">
        <v>582</v>
      </c>
      <c r="N1611" t="s">
        <v>216</v>
      </c>
      <c r="O1611" s="57">
        <v>46238.601666666669</v>
      </c>
      <c r="P1611" s="57">
        <v>46244.729456018518</v>
      </c>
      <c r="Q1611">
        <v>69358353</v>
      </c>
      <c r="S1611">
        <v>172404695095</v>
      </c>
      <c r="T1611" t="s">
        <v>3336</v>
      </c>
      <c r="U1611" t="s">
        <v>3337</v>
      </c>
      <c r="V1611" t="s">
        <v>3338</v>
      </c>
      <c r="Z1611">
        <v>115.50443869999999</v>
      </c>
      <c r="AA1611">
        <v>-8.5056940999999995</v>
      </c>
      <c r="AB1611" t="s">
        <v>3339</v>
      </c>
      <c r="AC1611" t="s">
        <v>230</v>
      </c>
      <c r="AL1611" t="s">
        <v>218</v>
      </c>
      <c r="AM1611" t="s">
        <v>3340</v>
      </c>
      <c r="AN1611" t="s">
        <v>6</v>
      </c>
      <c r="AO1611" s="57">
        <v>46120.611273148148</v>
      </c>
      <c r="AP1611" s="57">
        <v>46240.333333333336</v>
      </c>
      <c r="AQ1611" t="s">
        <v>249</v>
      </c>
      <c r="AR1611" t="s">
        <v>14</v>
      </c>
      <c r="AS1611" t="s">
        <v>1117</v>
      </c>
      <c r="AT1611" t="s">
        <v>231</v>
      </c>
      <c r="AV1611" t="s">
        <v>6746</v>
      </c>
      <c r="AW1611" t="s">
        <v>565</v>
      </c>
      <c r="AX1611" t="s">
        <v>223</v>
      </c>
      <c r="BA1611" s="57">
        <v>46240.333333333336</v>
      </c>
      <c r="BB1611" t="s">
        <v>3340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str">
        <f>VLOOKUP(H1611,Sheet2!$A$1:$B$270,2,FALSE)</f>
        <v>KLUNGKUNG</v>
      </c>
    </row>
    <row r="1612" spans="1:61">
      <c r="A1612">
        <v>1611</v>
      </c>
      <c r="B1612">
        <v>1002510278</v>
      </c>
      <c r="C1612">
        <v>3</v>
      </c>
      <c r="D1612" t="s">
        <v>38</v>
      </c>
      <c r="E1612">
        <v>5</v>
      </c>
      <c r="F1612" t="s">
        <v>251</v>
      </c>
      <c r="G1612" t="s">
        <v>87</v>
      </c>
      <c r="H1612" t="s">
        <v>252</v>
      </c>
      <c r="I1612" t="s">
        <v>213</v>
      </c>
      <c r="J1612" t="s">
        <v>214</v>
      </c>
      <c r="K1612" t="s">
        <v>149</v>
      </c>
      <c r="M1612" t="s">
        <v>76</v>
      </c>
      <c r="N1612" t="s">
        <v>622</v>
      </c>
      <c r="O1612" s="57">
        <v>46239.492152777777</v>
      </c>
      <c r="P1612" s="57">
        <v>46240.680914351855</v>
      </c>
      <c r="Q1612">
        <v>68937486</v>
      </c>
      <c r="S1612">
        <v>152702232113</v>
      </c>
      <c r="T1612" t="s">
        <v>3346</v>
      </c>
      <c r="U1612" t="s">
        <v>3347</v>
      </c>
      <c r="V1612" t="s">
        <v>3348</v>
      </c>
      <c r="Z1612">
        <v>112.6377789</v>
      </c>
      <c r="AA1612">
        <v>-7.9402726000000001</v>
      </c>
      <c r="AB1612" t="s">
        <v>3349</v>
      </c>
      <c r="AC1612" t="s">
        <v>293</v>
      </c>
      <c r="AL1612" t="s">
        <v>218</v>
      </c>
      <c r="AM1612" t="s">
        <v>3350</v>
      </c>
      <c r="AN1612" t="s">
        <v>6</v>
      </c>
      <c r="AO1612" s="57">
        <v>46150.49690972222</v>
      </c>
      <c r="AP1612" s="57">
        <v>46240.541666666664</v>
      </c>
      <c r="AR1612" t="s">
        <v>219</v>
      </c>
      <c r="AS1612" t="s">
        <v>557</v>
      </c>
      <c r="AT1612" t="s">
        <v>221</v>
      </c>
      <c r="AU1612">
        <v>20260806</v>
      </c>
      <c r="AV1612" t="s">
        <v>222</v>
      </c>
      <c r="AW1612" t="s">
        <v>3351</v>
      </c>
      <c r="AX1612" t="s">
        <v>223</v>
      </c>
      <c r="BA1612" s="57">
        <v>46240.541666666664</v>
      </c>
      <c r="BB1612" t="s">
        <v>3350</v>
      </c>
      <c r="BC1612">
        <v>2026</v>
      </c>
      <c r="BD1612">
        <v>8</v>
      </c>
      <c r="BE1612">
        <v>6</v>
      </c>
      <c r="BF1612" s="6">
        <f t="shared" si="75"/>
        <v>46240</v>
      </c>
      <c r="BG1612">
        <f t="shared" si="76"/>
        <v>-0.54166666666424135</v>
      </c>
      <c r="BH1612" t="str">
        <f t="shared" si="77"/>
        <v>COMPLY</v>
      </c>
      <c r="BI1612" t="str">
        <f>VLOOKUP(H1612,Sheet2!$A$1:$B$270,2,FALSE)</f>
        <v>BATU</v>
      </c>
    </row>
    <row r="1613" spans="1:61">
      <c r="A1613">
        <v>1612</v>
      </c>
      <c r="B1613">
        <v>1002523548</v>
      </c>
      <c r="C1613">
        <v>3</v>
      </c>
      <c r="D1613" t="s">
        <v>34</v>
      </c>
      <c r="E1613">
        <v>5</v>
      </c>
      <c r="F1613" t="s">
        <v>580</v>
      </c>
      <c r="G1613" t="s">
        <v>82</v>
      </c>
      <c r="H1613" t="s">
        <v>270</v>
      </c>
      <c r="I1613" t="s">
        <v>213</v>
      </c>
      <c r="J1613" t="s">
        <v>214</v>
      </c>
      <c r="K1613" t="s">
        <v>149</v>
      </c>
      <c r="M1613" t="s">
        <v>1013</v>
      </c>
      <c r="N1613" t="s">
        <v>216</v>
      </c>
      <c r="O1613" s="57">
        <v>46247.410150462965</v>
      </c>
      <c r="P1613" s="57">
        <v>46247.411597222221</v>
      </c>
      <c r="Q1613">
        <v>69364827</v>
      </c>
      <c r="T1613" t="s">
        <v>7298</v>
      </c>
      <c r="Z1613">
        <v>115.44125</v>
      </c>
      <c r="AA1613">
        <v>-8.4669620000000005</v>
      </c>
      <c r="AB1613" t="s">
        <v>7301</v>
      </c>
      <c r="AC1613" t="s">
        <v>230</v>
      </c>
      <c r="AL1613" t="s">
        <v>218</v>
      </c>
      <c r="AM1613" s="58">
        <v>25569</v>
      </c>
      <c r="AN1613" t="s">
        <v>6</v>
      </c>
      <c r="AO1613" t="s">
        <v>9014</v>
      </c>
      <c r="AR1613" t="s">
        <v>6</v>
      </c>
      <c r="AS1613" t="s">
        <v>581</v>
      </c>
      <c r="AT1613" t="s">
        <v>231</v>
      </c>
      <c r="AV1613" t="s">
        <v>1014</v>
      </c>
      <c r="AW1613" t="s">
        <v>9022</v>
      </c>
      <c r="AX1613" t="s">
        <v>223</v>
      </c>
      <c r="BA1613" s="57">
        <v>25569</v>
      </c>
      <c r="BB1613" s="58">
        <v>25569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str">
        <f>VLOOKUP(H1613,Sheet2!$A$1:$B$270,2,FALSE)</f>
        <v>KLUNGKUNG</v>
      </c>
    </row>
    <row r="1614" spans="1:61">
      <c r="A1614">
        <v>1613</v>
      </c>
      <c r="B1614">
        <v>1002510604</v>
      </c>
      <c r="C1614">
        <v>3</v>
      </c>
      <c r="D1614" t="s">
        <v>59</v>
      </c>
      <c r="E1614">
        <v>4</v>
      </c>
      <c r="F1614" t="s">
        <v>573</v>
      </c>
      <c r="G1614" t="s">
        <v>934</v>
      </c>
      <c r="H1614" t="s">
        <v>953</v>
      </c>
      <c r="I1614" t="s">
        <v>213</v>
      </c>
      <c r="J1614" t="s">
        <v>214</v>
      </c>
      <c r="K1614" t="s">
        <v>149</v>
      </c>
      <c r="M1614" t="s">
        <v>559</v>
      </c>
      <c r="N1614" t="s">
        <v>216</v>
      </c>
      <c r="O1614" s="57">
        <v>46239.570196759261</v>
      </c>
      <c r="P1614" s="57">
        <v>46241.640138888892</v>
      </c>
      <c r="Q1614">
        <v>69359206</v>
      </c>
      <c r="S1614">
        <v>146136130060</v>
      </c>
      <c r="T1614" t="s">
        <v>3365</v>
      </c>
      <c r="Z1614">
        <v>110.246213</v>
      </c>
      <c r="AA1614">
        <v>-7.8643509765776596</v>
      </c>
      <c r="AB1614" t="s">
        <v>3366</v>
      </c>
      <c r="AC1614" t="s">
        <v>292</v>
      </c>
      <c r="AO1614" s="57">
        <v>46150.579699074071</v>
      </c>
      <c r="AR1614" t="s">
        <v>6</v>
      </c>
      <c r="AS1614" t="s">
        <v>220</v>
      </c>
      <c r="AT1614" t="s">
        <v>231</v>
      </c>
      <c r="AV1614" t="s">
        <v>1032</v>
      </c>
      <c r="AW1614" t="s">
        <v>567</v>
      </c>
      <c r="AX1614" t="s">
        <v>223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:61">
      <c r="A1615">
        <v>1614</v>
      </c>
      <c r="B1615">
        <v>1002516852</v>
      </c>
      <c r="C1615">
        <v>3</v>
      </c>
      <c r="D1615" t="s">
        <v>34</v>
      </c>
      <c r="E1615">
        <v>5</v>
      </c>
      <c r="F1615" t="s">
        <v>580</v>
      </c>
      <c r="G1615" t="s">
        <v>79</v>
      </c>
      <c r="H1615" t="s">
        <v>473</v>
      </c>
      <c r="I1615" t="s">
        <v>213</v>
      </c>
      <c r="J1615" t="s">
        <v>214</v>
      </c>
      <c r="K1615" t="s">
        <v>149</v>
      </c>
      <c r="M1615" t="s">
        <v>76</v>
      </c>
      <c r="N1615" t="s">
        <v>216</v>
      </c>
      <c r="O1615" s="57">
        <v>46244.362407407411</v>
      </c>
      <c r="P1615" s="57">
        <v>46245.67895833333</v>
      </c>
      <c r="Q1615">
        <v>69362072</v>
      </c>
      <c r="S1615">
        <v>172407213745</v>
      </c>
      <c r="T1615" t="s">
        <v>6747</v>
      </c>
      <c r="U1615" t="s">
        <v>6748</v>
      </c>
      <c r="V1615" t="s">
        <v>6749</v>
      </c>
      <c r="Z1615">
        <v>115.3343012</v>
      </c>
      <c r="AA1615">
        <v>-8.5726931000000004</v>
      </c>
      <c r="AB1615" t="s">
        <v>6750</v>
      </c>
      <c r="AC1615" t="s">
        <v>230</v>
      </c>
      <c r="AL1615" t="s">
        <v>218</v>
      </c>
      <c r="AM1615" t="s">
        <v>6751</v>
      </c>
      <c r="AN1615" t="s">
        <v>6</v>
      </c>
      <c r="AO1615" s="57">
        <v>46303.371365740742</v>
      </c>
      <c r="AP1615" s="57">
        <v>46245.333333333336</v>
      </c>
      <c r="AR1615" t="s">
        <v>219</v>
      </c>
      <c r="AS1615" t="s">
        <v>79</v>
      </c>
      <c r="AT1615" t="s">
        <v>231</v>
      </c>
      <c r="AU1615">
        <v>20260811</v>
      </c>
      <c r="AV1615" t="s">
        <v>222</v>
      </c>
      <c r="AW1615" t="s">
        <v>1015</v>
      </c>
      <c r="AX1615" t="s">
        <v>223</v>
      </c>
      <c r="BA1615" s="57">
        <v>46245.333333333336</v>
      </c>
      <c r="BB1615" t="s">
        <v>6751</v>
      </c>
      <c r="BC1615">
        <v>2026</v>
      </c>
      <c r="BD1615">
        <v>8</v>
      </c>
      <c r="BE1615">
        <v>11</v>
      </c>
      <c r="BF1615" s="6">
        <f t="shared" si="75"/>
        <v>46245</v>
      </c>
      <c r="BG1615">
        <f t="shared" si="76"/>
        <v>-0.33333333333575865</v>
      </c>
      <c r="BH1615" t="str">
        <f t="shared" si="77"/>
        <v>COMPLY</v>
      </c>
      <c r="BI1615" t="str">
        <f>VLOOKUP(H1615,Sheet2!$A$1:$B$270,2,FALSE)</f>
        <v>GIANYAR</v>
      </c>
    </row>
    <row r="1616" spans="1:61">
      <c r="A1616">
        <v>1615</v>
      </c>
      <c r="B1616">
        <v>1002515323</v>
      </c>
      <c r="C1616">
        <v>3</v>
      </c>
      <c r="D1616" t="s">
        <v>49</v>
      </c>
      <c r="E1616">
        <v>4</v>
      </c>
      <c r="F1616" t="s">
        <v>247</v>
      </c>
      <c r="G1616" t="s">
        <v>248</v>
      </c>
      <c r="H1616" t="s">
        <v>699</v>
      </c>
      <c r="I1616" t="s">
        <v>213</v>
      </c>
      <c r="J1616" t="s">
        <v>214</v>
      </c>
      <c r="K1616" t="s">
        <v>149</v>
      </c>
      <c r="M1616" t="s">
        <v>76</v>
      </c>
      <c r="N1616" t="s">
        <v>216</v>
      </c>
      <c r="O1616" s="57">
        <v>46241.695370370369</v>
      </c>
      <c r="P1616" s="57">
        <v>46242.475902777776</v>
      </c>
      <c r="Q1616">
        <v>69359416</v>
      </c>
      <c r="S1616">
        <v>141408116054</v>
      </c>
      <c r="T1616" t="s">
        <v>3542</v>
      </c>
      <c r="U1616" t="s">
        <v>5664</v>
      </c>
      <c r="V1616" t="s">
        <v>5665</v>
      </c>
      <c r="Z1616">
        <v>110.433022666528</v>
      </c>
      <c r="AA1616">
        <v>-7.0020713229609797</v>
      </c>
      <c r="AB1616" t="s">
        <v>3545</v>
      </c>
      <c r="AC1616" t="s">
        <v>217</v>
      </c>
      <c r="AL1616" t="s">
        <v>218</v>
      </c>
      <c r="AM1616" t="s">
        <v>5666</v>
      </c>
      <c r="AN1616" t="s">
        <v>6</v>
      </c>
      <c r="AO1616" s="57">
        <v>46211.70521990741</v>
      </c>
      <c r="AR1616" t="s">
        <v>219</v>
      </c>
      <c r="AS1616" t="s">
        <v>220</v>
      </c>
      <c r="AT1616" t="s">
        <v>231</v>
      </c>
      <c r="AU1616">
        <v>20260808</v>
      </c>
      <c r="AV1616" t="s">
        <v>222</v>
      </c>
      <c r="AW1616" t="s">
        <v>566</v>
      </c>
      <c r="AX1616" t="s">
        <v>223</v>
      </c>
      <c r="BA1616" s="57">
        <v>46241.291666666664</v>
      </c>
      <c r="BB1616" t="s">
        <v>5666</v>
      </c>
      <c r="BC1616">
        <v>2026</v>
      </c>
      <c r="BD1616">
        <v>8</v>
      </c>
      <c r="BE1616">
        <v>8</v>
      </c>
      <c r="BF1616" s="6">
        <f t="shared" si="75"/>
        <v>46242</v>
      </c>
      <c r="BG1616">
        <f t="shared" si="76"/>
        <v>0.70833333333575865</v>
      </c>
      <c r="BH1616" t="str">
        <f t="shared" si="77"/>
        <v>COMPLY</v>
      </c>
      <c r="BI1616" t="e">
        <f>VLOOKUP(H1616,Sheet2!$A$1:$B$270,2,FALSE)</f>
        <v>#N/A</v>
      </c>
    </row>
    <row r="1617" spans="1:61">
      <c r="A1617">
        <v>1616</v>
      </c>
      <c r="B1617">
        <v>1002505808</v>
      </c>
      <c r="C1617">
        <v>3</v>
      </c>
      <c r="D1617" t="s">
        <v>45</v>
      </c>
      <c r="E1617">
        <v>5</v>
      </c>
      <c r="F1617" t="s">
        <v>211</v>
      </c>
      <c r="G1617" t="s">
        <v>116</v>
      </c>
      <c r="H1617" t="s">
        <v>368</v>
      </c>
      <c r="I1617" t="s">
        <v>213</v>
      </c>
      <c r="J1617" t="s">
        <v>214</v>
      </c>
      <c r="K1617" t="s">
        <v>149</v>
      </c>
      <c r="L1617" t="s">
        <v>215</v>
      </c>
      <c r="M1617" t="s">
        <v>76</v>
      </c>
      <c r="N1617" t="s">
        <v>216</v>
      </c>
      <c r="O1617" s="57">
        <v>46237.453425925924</v>
      </c>
      <c r="P1617" s="57">
        <v>46237.779513888891</v>
      </c>
      <c r="Q1617">
        <v>69357366</v>
      </c>
      <c r="S1617">
        <v>172619203316</v>
      </c>
      <c r="T1617" t="s">
        <v>3372</v>
      </c>
      <c r="U1617" t="s">
        <v>3373</v>
      </c>
      <c r="V1617" t="s">
        <v>3374</v>
      </c>
      <c r="Z1617">
        <v>116.518315896391</v>
      </c>
      <c r="AA1617">
        <v>-8.5526921828589799</v>
      </c>
      <c r="AB1617" t="s">
        <v>3375</v>
      </c>
      <c r="AC1617" t="s">
        <v>217</v>
      </c>
      <c r="AL1617" t="s">
        <v>218</v>
      </c>
      <c r="AM1617" t="s">
        <v>3376</v>
      </c>
      <c r="AN1617" t="s">
        <v>6</v>
      </c>
      <c r="AO1617" s="57">
        <v>46089.454942129632</v>
      </c>
      <c r="AP1617" s="57">
        <v>46238.625</v>
      </c>
      <c r="AR1617" t="s">
        <v>219</v>
      </c>
      <c r="AS1617" t="s">
        <v>579</v>
      </c>
      <c r="AT1617" t="s">
        <v>231</v>
      </c>
      <c r="AU1617">
        <v>20260803</v>
      </c>
      <c r="AV1617" t="s">
        <v>222</v>
      </c>
      <c r="AW1617" t="s">
        <v>1063</v>
      </c>
      <c r="AX1617" t="s">
        <v>223</v>
      </c>
      <c r="BA1617" s="57">
        <v>46238.625</v>
      </c>
      <c r="BB1617" t="s">
        <v>3376</v>
      </c>
      <c r="BC1617">
        <v>2026</v>
      </c>
      <c r="BD1617">
        <v>8</v>
      </c>
      <c r="BE1617">
        <v>3</v>
      </c>
      <c r="BF1617" s="6">
        <f t="shared" si="75"/>
        <v>46237</v>
      </c>
      <c r="BG1617">
        <f t="shared" si="76"/>
        <v>-1.625</v>
      </c>
      <c r="BH1617" t="str">
        <f t="shared" si="77"/>
        <v>COMPLY</v>
      </c>
      <c r="BI1617" t="str">
        <f>VLOOKUP(H1617,Sheet2!$A$1:$B$270,2,FALSE)</f>
        <v>SELONG</v>
      </c>
    </row>
    <row r="1618" spans="1:61">
      <c r="A1618">
        <v>1617</v>
      </c>
      <c r="B1618">
        <v>1002510586</v>
      </c>
      <c r="C1618">
        <v>3</v>
      </c>
      <c r="D1618" t="s">
        <v>34</v>
      </c>
      <c r="E1618">
        <v>5</v>
      </c>
      <c r="F1618" t="s">
        <v>580</v>
      </c>
      <c r="G1618" t="s">
        <v>84</v>
      </c>
      <c r="H1618" t="s">
        <v>254</v>
      </c>
      <c r="I1618" t="s">
        <v>213</v>
      </c>
      <c r="J1618" t="s">
        <v>214</v>
      </c>
      <c r="K1618" t="s">
        <v>149</v>
      </c>
      <c r="M1618" t="s">
        <v>582</v>
      </c>
      <c r="N1618" t="s">
        <v>216</v>
      </c>
      <c r="O1618" s="57">
        <v>46239.567106481481</v>
      </c>
      <c r="P1618" s="57">
        <v>46241.534571759257</v>
      </c>
      <c r="Q1618">
        <v>69359202</v>
      </c>
      <c r="S1618">
        <v>172425707974</v>
      </c>
      <c r="T1618" t="s">
        <v>3377</v>
      </c>
      <c r="U1618" t="s">
        <v>3378</v>
      </c>
      <c r="V1618" t="s">
        <v>3379</v>
      </c>
      <c r="Z1618">
        <v>114.9183065</v>
      </c>
      <c r="AA1618">
        <v>-8.2022200000000005</v>
      </c>
      <c r="AB1618" t="s">
        <v>3380</v>
      </c>
      <c r="AC1618" t="s">
        <v>230</v>
      </c>
      <c r="AL1618" t="s">
        <v>218</v>
      </c>
      <c r="AM1618" t="s">
        <v>3381</v>
      </c>
      <c r="AN1618" t="s">
        <v>6</v>
      </c>
      <c r="AO1618" s="57">
        <v>46150.56925925926</v>
      </c>
      <c r="AP1618" s="57">
        <v>46240.541666666664</v>
      </c>
      <c r="AQ1618" t="s">
        <v>249</v>
      </c>
      <c r="AR1618" t="s">
        <v>14</v>
      </c>
      <c r="AS1618" t="s">
        <v>220</v>
      </c>
      <c r="AT1618" t="s">
        <v>231</v>
      </c>
      <c r="AV1618" t="s">
        <v>5670</v>
      </c>
      <c r="AW1618" t="s">
        <v>567</v>
      </c>
      <c r="AX1618" t="s">
        <v>223</v>
      </c>
      <c r="BA1618" s="57">
        <v>46240.541666666664</v>
      </c>
      <c r="BB1618" t="s">
        <v>3381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str">
        <f>VLOOKUP(H1618,Sheet2!$A$1:$B$270,2,FALSE)</f>
        <v>SINGARAJA</v>
      </c>
    </row>
    <row r="1619" spans="1:61">
      <c r="A1619">
        <v>1618</v>
      </c>
      <c r="B1619">
        <v>1002518299</v>
      </c>
      <c r="C1619">
        <v>3</v>
      </c>
      <c r="D1619" t="s">
        <v>38</v>
      </c>
      <c r="E1619">
        <v>5</v>
      </c>
      <c r="F1619" t="s">
        <v>90</v>
      </c>
      <c r="G1619" t="s">
        <v>98</v>
      </c>
      <c r="H1619" t="s">
        <v>303</v>
      </c>
      <c r="I1619" t="s">
        <v>213</v>
      </c>
      <c r="J1619" t="s">
        <v>214</v>
      </c>
      <c r="K1619" t="s">
        <v>149</v>
      </c>
      <c r="L1619" t="s">
        <v>215</v>
      </c>
      <c r="M1619" t="s">
        <v>76</v>
      </c>
      <c r="N1619" t="s">
        <v>216</v>
      </c>
      <c r="O1619" s="57">
        <v>46244.647187499999</v>
      </c>
      <c r="P1619" s="57">
        <v>46245.578402777777</v>
      </c>
      <c r="Q1619">
        <v>69362665</v>
      </c>
      <c r="S1619">
        <v>152606246419</v>
      </c>
      <c r="T1619" t="s">
        <v>6752</v>
      </c>
      <c r="U1619" t="s">
        <v>6753</v>
      </c>
      <c r="V1619" t="s">
        <v>6754</v>
      </c>
      <c r="Z1619">
        <v>111.83997658896</v>
      </c>
      <c r="AA1619">
        <v>-8.0846277665930302</v>
      </c>
      <c r="AB1619" t="s">
        <v>6755</v>
      </c>
      <c r="AC1619" t="s">
        <v>237</v>
      </c>
      <c r="AL1619" t="s">
        <v>218</v>
      </c>
      <c r="AM1619" t="s">
        <v>6531</v>
      </c>
      <c r="AN1619" t="s">
        <v>6</v>
      </c>
      <c r="AO1619" s="57">
        <v>46303.652731481481</v>
      </c>
      <c r="AP1619" s="57">
        <v>46245.541666666664</v>
      </c>
      <c r="AR1619" t="s">
        <v>219</v>
      </c>
      <c r="AS1619" t="s">
        <v>98</v>
      </c>
      <c r="AT1619" t="s">
        <v>231</v>
      </c>
      <c r="AU1619">
        <v>20260811</v>
      </c>
      <c r="AV1619" t="s">
        <v>222</v>
      </c>
      <c r="AW1619" t="s">
        <v>1055</v>
      </c>
      <c r="AX1619" t="s">
        <v>223</v>
      </c>
      <c r="BA1619" s="57">
        <v>46245.541666666664</v>
      </c>
      <c r="BB1619" t="s">
        <v>6531</v>
      </c>
      <c r="BC1619">
        <v>2026</v>
      </c>
      <c r="BD1619">
        <v>8</v>
      </c>
      <c r="BE1619">
        <v>11</v>
      </c>
      <c r="BF1619" s="6">
        <f t="shared" si="75"/>
        <v>46245</v>
      </c>
      <c r="BG1619">
        <f t="shared" si="76"/>
        <v>-0.54166666666424135</v>
      </c>
      <c r="BH1619" t="str">
        <f t="shared" si="77"/>
        <v>COMPLY</v>
      </c>
      <c r="BI1619" t="str">
        <f>VLOOKUP(H1619,Sheet2!$A$1:$B$270,2,FALSE)</f>
        <v>BLITAR</v>
      </c>
    </row>
    <row r="1620" spans="1:61">
      <c r="A1620">
        <v>1619</v>
      </c>
      <c r="B1620">
        <v>1002510009</v>
      </c>
      <c r="C1620">
        <v>3</v>
      </c>
      <c r="D1620" t="s">
        <v>51</v>
      </c>
      <c r="E1620">
        <v>4</v>
      </c>
      <c r="F1620" t="s">
        <v>235</v>
      </c>
      <c r="G1620" t="s">
        <v>594</v>
      </c>
      <c r="H1620" t="s">
        <v>1106</v>
      </c>
      <c r="I1620" t="s">
        <v>213</v>
      </c>
      <c r="J1620" t="s">
        <v>214</v>
      </c>
      <c r="K1620" t="s">
        <v>149</v>
      </c>
      <c r="M1620" t="s">
        <v>76</v>
      </c>
      <c r="N1620" t="s">
        <v>216</v>
      </c>
      <c r="O1620" s="57">
        <v>46239.441122685188</v>
      </c>
      <c r="P1620" s="57">
        <v>46241.627349537041</v>
      </c>
      <c r="Q1620">
        <v>69358931</v>
      </c>
      <c r="S1620">
        <v>142566101746</v>
      </c>
      <c r="T1620" t="s">
        <v>3111</v>
      </c>
      <c r="U1620" t="s">
        <v>3112</v>
      </c>
      <c r="V1620" t="s">
        <v>3382</v>
      </c>
      <c r="Z1620">
        <v>110.85869461297899</v>
      </c>
      <c r="AA1620">
        <v>-7.54846924536721</v>
      </c>
      <c r="AB1620" t="s">
        <v>3383</v>
      </c>
      <c r="AC1620" t="s">
        <v>226</v>
      </c>
      <c r="AL1620" t="s">
        <v>218</v>
      </c>
      <c r="AM1620" t="s">
        <v>3384</v>
      </c>
      <c r="AN1620" t="s">
        <v>6</v>
      </c>
      <c r="AO1620" s="57">
        <v>46150.44427083333</v>
      </c>
      <c r="AP1620" s="57">
        <v>46241.541666666664</v>
      </c>
      <c r="AR1620" t="s">
        <v>219</v>
      </c>
      <c r="AS1620" t="s">
        <v>951</v>
      </c>
      <c r="AT1620" t="s">
        <v>231</v>
      </c>
      <c r="AU1620">
        <v>20260807</v>
      </c>
      <c r="AV1620" t="s">
        <v>222</v>
      </c>
      <c r="AW1620" t="s">
        <v>565</v>
      </c>
      <c r="AX1620" t="s">
        <v>223</v>
      </c>
      <c r="BA1620" s="57">
        <v>46241.541666666664</v>
      </c>
      <c r="BB1620" t="s">
        <v>3384</v>
      </c>
      <c r="BC1620">
        <v>2026</v>
      </c>
      <c r="BD1620">
        <v>8</v>
      </c>
      <c r="BE1620">
        <v>7</v>
      </c>
      <c r="BF1620" s="6">
        <f t="shared" si="75"/>
        <v>46241</v>
      </c>
      <c r="BG1620">
        <f t="shared" si="76"/>
        <v>-0.54166666666424135</v>
      </c>
      <c r="BH1620" t="str">
        <f t="shared" si="77"/>
        <v>COMPLY</v>
      </c>
      <c r="BI1620" t="e">
        <f>VLOOKUP(H1620,Sheet2!$A$1:$B$270,2,FALSE)</f>
        <v>#N/A</v>
      </c>
    </row>
    <row r="1621" spans="1:61">
      <c r="A1621">
        <v>1620</v>
      </c>
      <c r="B1621">
        <v>1002510312</v>
      </c>
      <c r="C1621">
        <v>3</v>
      </c>
      <c r="D1621" t="s">
        <v>42</v>
      </c>
      <c r="E1621">
        <v>5</v>
      </c>
      <c r="F1621" t="s">
        <v>106</v>
      </c>
      <c r="G1621" t="s">
        <v>107</v>
      </c>
      <c r="H1621" t="s">
        <v>265</v>
      </c>
      <c r="I1621" t="s">
        <v>213</v>
      </c>
      <c r="J1621" t="s">
        <v>214</v>
      </c>
      <c r="K1621" t="s">
        <v>149</v>
      </c>
      <c r="M1621" t="s">
        <v>76</v>
      </c>
      <c r="N1621" t="s">
        <v>216</v>
      </c>
      <c r="O1621" s="57">
        <v>46239.494722222225</v>
      </c>
      <c r="P1621" s="57">
        <v>46240.433657407404</v>
      </c>
      <c r="Q1621">
        <v>69359043</v>
      </c>
      <c r="S1621">
        <v>152505340794</v>
      </c>
      <c r="T1621" t="s">
        <v>3385</v>
      </c>
      <c r="U1621" t="s">
        <v>3386</v>
      </c>
      <c r="V1621" t="s">
        <v>3387</v>
      </c>
      <c r="Z1621">
        <v>113.2100081</v>
      </c>
      <c r="AA1621">
        <v>-7.7512401999999998</v>
      </c>
      <c r="AB1621" t="s">
        <v>3388</v>
      </c>
      <c r="AC1621" t="s">
        <v>230</v>
      </c>
      <c r="AL1621" t="s">
        <v>218</v>
      </c>
      <c r="AM1621" t="s">
        <v>3389</v>
      </c>
      <c r="AN1621" t="s">
        <v>6</v>
      </c>
      <c r="AO1621" s="57">
        <v>46150.49690972222</v>
      </c>
      <c r="AP1621" s="57">
        <v>46240.541666666664</v>
      </c>
      <c r="AR1621" t="s">
        <v>219</v>
      </c>
      <c r="AS1621" t="s">
        <v>107</v>
      </c>
      <c r="AT1621" t="s">
        <v>231</v>
      </c>
      <c r="AU1621">
        <v>20260806</v>
      </c>
      <c r="AV1621" t="s">
        <v>222</v>
      </c>
      <c r="AW1621" t="s">
        <v>601</v>
      </c>
      <c r="AX1621" t="s">
        <v>223</v>
      </c>
      <c r="BA1621" s="57">
        <v>46240.541666666664</v>
      </c>
      <c r="BB1621" t="s">
        <v>3389</v>
      </c>
      <c r="BC1621">
        <v>2026</v>
      </c>
      <c r="BD1621">
        <v>8</v>
      </c>
      <c r="BE1621">
        <v>6</v>
      </c>
      <c r="BF1621" s="6">
        <f t="shared" si="75"/>
        <v>46240</v>
      </c>
      <c r="BG1621">
        <f t="shared" si="76"/>
        <v>-0.54166666666424135</v>
      </c>
      <c r="BH1621" t="str">
        <f t="shared" si="77"/>
        <v>COMPLY</v>
      </c>
      <c r="BI1621" t="str">
        <f>VLOOKUP(H1621,Sheet2!$A$1:$B$270,2,FALSE)</f>
        <v>PROBOLINGGO</v>
      </c>
    </row>
    <row r="1622" spans="1:61">
      <c r="A1622">
        <v>1621</v>
      </c>
      <c r="B1622">
        <v>1002516466</v>
      </c>
      <c r="C1622">
        <v>3</v>
      </c>
      <c r="D1622" t="s">
        <v>42</v>
      </c>
      <c r="E1622">
        <v>5</v>
      </c>
      <c r="F1622" t="s">
        <v>233</v>
      </c>
      <c r="G1622" t="s">
        <v>101</v>
      </c>
      <c r="H1622" t="s">
        <v>513</v>
      </c>
      <c r="I1622" t="s">
        <v>213</v>
      </c>
      <c r="J1622" t="s">
        <v>214</v>
      </c>
      <c r="K1622" t="s">
        <v>149</v>
      </c>
      <c r="L1622" t="s">
        <v>215</v>
      </c>
      <c r="M1622" t="s">
        <v>279</v>
      </c>
      <c r="N1622" t="s">
        <v>216</v>
      </c>
      <c r="O1622" s="57">
        <v>46243.522881944446</v>
      </c>
      <c r="P1622" s="57">
        <v>46247.606979166667</v>
      </c>
      <c r="Q1622">
        <v>69361839</v>
      </c>
      <c r="S1622">
        <v>152328218211</v>
      </c>
      <c r="T1622" t="s">
        <v>5674</v>
      </c>
      <c r="U1622" t="s">
        <v>5675</v>
      </c>
      <c r="V1622" t="s">
        <v>5676</v>
      </c>
      <c r="Z1622">
        <v>112.68094790000001</v>
      </c>
      <c r="AA1622">
        <v>-7.4049961</v>
      </c>
      <c r="AB1622" t="s">
        <v>5677</v>
      </c>
      <c r="AC1622" t="s">
        <v>217</v>
      </c>
      <c r="AL1622" t="s">
        <v>218</v>
      </c>
      <c r="AM1622" t="s">
        <v>5678</v>
      </c>
      <c r="AN1622" t="s">
        <v>6</v>
      </c>
      <c r="AO1622" s="57">
        <v>46273.527696759258</v>
      </c>
      <c r="AP1622" s="57">
        <v>46244.541666666664</v>
      </c>
      <c r="AQ1622" t="s">
        <v>6922</v>
      </c>
      <c r="AR1622" t="s">
        <v>280</v>
      </c>
      <c r="AS1622" t="s">
        <v>233</v>
      </c>
      <c r="AT1622" t="s">
        <v>231</v>
      </c>
      <c r="AV1622" t="s">
        <v>9690</v>
      </c>
      <c r="AW1622" t="s">
        <v>1067</v>
      </c>
      <c r="AX1622" t="s">
        <v>223</v>
      </c>
      <c r="BA1622" s="57">
        <v>46244.541666666664</v>
      </c>
      <c r="BB1622" t="s">
        <v>5678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str">
        <f>VLOOKUP(H1622,Sheet2!$A$1:$B$270,2,FALSE)</f>
        <v>SIDOARJO</v>
      </c>
    </row>
    <row r="1623" spans="1:61">
      <c r="A1623">
        <v>1622</v>
      </c>
      <c r="B1623">
        <v>1002513640</v>
      </c>
      <c r="C1623">
        <v>3</v>
      </c>
      <c r="D1623" t="s">
        <v>59</v>
      </c>
      <c r="E1623">
        <v>4</v>
      </c>
      <c r="F1623" t="s">
        <v>224</v>
      </c>
      <c r="G1623" t="s">
        <v>591</v>
      </c>
      <c r="H1623" t="s">
        <v>671</v>
      </c>
      <c r="I1623" t="s">
        <v>213</v>
      </c>
      <c r="J1623" t="s">
        <v>214</v>
      </c>
      <c r="K1623" t="s">
        <v>149</v>
      </c>
      <c r="L1623" t="s">
        <v>215</v>
      </c>
      <c r="M1623" t="s">
        <v>76</v>
      </c>
      <c r="N1623" t="s">
        <v>216</v>
      </c>
      <c r="O1623" s="57">
        <v>46241.327037037037</v>
      </c>
      <c r="P1623" s="57">
        <v>46241.53229166667</v>
      </c>
      <c r="Q1623">
        <v>69360380</v>
      </c>
      <c r="S1623">
        <v>143363111977</v>
      </c>
      <c r="T1623" t="s">
        <v>5679</v>
      </c>
      <c r="U1623" t="s">
        <v>5680</v>
      </c>
      <c r="V1623" t="s">
        <v>5681</v>
      </c>
      <c r="Z1623">
        <v>109.3744169</v>
      </c>
      <c r="AA1623">
        <v>-7.3975834000000003</v>
      </c>
      <c r="AB1623" t="s">
        <v>5682</v>
      </c>
      <c r="AC1623" t="s">
        <v>237</v>
      </c>
      <c r="AL1623" t="s">
        <v>218</v>
      </c>
      <c r="AM1623" t="s">
        <v>5683</v>
      </c>
      <c r="AN1623" t="s">
        <v>6</v>
      </c>
      <c r="AO1623" s="57">
        <v>46211.330023148148</v>
      </c>
      <c r="AP1623" s="57">
        <v>46248.333333333336</v>
      </c>
      <c r="AR1623" t="s">
        <v>219</v>
      </c>
      <c r="AS1623" t="s">
        <v>220</v>
      </c>
      <c r="AT1623" t="s">
        <v>231</v>
      </c>
      <c r="AU1623">
        <v>20260807</v>
      </c>
      <c r="AV1623" t="s">
        <v>222</v>
      </c>
      <c r="AW1623" t="s">
        <v>1055</v>
      </c>
      <c r="AX1623" t="s">
        <v>223</v>
      </c>
      <c r="BA1623" s="57">
        <v>46248.333333333336</v>
      </c>
      <c r="BB1623" t="s">
        <v>5683</v>
      </c>
      <c r="BC1623">
        <v>2026</v>
      </c>
      <c r="BD1623">
        <v>8</v>
      </c>
      <c r="BE1623">
        <v>7</v>
      </c>
      <c r="BF1623" s="6">
        <f t="shared" si="75"/>
        <v>46241</v>
      </c>
      <c r="BG1623">
        <f t="shared" si="76"/>
        <v>-7.3333333333357587</v>
      </c>
      <c r="BH1623" t="str">
        <f t="shared" si="77"/>
        <v>COMPLY</v>
      </c>
      <c r="BI1623" t="e">
        <f>VLOOKUP(H1623,Sheet2!$A$1:$B$270,2,FALSE)</f>
        <v>#N/A</v>
      </c>
    </row>
    <row r="1624" spans="1:61">
      <c r="A1624">
        <v>1623</v>
      </c>
      <c r="B1624">
        <v>1002522368</v>
      </c>
      <c r="C1624">
        <v>3</v>
      </c>
      <c r="D1624" t="s">
        <v>38</v>
      </c>
      <c r="E1624">
        <v>5</v>
      </c>
      <c r="F1624" t="s">
        <v>90</v>
      </c>
      <c r="G1624" t="s">
        <v>88</v>
      </c>
      <c r="H1624" t="s">
        <v>438</v>
      </c>
      <c r="I1624" t="s">
        <v>213</v>
      </c>
      <c r="J1624" t="s">
        <v>214</v>
      </c>
      <c r="K1624" t="s">
        <v>149</v>
      </c>
      <c r="L1624" t="s">
        <v>215</v>
      </c>
      <c r="M1624" t="s">
        <v>76</v>
      </c>
      <c r="N1624" t="s">
        <v>216</v>
      </c>
      <c r="O1624" s="57">
        <v>46246.597175925926</v>
      </c>
      <c r="P1624" s="57">
        <v>46247.301238425927</v>
      </c>
      <c r="Q1624">
        <v>69364334</v>
      </c>
      <c r="S1624">
        <v>152730235381</v>
      </c>
      <c r="T1624" t="s">
        <v>8728</v>
      </c>
      <c r="U1624" t="s">
        <v>8729</v>
      </c>
      <c r="V1624" t="s">
        <v>8730</v>
      </c>
      <c r="Z1624">
        <v>112.18516700000001</v>
      </c>
      <c r="AA1624">
        <v>-8.0815420000000007</v>
      </c>
      <c r="AB1624" t="s">
        <v>8731</v>
      </c>
      <c r="AC1624" t="s">
        <v>237</v>
      </c>
      <c r="AL1624" t="s">
        <v>218</v>
      </c>
      <c r="AM1624" t="s">
        <v>8104</v>
      </c>
      <c r="AN1624" t="s">
        <v>6</v>
      </c>
      <c r="AO1624" s="57">
        <v>46364.61109953704</v>
      </c>
      <c r="AP1624" s="57">
        <v>46247.541666666664</v>
      </c>
      <c r="AQ1624" t="s">
        <v>929</v>
      </c>
      <c r="AR1624" t="s">
        <v>219</v>
      </c>
      <c r="AS1624" t="s">
        <v>220</v>
      </c>
      <c r="AT1624" t="s">
        <v>231</v>
      </c>
      <c r="AU1624">
        <v>20260813</v>
      </c>
      <c r="AV1624" t="s">
        <v>222</v>
      </c>
      <c r="AW1624" t="s">
        <v>1068</v>
      </c>
      <c r="AX1624" t="s">
        <v>223</v>
      </c>
      <c r="BA1624" s="57">
        <v>46247.541666666664</v>
      </c>
      <c r="BB1624" t="s">
        <v>8104</v>
      </c>
      <c r="BC1624">
        <v>2026</v>
      </c>
      <c r="BD1624">
        <v>8</v>
      </c>
      <c r="BE1624">
        <v>13</v>
      </c>
      <c r="BF1624" s="6">
        <f t="shared" si="75"/>
        <v>46247</v>
      </c>
      <c r="BG1624">
        <f t="shared" si="76"/>
        <v>-0.54166666666424135</v>
      </c>
      <c r="BH1624" t="str">
        <f t="shared" si="77"/>
        <v>COMPLY</v>
      </c>
      <c r="BI1624" t="str">
        <f>VLOOKUP(H1624,Sheet2!$A$1:$B$270,2,FALSE)</f>
        <v>BLITAR</v>
      </c>
    </row>
    <row r="1625" spans="1:61">
      <c r="A1625">
        <v>1624</v>
      </c>
      <c r="B1625">
        <v>1002511891</v>
      </c>
      <c r="C1625">
        <v>3</v>
      </c>
      <c r="D1625" t="s">
        <v>55</v>
      </c>
      <c r="E1625">
        <v>5</v>
      </c>
      <c r="F1625" t="s">
        <v>267</v>
      </c>
      <c r="G1625" t="s">
        <v>126</v>
      </c>
      <c r="H1625" t="s">
        <v>268</v>
      </c>
      <c r="I1625" t="s">
        <v>213</v>
      </c>
      <c r="J1625" t="s">
        <v>214</v>
      </c>
      <c r="K1625" t="s">
        <v>149</v>
      </c>
      <c r="L1625" t="s">
        <v>215</v>
      </c>
      <c r="M1625" t="s">
        <v>596</v>
      </c>
      <c r="N1625" t="s">
        <v>216</v>
      </c>
      <c r="O1625" s="57">
        <v>46240.4534375</v>
      </c>
      <c r="P1625" s="57">
        <v>46247.377916666665</v>
      </c>
      <c r="Q1625">
        <v>69359764</v>
      </c>
      <c r="S1625">
        <v>152413166990</v>
      </c>
      <c r="T1625" t="s">
        <v>2457</v>
      </c>
      <c r="U1625" t="s">
        <v>3361</v>
      </c>
      <c r="V1625" t="s">
        <v>3416</v>
      </c>
      <c r="Z1625">
        <v>112.75182599999999</v>
      </c>
      <c r="AA1625">
        <v>-7.2598849999999997</v>
      </c>
      <c r="AB1625" t="s">
        <v>3417</v>
      </c>
      <c r="AC1625" t="s">
        <v>217</v>
      </c>
      <c r="AL1625" t="s">
        <v>218</v>
      </c>
      <c r="AM1625" t="s">
        <v>3418</v>
      </c>
      <c r="AN1625" t="s">
        <v>6</v>
      </c>
      <c r="AO1625" s="57">
        <v>46181.455231481479</v>
      </c>
      <c r="AP1625" s="57">
        <v>46241.333333333336</v>
      </c>
      <c r="AQ1625" t="s">
        <v>249</v>
      </c>
      <c r="AR1625" t="s">
        <v>14</v>
      </c>
      <c r="AS1625" t="s">
        <v>610</v>
      </c>
      <c r="AT1625" t="s">
        <v>231</v>
      </c>
      <c r="AV1625" t="s">
        <v>597</v>
      </c>
      <c r="AW1625" t="s">
        <v>1068</v>
      </c>
      <c r="AX1625" t="s">
        <v>223</v>
      </c>
      <c r="BA1625" s="57">
        <v>46241.333333333336</v>
      </c>
      <c r="BB1625" t="s">
        <v>3418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str">
        <f>VLOOKUP(H1625,Sheet2!$A$1:$B$270,2,FALSE)</f>
        <v>SURABAYA SELATAN</v>
      </c>
    </row>
    <row r="1626" spans="1:61">
      <c r="A1626">
        <v>1625</v>
      </c>
      <c r="B1626">
        <v>1002515642</v>
      </c>
      <c r="C1626">
        <v>3</v>
      </c>
      <c r="D1626" t="s">
        <v>51</v>
      </c>
      <c r="E1626">
        <v>4</v>
      </c>
      <c r="F1626" t="s">
        <v>275</v>
      </c>
      <c r="G1626" t="s">
        <v>341</v>
      </c>
      <c r="H1626" t="s">
        <v>1005</v>
      </c>
      <c r="I1626" t="s">
        <v>213</v>
      </c>
      <c r="J1626" t="s">
        <v>214</v>
      </c>
      <c r="K1626" t="s">
        <v>149</v>
      </c>
      <c r="L1626" t="s">
        <v>215</v>
      </c>
      <c r="M1626" t="s">
        <v>76</v>
      </c>
      <c r="N1626" t="s">
        <v>216</v>
      </c>
      <c r="O1626" s="57">
        <v>46242.39371527778</v>
      </c>
      <c r="P1626" s="57">
        <v>46245.681747685187</v>
      </c>
      <c r="Q1626">
        <v>69361265</v>
      </c>
      <c r="S1626">
        <v>141569115697</v>
      </c>
      <c r="T1626" t="s">
        <v>5229</v>
      </c>
      <c r="U1626" t="s">
        <v>5687</v>
      </c>
      <c r="V1626" t="s">
        <v>5688</v>
      </c>
      <c r="Z1626">
        <v>111.4781053</v>
      </c>
      <c r="AA1626">
        <v>-6.9687655999999896</v>
      </c>
      <c r="AB1626" t="s">
        <v>5689</v>
      </c>
      <c r="AC1626" t="s">
        <v>237</v>
      </c>
      <c r="AL1626" t="s">
        <v>218</v>
      </c>
      <c r="AM1626" t="s">
        <v>5690</v>
      </c>
      <c r="AN1626" t="s">
        <v>6</v>
      </c>
      <c r="AO1626" s="57">
        <v>46242.402685185189</v>
      </c>
      <c r="AP1626" s="57">
        <v>46245.333333333336</v>
      </c>
      <c r="AR1626" t="s">
        <v>219</v>
      </c>
      <c r="AS1626" t="s">
        <v>220</v>
      </c>
      <c r="AT1626" t="s">
        <v>231</v>
      </c>
      <c r="AU1626">
        <v>20260811</v>
      </c>
      <c r="AV1626" t="s">
        <v>222</v>
      </c>
      <c r="AW1626" t="s">
        <v>1066</v>
      </c>
      <c r="AX1626" t="s">
        <v>223</v>
      </c>
      <c r="BA1626" s="57">
        <v>46245.333333333336</v>
      </c>
      <c r="BB1626" t="s">
        <v>5690</v>
      </c>
      <c r="BC1626">
        <v>2026</v>
      </c>
      <c r="BD1626">
        <v>8</v>
      </c>
      <c r="BE1626">
        <v>11</v>
      </c>
      <c r="BF1626" s="6">
        <f t="shared" si="75"/>
        <v>46245</v>
      </c>
      <c r="BG1626">
        <f t="shared" si="76"/>
        <v>-0.33333333333575865</v>
      </c>
      <c r="BH1626" t="str">
        <f t="shared" si="77"/>
        <v>COMPLY</v>
      </c>
      <c r="BI1626" t="e">
        <f>VLOOKUP(H1626,Sheet2!$A$1:$B$270,2,FALSE)</f>
        <v>#N/A</v>
      </c>
    </row>
    <row r="1627" spans="1:61">
      <c r="A1627">
        <v>1626</v>
      </c>
      <c r="B1627">
        <v>1002508644</v>
      </c>
      <c r="C1627">
        <v>3</v>
      </c>
      <c r="D1627" t="s">
        <v>49</v>
      </c>
      <c r="E1627">
        <v>4</v>
      </c>
      <c r="F1627" t="s">
        <v>247</v>
      </c>
      <c r="G1627" t="s">
        <v>551</v>
      </c>
      <c r="H1627" t="s">
        <v>552</v>
      </c>
      <c r="I1627" t="s">
        <v>213</v>
      </c>
      <c r="J1627" t="s">
        <v>214</v>
      </c>
      <c r="K1627" t="s">
        <v>149</v>
      </c>
      <c r="M1627" t="s">
        <v>236</v>
      </c>
      <c r="N1627" t="s">
        <v>216</v>
      </c>
      <c r="O1627" s="57">
        <v>46238.61513888889</v>
      </c>
      <c r="P1627" s="57">
        <v>46239.483935185184</v>
      </c>
      <c r="Q1627">
        <v>69358362</v>
      </c>
      <c r="R1627">
        <v>2946102024</v>
      </c>
      <c r="S1627">
        <v>143407106627</v>
      </c>
      <c r="T1627" t="s">
        <v>3419</v>
      </c>
      <c r="U1627" t="s">
        <v>3420</v>
      </c>
      <c r="Z1627">
        <v>110.0445857</v>
      </c>
      <c r="AA1627">
        <v>-6.9671436</v>
      </c>
      <c r="AB1627" t="s">
        <v>3421</v>
      </c>
      <c r="AC1627" t="s">
        <v>226</v>
      </c>
      <c r="AO1627" s="57">
        <v>46120.621724537035</v>
      </c>
      <c r="AR1627" t="s">
        <v>314</v>
      </c>
      <c r="AS1627" t="s">
        <v>553</v>
      </c>
      <c r="AT1627" t="s">
        <v>231</v>
      </c>
      <c r="AV1627" t="s">
        <v>1214</v>
      </c>
      <c r="AW1627" t="s">
        <v>630</v>
      </c>
      <c r="AX1627" t="s">
        <v>223</v>
      </c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:61">
      <c r="A1628">
        <v>1627</v>
      </c>
      <c r="B1628">
        <v>1002516066</v>
      </c>
      <c r="C1628">
        <v>3</v>
      </c>
      <c r="D1628" t="s">
        <v>38</v>
      </c>
      <c r="E1628">
        <v>5</v>
      </c>
      <c r="F1628" t="s">
        <v>90</v>
      </c>
      <c r="G1628" t="s">
        <v>98</v>
      </c>
      <c r="H1628" t="s">
        <v>406</v>
      </c>
      <c r="I1628" t="s">
        <v>213</v>
      </c>
      <c r="J1628" t="s">
        <v>214</v>
      </c>
      <c r="K1628" t="s">
        <v>149</v>
      </c>
      <c r="L1628" t="s">
        <v>215</v>
      </c>
      <c r="M1628" t="s">
        <v>582</v>
      </c>
      <c r="N1628" t="s">
        <v>216</v>
      </c>
      <c r="O1628" s="57">
        <v>46242.626354166663</v>
      </c>
      <c r="P1628" s="57">
        <v>46244.488668981481</v>
      </c>
      <c r="Q1628">
        <v>69361530</v>
      </c>
      <c r="S1628">
        <v>152622208696</v>
      </c>
      <c r="T1628" t="s">
        <v>5691</v>
      </c>
      <c r="U1628" t="s">
        <v>5692</v>
      </c>
      <c r="V1628" t="s">
        <v>5693</v>
      </c>
      <c r="Z1628">
        <v>111.823612317792</v>
      </c>
      <c r="AA1628">
        <v>-8.2103714641529209</v>
      </c>
      <c r="AB1628" t="s">
        <v>5694</v>
      </c>
      <c r="AC1628" t="s">
        <v>237</v>
      </c>
      <c r="AL1628" t="s">
        <v>218</v>
      </c>
      <c r="AM1628" t="s">
        <v>5695</v>
      </c>
      <c r="AN1628" t="s">
        <v>6</v>
      </c>
      <c r="AO1628" s="57">
        <v>46242.631979166668</v>
      </c>
      <c r="AP1628" s="57">
        <v>46243.541666666664</v>
      </c>
      <c r="AR1628" t="s">
        <v>14</v>
      </c>
      <c r="AS1628" t="s">
        <v>98</v>
      </c>
      <c r="AT1628" t="s">
        <v>231</v>
      </c>
      <c r="AV1628" t="s">
        <v>6756</v>
      </c>
      <c r="AW1628" t="s">
        <v>1055</v>
      </c>
      <c r="AX1628" t="s">
        <v>223</v>
      </c>
      <c r="BA1628" s="57">
        <v>46243.541666666664</v>
      </c>
      <c r="BB1628" t="s">
        <v>5695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str">
        <f>VLOOKUP(H1628,Sheet2!$A$1:$B$270,2,FALSE)</f>
        <v>BLITAR</v>
      </c>
    </row>
    <row r="1629" spans="1:61">
      <c r="A1629">
        <v>1628</v>
      </c>
      <c r="B1629">
        <v>1002524555</v>
      </c>
      <c r="C1629">
        <v>3</v>
      </c>
      <c r="D1629" t="s">
        <v>42</v>
      </c>
      <c r="E1629">
        <v>5</v>
      </c>
      <c r="F1629" t="s">
        <v>233</v>
      </c>
      <c r="G1629" t="s">
        <v>105</v>
      </c>
      <c r="H1629" t="s">
        <v>383</v>
      </c>
      <c r="I1629" t="s">
        <v>213</v>
      </c>
      <c r="J1629" t="s">
        <v>214</v>
      </c>
      <c r="K1629" t="s">
        <v>149</v>
      </c>
      <c r="M1629" t="s">
        <v>614</v>
      </c>
      <c r="N1629" t="s">
        <v>622</v>
      </c>
      <c r="O1629" s="57">
        <v>46247.615925925929</v>
      </c>
      <c r="P1629" s="57">
        <v>46247.810034722221</v>
      </c>
      <c r="Q1629">
        <v>69365261</v>
      </c>
      <c r="S1629">
        <v>152312243274</v>
      </c>
      <c r="T1629" t="s">
        <v>9691</v>
      </c>
      <c r="U1629" t="s">
        <v>9692</v>
      </c>
      <c r="Z1629">
        <v>112.43220460000001</v>
      </c>
      <c r="AA1629">
        <v>-7.4738848000000004</v>
      </c>
      <c r="AB1629" t="s">
        <v>9693</v>
      </c>
      <c r="AC1629" t="s">
        <v>226</v>
      </c>
      <c r="AO1629" t="s">
        <v>8968</v>
      </c>
      <c r="AR1629" t="s">
        <v>5</v>
      </c>
      <c r="AS1629" t="s">
        <v>105</v>
      </c>
      <c r="AT1629" t="s">
        <v>231</v>
      </c>
      <c r="AV1629" t="s">
        <v>9694</v>
      </c>
      <c r="AW1629" t="s">
        <v>566</v>
      </c>
      <c r="AX1629" t="s">
        <v>223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str">
        <f>VLOOKUP(H1629,Sheet2!$A$1:$B$270,2,FALSE)</f>
        <v>MOJOKERTO</v>
      </c>
    </row>
    <row r="1630" spans="1:61">
      <c r="A1630">
        <v>1629</v>
      </c>
      <c r="B1630">
        <v>1002524852</v>
      </c>
      <c r="C1630">
        <v>3</v>
      </c>
      <c r="D1630" t="s">
        <v>51</v>
      </c>
      <c r="E1630">
        <v>4</v>
      </c>
      <c r="F1630" t="s">
        <v>275</v>
      </c>
      <c r="G1630" t="s">
        <v>341</v>
      </c>
      <c r="H1630" t="s">
        <v>1122</v>
      </c>
      <c r="I1630" t="s">
        <v>213</v>
      </c>
      <c r="J1630" t="s">
        <v>214</v>
      </c>
      <c r="K1630" t="s">
        <v>149</v>
      </c>
      <c r="L1630" t="s">
        <v>215</v>
      </c>
      <c r="M1630" t="s">
        <v>240</v>
      </c>
      <c r="N1630" t="s">
        <v>216</v>
      </c>
      <c r="O1630" s="57">
        <v>46247.670092592591</v>
      </c>
      <c r="P1630" s="57">
        <v>46247.670844907407</v>
      </c>
      <c r="Q1630">
        <v>69365406</v>
      </c>
      <c r="S1630">
        <v>142552107772</v>
      </c>
      <c r="T1630" t="s">
        <v>9695</v>
      </c>
      <c r="U1630" t="s">
        <v>9696</v>
      </c>
      <c r="V1630" t="s">
        <v>9697</v>
      </c>
      <c r="Z1630">
        <v>111.57089000000001</v>
      </c>
      <c r="AA1630">
        <v>-7.1166099999999997</v>
      </c>
      <c r="AB1630" t="s">
        <v>9698</v>
      </c>
      <c r="AC1630" t="s">
        <v>237</v>
      </c>
      <c r="AL1630" t="s">
        <v>218</v>
      </c>
      <c r="AM1630" t="s">
        <v>9699</v>
      </c>
      <c r="AN1630" t="s">
        <v>6</v>
      </c>
      <c r="AO1630" t="s">
        <v>9051</v>
      </c>
      <c r="AP1630" s="57">
        <v>46248.541666666664</v>
      </c>
      <c r="AR1630" t="s">
        <v>241</v>
      </c>
      <c r="AS1630" t="s">
        <v>638</v>
      </c>
      <c r="AT1630" t="s">
        <v>231</v>
      </c>
      <c r="AV1630" t="s">
        <v>240</v>
      </c>
      <c r="AW1630" t="s">
        <v>1017</v>
      </c>
      <c r="AX1630" t="s">
        <v>223</v>
      </c>
      <c r="BA1630" s="57">
        <v>46248.541666666664</v>
      </c>
      <c r="BB1630" t="s">
        <v>9699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:61">
      <c r="A1631">
        <v>1630</v>
      </c>
      <c r="B1631">
        <v>1002513130</v>
      </c>
      <c r="C1631">
        <v>3</v>
      </c>
      <c r="D1631" t="s">
        <v>51</v>
      </c>
      <c r="E1631">
        <v>4</v>
      </c>
      <c r="F1631" t="s">
        <v>235</v>
      </c>
      <c r="G1631" t="s">
        <v>594</v>
      </c>
      <c r="H1631" t="s">
        <v>636</v>
      </c>
      <c r="I1631" t="s">
        <v>213</v>
      </c>
      <c r="J1631" t="s">
        <v>214</v>
      </c>
      <c r="K1631" t="s">
        <v>149</v>
      </c>
      <c r="M1631" t="s">
        <v>236</v>
      </c>
      <c r="N1631" t="s">
        <v>216</v>
      </c>
      <c r="O1631" s="57">
        <v>46240.685011574074</v>
      </c>
      <c r="P1631" s="57">
        <v>46242.326099537036</v>
      </c>
      <c r="Q1631">
        <v>69360227</v>
      </c>
      <c r="S1631">
        <v>142505403880</v>
      </c>
      <c r="T1631" t="s">
        <v>3441</v>
      </c>
      <c r="U1631" t="s">
        <v>3442</v>
      </c>
      <c r="Z1631">
        <v>110.77004479999999</v>
      </c>
      <c r="AA1631">
        <v>-7.5434258999999999</v>
      </c>
      <c r="AB1631" t="s">
        <v>3443</v>
      </c>
      <c r="AC1631" t="s">
        <v>226</v>
      </c>
      <c r="AO1631" s="57">
        <v>46181.695405092592</v>
      </c>
      <c r="AR1631" t="s">
        <v>314</v>
      </c>
      <c r="AS1631" t="s">
        <v>220</v>
      </c>
      <c r="AT1631" t="s">
        <v>231</v>
      </c>
      <c r="AV1631" t="s">
        <v>1121</v>
      </c>
      <c r="AW1631" t="s">
        <v>618</v>
      </c>
      <c r="AX1631" t="s">
        <v>223</v>
      </c>
      <c r="AZ1631" t="s">
        <v>1121</v>
      </c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:61">
      <c r="A1632">
        <v>1631</v>
      </c>
      <c r="B1632">
        <v>1002509553</v>
      </c>
      <c r="C1632">
        <v>3</v>
      </c>
      <c r="D1632" t="s">
        <v>42</v>
      </c>
      <c r="E1632">
        <v>5</v>
      </c>
      <c r="F1632" t="s">
        <v>102</v>
      </c>
      <c r="G1632" t="s">
        <v>100</v>
      </c>
      <c r="H1632" t="s">
        <v>284</v>
      </c>
      <c r="I1632" t="s">
        <v>213</v>
      </c>
      <c r="J1632" t="s">
        <v>214</v>
      </c>
      <c r="K1632" t="s">
        <v>149</v>
      </c>
      <c r="L1632" t="s">
        <v>215</v>
      </c>
      <c r="M1632" t="s">
        <v>76</v>
      </c>
      <c r="N1632" t="s">
        <v>216</v>
      </c>
      <c r="O1632" s="57">
        <v>46239.349270833336</v>
      </c>
      <c r="P1632" s="57">
        <v>46239.604039351849</v>
      </c>
      <c r="Q1632">
        <v>69358751</v>
      </c>
      <c r="S1632">
        <v>152507225426</v>
      </c>
      <c r="T1632" t="s">
        <v>3444</v>
      </c>
      <c r="U1632" t="s">
        <v>3445</v>
      </c>
      <c r="V1632" t="s">
        <v>3446</v>
      </c>
      <c r="Z1632">
        <v>113.916465990795</v>
      </c>
      <c r="AA1632">
        <v>-7.9224904052311196</v>
      </c>
      <c r="AB1632" t="s">
        <v>3447</v>
      </c>
      <c r="AC1632" t="s">
        <v>237</v>
      </c>
      <c r="AL1632" t="s">
        <v>218</v>
      </c>
      <c r="AM1632" t="s">
        <v>1889</v>
      </c>
      <c r="AN1632" t="s">
        <v>6</v>
      </c>
      <c r="AO1632" s="57">
        <v>46150.351134259261</v>
      </c>
      <c r="AP1632" s="57">
        <v>46240.333333333336</v>
      </c>
      <c r="AR1632" t="s">
        <v>219</v>
      </c>
      <c r="AS1632" t="s">
        <v>100</v>
      </c>
      <c r="AT1632" t="s">
        <v>231</v>
      </c>
      <c r="AU1632">
        <v>20260805</v>
      </c>
      <c r="AV1632" t="s">
        <v>222</v>
      </c>
      <c r="AW1632" t="s">
        <v>1063</v>
      </c>
      <c r="AX1632" t="s">
        <v>223</v>
      </c>
      <c r="BA1632" s="57">
        <v>46240.333333333336</v>
      </c>
      <c r="BB1632" t="s">
        <v>1889</v>
      </c>
      <c r="BC1632">
        <v>2026</v>
      </c>
      <c r="BD1632">
        <v>8</v>
      </c>
      <c r="BE1632">
        <v>5</v>
      </c>
      <c r="BF1632" s="6">
        <f t="shared" si="75"/>
        <v>46239</v>
      </c>
      <c r="BG1632">
        <f t="shared" si="76"/>
        <v>-1.3333333333357587</v>
      </c>
      <c r="BH1632" t="str">
        <f t="shared" si="77"/>
        <v>COMPLY</v>
      </c>
      <c r="BI1632" t="str">
        <f>VLOOKUP(H1632,Sheet2!$A$1:$B$270,2,FALSE)</f>
        <v>JEMBER</v>
      </c>
    </row>
    <row r="1633" spans="1:61">
      <c r="A1633">
        <v>1632</v>
      </c>
      <c r="B1633">
        <v>1002504477</v>
      </c>
      <c r="C1633">
        <v>3</v>
      </c>
      <c r="D1633" t="s">
        <v>51</v>
      </c>
      <c r="E1633">
        <v>4</v>
      </c>
      <c r="F1633" t="s">
        <v>275</v>
      </c>
      <c r="G1633" t="s">
        <v>275</v>
      </c>
      <c r="H1633" t="s">
        <v>976</v>
      </c>
      <c r="I1633" t="s">
        <v>213</v>
      </c>
      <c r="J1633" t="s">
        <v>214</v>
      </c>
      <c r="K1633" t="s">
        <v>149</v>
      </c>
      <c r="L1633" t="s">
        <v>215</v>
      </c>
      <c r="M1633" t="s">
        <v>582</v>
      </c>
      <c r="N1633" t="s">
        <v>216</v>
      </c>
      <c r="O1633" s="57">
        <v>46235.497175925928</v>
      </c>
      <c r="P1633" s="57">
        <v>46237.676805555559</v>
      </c>
      <c r="Q1633">
        <v>69356680</v>
      </c>
      <c r="S1633">
        <v>141456115363</v>
      </c>
      <c r="T1633" t="s">
        <v>2176</v>
      </c>
      <c r="U1633" t="s">
        <v>3448</v>
      </c>
      <c r="V1633" t="s">
        <v>3449</v>
      </c>
      <c r="Z1633">
        <v>110.60361899999999</v>
      </c>
      <c r="AA1633">
        <v>-6.9164899999999996</v>
      </c>
      <c r="AB1633" t="s">
        <v>2179</v>
      </c>
      <c r="AC1633" t="s">
        <v>237</v>
      </c>
      <c r="AL1633" t="s">
        <v>218</v>
      </c>
      <c r="AM1633" t="s">
        <v>3450</v>
      </c>
      <c r="AN1633" t="s">
        <v>6</v>
      </c>
      <c r="AO1633" s="57">
        <v>46030.506851851853</v>
      </c>
      <c r="AP1633" s="57">
        <v>46236.333333333336</v>
      </c>
      <c r="AR1633" t="s">
        <v>14</v>
      </c>
      <c r="AS1633" t="s">
        <v>977</v>
      </c>
      <c r="AT1633" t="s">
        <v>231</v>
      </c>
      <c r="AV1633" t="s">
        <v>3451</v>
      </c>
      <c r="AW1633" t="s">
        <v>1059</v>
      </c>
      <c r="AX1633" t="s">
        <v>223</v>
      </c>
      <c r="BA1633" s="57">
        <v>46236.333333333336</v>
      </c>
      <c r="BB1633" t="s">
        <v>3450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:61">
      <c r="A1634">
        <v>1633</v>
      </c>
      <c r="B1634">
        <v>1002511262</v>
      </c>
      <c r="C1634">
        <v>3</v>
      </c>
      <c r="D1634" t="s">
        <v>45</v>
      </c>
      <c r="E1634">
        <v>5</v>
      </c>
      <c r="F1634" t="s">
        <v>211</v>
      </c>
      <c r="G1634" t="s">
        <v>112</v>
      </c>
      <c r="H1634" t="s">
        <v>269</v>
      </c>
      <c r="I1634" t="s">
        <v>213</v>
      </c>
      <c r="J1634" t="s">
        <v>214</v>
      </c>
      <c r="K1634" t="s">
        <v>149</v>
      </c>
      <c r="L1634" t="s">
        <v>215</v>
      </c>
      <c r="M1634" t="s">
        <v>76</v>
      </c>
      <c r="N1634" t="s">
        <v>216</v>
      </c>
      <c r="O1634" s="57">
        <v>46239.726354166669</v>
      </c>
      <c r="P1634" s="57">
        <v>46240.704571759263</v>
      </c>
      <c r="Q1634">
        <v>69359443</v>
      </c>
      <c r="S1634">
        <v>172601796827</v>
      </c>
      <c r="T1634" t="s">
        <v>3452</v>
      </c>
      <c r="U1634" t="s">
        <v>3453</v>
      </c>
      <c r="V1634" t="s">
        <v>3454</v>
      </c>
      <c r="Z1634">
        <v>116.10231667757</v>
      </c>
      <c r="AA1634">
        <v>-8.54190479447389</v>
      </c>
      <c r="AB1634" t="s">
        <v>3455</v>
      </c>
      <c r="AC1634" t="s">
        <v>217</v>
      </c>
      <c r="AL1634" t="s">
        <v>218</v>
      </c>
      <c r="AM1634" t="s">
        <v>3456</v>
      </c>
      <c r="AN1634" t="s">
        <v>6</v>
      </c>
      <c r="AO1634" s="57">
        <v>46150.735949074071</v>
      </c>
      <c r="AP1634" s="57">
        <v>46241.541666666664</v>
      </c>
      <c r="AR1634" t="s">
        <v>219</v>
      </c>
      <c r="AS1634" t="s">
        <v>220</v>
      </c>
      <c r="AT1634" t="s">
        <v>221</v>
      </c>
      <c r="AU1634">
        <v>20260806</v>
      </c>
      <c r="AV1634" t="s">
        <v>222</v>
      </c>
      <c r="AW1634" t="s">
        <v>1049</v>
      </c>
      <c r="AX1634" t="s">
        <v>223</v>
      </c>
      <c r="BA1634" s="57">
        <v>46241.541666666664</v>
      </c>
      <c r="BB1634" t="s">
        <v>3456</v>
      </c>
      <c r="BC1634">
        <v>2026</v>
      </c>
      <c r="BD1634">
        <v>8</v>
      </c>
      <c r="BE1634">
        <v>6</v>
      </c>
      <c r="BF1634" s="6">
        <f t="shared" si="75"/>
        <v>46240</v>
      </c>
      <c r="BG1634">
        <f t="shared" si="76"/>
        <v>-1.5416666666642413</v>
      </c>
      <c r="BH1634" t="str">
        <f t="shared" si="77"/>
        <v>COMPLY</v>
      </c>
      <c r="BI1634" t="str">
        <f>VLOOKUP(H1634,Sheet2!$A$1:$B$270,2,FALSE)</f>
        <v>MATARAM</v>
      </c>
    </row>
    <row r="1635" spans="1:61">
      <c r="A1635">
        <v>1634</v>
      </c>
      <c r="B1635">
        <v>1002511662</v>
      </c>
      <c r="C1635">
        <v>3</v>
      </c>
      <c r="D1635" t="s">
        <v>42</v>
      </c>
      <c r="E1635">
        <v>5</v>
      </c>
      <c r="F1635" t="s">
        <v>102</v>
      </c>
      <c r="G1635" t="s">
        <v>99</v>
      </c>
      <c r="H1635" t="s">
        <v>462</v>
      </c>
      <c r="I1635" t="s">
        <v>213</v>
      </c>
      <c r="J1635" t="s">
        <v>214</v>
      </c>
      <c r="K1635" t="s">
        <v>149</v>
      </c>
      <c r="L1635" t="s">
        <v>620</v>
      </c>
      <c r="M1635" t="s">
        <v>76</v>
      </c>
      <c r="N1635" t="s">
        <v>216</v>
      </c>
      <c r="O1635" s="57">
        <v>46240.409687500003</v>
      </c>
      <c r="P1635" s="57">
        <v>46241.644224537034</v>
      </c>
      <c r="Q1635">
        <v>69359669</v>
      </c>
      <c r="R1635">
        <v>3332818002</v>
      </c>
      <c r="S1635">
        <v>152518202021</v>
      </c>
      <c r="T1635" t="s">
        <v>1199</v>
      </c>
      <c r="U1635" t="s">
        <v>3457</v>
      </c>
      <c r="V1635" t="s">
        <v>3458</v>
      </c>
      <c r="Z1635">
        <v>114.4022956</v>
      </c>
      <c r="AA1635">
        <v>-7.9943971999999999</v>
      </c>
      <c r="AB1635" t="s">
        <v>3459</v>
      </c>
      <c r="AC1635" t="s">
        <v>217</v>
      </c>
      <c r="AL1635" t="s">
        <v>218</v>
      </c>
      <c r="AM1635" t="s">
        <v>3460</v>
      </c>
      <c r="AN1635" t="s">
        <v>6</v>
      </c>
      <c r="AO1635" s="57">
        <v>46181.413252314815</v>
      </c>
      <c r="AP1635" s="57">
        <v>46241.333333333336</v>
      </c>
      <c r="AR1635" t="s">
        <v>219</v>
      </c>
      <c r="AS1635" t="s">
        <v>99</v>
      </c>
      <c r="AT1635" t="s">
        <v>231</v>
      </c>
      <c r="AU1635">
        <v>20260807</v>
      </c>
      <c r="AV1635" t="s">
        <v>222</v>
      </c>
      <c r="AW1635" t="s">
        <v>3461</v>
      </c>
      <c r="AX1635" t="s">
        <v>223</v>
      </c>
      <c r="BA1635" s="57">
        <v>46241.333333333336</v>
      </c>
      <c r="BB1635" t="s">
        <v>3460</v>
      </c>
      <c r="BC1635">
        <v>2026</v>
      </c>
      <c r="BD1635">
        <v>8</v>
      </c>
      <c r="BE1635">
        <v>7</v>
      </c>
      <c r="BF1635" s="6">
        <f t="shared" si="75"/>
        <v>46241</v>
      </c>
      <c r="BG1635">
        <f t="shared" si="76"/>
        <v>-0.33333333333575865</v>
      </c>
      <c r="BH1635" t="str">
        <f t="shared" si="77"/>
        <v>COMPLY</v>
      </c>
      <c r="BI1635" t="str">
        <f>VLOOKUP(H1635,Sheet2!$A$1:$B$270,2,FALSE)</f>
        <v>BANYUWANGI</v>
      </c>
    </row>
    <row r="1636" spans="1:61">
      <c r="A1636">
        <v>1635</v>
      </c>
      <c r="B1636">
        <v>1002520019</v>
      </c>
      <c r="C1636">
        <v>3</v>
      </c>
      <c r="D1636" t="s">
        <v>51</v>
      </c>
      <c r="E1636">
        <v>4</v>
      </c>
      <c r="F1636" t="s">
        <v>275</v>
      </c>
      <c r="G1636" t="s">
        <v>275</v>
      </c>
      <c r="H1636" t="s">
        <v>986</v>
      </c>
      <c r="I1636" t="s">
        <v>213</v>
      </c>
      <c r="J1636" t="s">
        <v>214</v>
      </c>
      <c r="K1636" t="s">
        <v>149</v>
      </c>
      <c r="L1636" t="s">
        <v>215</v>
      </c>
      <c r="M1636" t="s">
        <v>76</v>
      </c>
      <c r="N1636" t="s">
        <v>216</v>
      </c>
      <c r="O1636" s="57">
        <v>46245.579131944447</v>
      </c>
      <c r="P1636" s="57">
        <v>46246.635509259257</v>
      </c>
      <c r="Q1636">
        <v>69363376</v>
      </c>
      <c r="S1636">
        <v>142401145766</v>
      </c>
      <c r="T1636" t="s">
        <v>7820</v>
      </c>
      <c r="U1636" t="s">
        <v>7821</v>
      </c>
      <c r="V1636" t="s">
        <v>7822</v>
      </c>
      <c r="Z1636">
        <v>110.84754599999999</v>
      </c>
      <c r="AA1636">
        <v>-6.7594018</v>
      </c>
      <c r="AB1636" t="s">
        <v>7823</v>
      </c>
      <c r="AC1636" t="s">
        <v>237</v>
      </c>
      <c r="AL1636" t="s">
        <v>218</v>
      </c>
      <c r="AM1636" t="s">
        <v>7387</v>
      </c>
      <c r="AN1636" t="s">
        <v>6</v>
      </c>
      <c r="AO1636" s="57">
        <v>46334.579965277779</v>
      </c>
      <c r="AP1636" s="57">
        <v>46246.541666666664</v>
      </c>
      <c r="AR1636" t="s">
        <v>219</v>
      </c>
      <c r="AS1636" t="s">
        <v>220</v>
      </c>
      <c r="AT1636" t="s">
        <v>231</v>
      </c>
      <c r="AU1636">
        <v>20260812</v>
      </c>
      <c r="AV1636" t="s">
        <v>222</v>
      </c>
      <c r="AW1636" t="s">
        <v>1055</v>
      </c>
      <c r="AX1636" t="s">
        <v>223</v>
      </c>
      <c r="BA1636" s="57">
        <v>46246.541666666664</v>
      </c>
      <c r="BB1636" t="s">
        <v>7387</v>
      </c>
      <c r="BC1636">
        <v>2026</v>
      </c>
      <c r="BD1636">
        <v>8</v>
      </c>
      <c r="BE1636">
        <v>12</v>
      </c>
      <c r="BF1636" s="6">
        <f t="shared" si="75"/>
        <v>46246</v>
      </c>
      <c r="BG1636">
        <f t="shared" si="76"/>
        <v>-0.54166666666424135</v>
      </c>
      <c r="BH1636" t="str">
        <f t="shared" si="77"/>
        <v>COMPLY</v>
      </c>
      <c r="BI1636" t="e">
        <f>VLOOKUP(H1636,Sheet2!$A$1:$B$270,2,FALSE)</f>
        <v>#N/A</v>
      </c>
    </row>
    <row r="1637" spans="1:61">
      <c r="A1637">
        <v>1636</v>
      </c>
      <c r="B1637">
        <v>1002511320</v>
      </c>
      <c r="C1637">
        <v>3</v>
      </c>
      <c r="D1637" t="s">
        <v>38</v>
      </c>
      <c r="E1637">
        <v>5</v>
      </c>
      <c r="F1637" t="s">
        <v>90</v>
      </c>
      <c r="G1637" t="s">
        <v>96</v>
      </c>
      <c r="H1637" t="s">
        <v>291</v>
      </c>
      <c r="I1637" t="s">
        <v>213</v>
      </c>
      <c r="J1637" t="s">
        <v>214</v>
      </c>
      <c r="K1637" t="s">
        <v>149</v>
      </c>
      <c r="L1637" t="s">
        <v>215</v>
      </c>
      <c r="M1637" t="s">
        <v>76</v>
      </c>
      <c r="N1637" t="s">
        <v>216</v>
      </c>
      <c r="O1637" s="57">
        <v>46239.778425925928</v>
      </c>
      <c r="P1637" s="57">
        <v>46240.408564814818</v>
      </c>
      <c r="Q1637">
        <v>69359482</v>
      </c>
      <c r="S1637">
        <v>152608207567</v>
      </c>
      <c r="T1637" t="s">
        <v>3471</v>
      </c>
      <c r="U1637" t="s">
        <v>3472</v>
      </c>
      <c r="V1637" t="s">
        <v>3473</v>
      </c>
      <c r="Z1637">
        <v>111.664558551369</v>
      </c>
      <c r="AA1637">
        <v>-8.0801276114188596</v>
      </c>
      <c r="AB1637" t="s">
        <v>3474</v>
      </c>
      <c r="AC1637" t="s">
        <v>237</v>
      </c>
      <c r="AL1637" t="s">
        <v>218</v>
      </c>
      <c r="AM1637" t="s">
        <v>3475</v>
      </c>
      <c r="AN1637" t="s">
        <v>6</v>
      </c>
      <c r="AO1637" s="57">
        <v>46150.788159722222</v>
      </c>
      <c r="AP1637" s="57">
        <v>46240.625</v>
      </c>
      <c r="AR1637" t="s">
        <v>219</v>
      </c>
      <c r="AS1637" t="s">
        <v>96</v>
      </c>
      <c r="AT1637" t="s">
        <v>231</v>
      </c>
      <c r="AU1637">
        <v>20260806</v>
      </c>
      <c r="AV1637" t="s">
        <v>222</v>
      </c>
      <c r="AW1637" t="s">
        <v>1055</v>
      </c>
      <c r="AX1637" t="s">
        <v>223</v>
      </c>
      <c r="BA1637" s="57">
        <v>46240.625</v>
      </c>
      <c r="BB1637" t="s">
        <v>3475</v>
      </c>
      <c r="BC1637">
        <v>2026</v>
      </c>
      <c r="BD1637">
        <v>8</v>
      </c>
      <c r="BE1637">
        <v>6</v>
      </c>
      <c r="BF1637" s="6">
        <f t="shared" si="75"/>
        <v>46240</v>
      </c>
      <c r="BG1637">
        <f t="shared" si="76"/>
        <v>-0.625</v>
      </c>
      <c r="BH1637" t="str">
        <f t="shared" si="77"/>
        <v>COMPLY</v>
      </c>
      <c r="BI1637" t="str">
        <f>VLOOKUP(H1637,Sheet2!$A$1:$B$270,2,FALSE)</f>
        <v>PONOROGO</v>
      </c>
    </row>
    <row r="1638" spans="1:61">
      <c r="A1638">
        <v>1637</v>
      </c>
      <c r="B1638">
        <v>1002520663</v>
      </c>
      <c r="C1638">
        <v>3</v>
      </c>
      <c r="D1638" t="s">
        <v>42</v>
      </c>
      <c r="E1638">
        <v>5</v>
      </c>
      <c r="F1638" t="s">
        <v>233</v>
      </c>
      <c r="G1638" t="s">
        <v>105</v>
      </c>
      <c r="H1638" t="s">
        <v>382</v>
      </c>
      <c r="I1638" t="s">
        <v>213</v>
      </c>
      <c r="J1638" t="s">
        <v>214</v>
      </c>
      <c r="K1638" t="s">
        <v>149</v>
      </c>
      <c r="M1638" t="s">
        <v>76</v>
      </c>
      <c r="N1638" t="s">
        <v>216</v>
      </c>
      <c r="O1638" s="57">
        <v>46245.676944444444</v>
      </c>
      <c r="P1638" s="57">
        <v>46246.729594907411</v>
      </c>
      <c r="Q1638">
        <v>69363611</v>
      </c>
      <c r="S1638">
        <v>152329216949</v>
      </c>
      <c r="T1638" t="s">
        <v>7824</v>
      </c>
      <c r="U1638" t="s">
        <v>7825</v>
      </c>
      <c r="V1638" t="s">
        <v>7826</v>
      </c>
      <c r="Z1638">
        <v>112.519558668136</v>
      </c>
      <c r="AA1638">
        <v>-7.5841850661147996</v>
      </c>
      <c r="AB1638" t="s">
        <v>7827</v>
      </c>
      <c r="AC1638" t="s">
        <v>230</v>
      </c>
      <c r="AL1638" t="s">
        <v>218</v>
      </c>
      <c r="AM1638" t="s">
        <v>7082</v>
      </c>
      <c r="AN1638" t="s">
        <v>6</v>
      </c>
      <c r="AO1638" s="57">
        <v>46334.694293981483</v>
      </c>
      <c r="AP1638" s="57">
        <v>46246.625</v>
      </c>
      <c r="AR1638" t="s">
        <v>219</v>
      </c>
      <c r="AS1638" t="s">
        <v>105</v>
      </c>
      <c r="AT1638" t="s">
        <v>1009</v>
      </c>
      <c r="AU1638">
        <v>20260812</v>
      </c>
      <c r="AV1638" t="s">
        <v>222</v>
      </c>
      <c r="AW1638" t="s">
        <v>1026</v>
      </c>
      <c r="AX1638" t="s">
        <v>223</v>
      </c>
      <c r="BA1638" s="57">
        <v>46246.625</v>
      </c>
      <c r="BB1638" t="s">
        <v>7082</v>
      </c>
      <c r="BC1638">
        <v>2026</v>
      </c>
      <c r="BD1638">
        <v>8</v>
      </c>
      <c r="BE1638">
        <v>12</v>
      </c>
      <c r="BF1638" s="6">
        <f t="shared" si="75"/>
        <v>46246</v>
      </c>
      <c r="BG1638">
        <f t="shared" si="76"/>
        <v>-0.625</v>
      </c>
      <c r="BH1638" t="str">
        <f t="shared" si="77"/>
        <v>COMPLY</v>
      </c>
      <c r="BI1638" t="str">
        <f>VLOOKUP(H1638,Sheet2!$A$1:$B$270,2,FALSE)</f>
        <v>MOJOKERTO</v>
      </c>
    </row>
    <row r="1639" spans="1:61">
      <c r="A1639">
        <v>1638</v>
      </c>
      <c r="B1639">
        <v>1002521746</v>
      </c>
      <c r="C1639">
        <v>3</v>
      </c>
      <c r="D1639" t="s">
        <v>55</v>
      </c>
      <c r="E1639">
        <v>5</v>
      </c>
      <c r="F1639" t="s">
        <v>267</v>
      </c>
      <c r="G1639" t="s">
        <v>125</v>
      </c>
      <c r="H1639" t="s">
        <v>334</v>
      </c>
      <c r="I1639" t="s">
        <v>213</v>
      </c>
      <c r="J1639" t="s">
        <v>214</v>
      </c>
      <c r="K1639" t="s">
        <v>149</v>
      </c>
      <c r="L1639" t="s">
        <v>215</v>
      </c>
      <c r="M1639" t="s">
        <v>76</v>
      </c>
      <c r="N1639" t="s">
        <v>216</v>
      </c>
      <c r="O1639" s="57">
        <v>46246.470092592594</v>
      </c>
      <c r="P1639" s="57">
        <v>46246.814942129633</v>
      </c>
      <c r="Q1639">
        <v>69364047</v>
      </c>
      <c r="S1639">
        <v>152441211300</v>
      </c>
      <c r="T1639" t="s">
        <v>8732</v>
      </c>
      <c r="U1639" t="s">
        <v>8733</v>
      </c>
      <c r="V1639" t="s">
        <v>8734</v>
      </c>
      <c r="Z1639">
        <v>112.103714011609</v>
      </c>
      <c r="AA1639">
        <v>-7.1356480008665297</v>
      </c>
      <c r="AB1639" t="s">
        <v>8735</v>
      </c>
      <c r="AC1639" t="s">
        <v>217</v>
      </c>
      <c r="AL1639" t="s">
        <v>218</v>
      </c>
      <c r="AM1639" t="s">
        <v>8736</v>
      </c>
      <c r="AN1639" t="s">
        <v>6</v>
      </c>
      <c r="AO1639" s="57">
        <v>46364.486018518517</v>
      </c>
      <c r="AP1639" s="57">
        <v>46247.416666666664</v>
      </c>
      <c r="AR1639" t="s">
        <v>219</v>
      </c>
      <c r="AS1639" t="s">
        <v>220</v>
      </c>
      <c r="AT1639" t="s">
        <v>231</v>
      </c>
      <c r="AU1639">
        <v>20260812</v>
      </c>
      <c r="AV1639" t="s">
        <v>222</v>
      </c>
      <c r="AW1639" t="s">
        <v>1063</v>
      </c>
      <c r="AX1639" t="s">
        <v>223</v>
      </c>
      <c r="BA1639" s="57">
        <v>46247.416666666664</v>
      </c>
      <c r="BB1639" t="s">
        <v>8736</v>
      </c>
      <c r="BC1639">
        <v>2026</v>
      </c>
      <c r="BD1639">
        <v>8</v>
      </c>
      <c r="BE1639">
        <v>12</v>
      </c>
      <c r="BF1639" s="6">
        <f t="shared" si="75"/>
        <v>46246</v>
      </c>
      <c r="BG1639">
        <f t="shared" si="76"/>
        <v>-1.4166666666642413</v>
      </c>
      <c r="BH1639" t="str">
        <f t="shared" si="77"/>
        <v>COMPLY</v>
      </c>
      <c r="BI1639" t="str">
        <f>VLOOKUP(H1639,Sheet2!$A$1:$B$270,2,FALSE)</f>
        <v>GRESIK</v>
      </c>
    </row>
    <row r="1640" spans="1:61">
      <c r="A1640">
        <v>1639</v>
      </c>
      <c r="B1640">
        <v>1002504482</v>
      </c>
      <c r="C1640">
        <v>3</v>
      </c>
      <c r="D1640" t="s">
        <v>42</v>
      </c>
      <c r="E1640">
        <v>5</v>
      </c>
      <c r="F1640" t="s">
        <v>233</v>
      </c>
      <c r="G1640" t="s">
        <v>103</v>
      </c>
      <c r="H1640" t="s">
        <v>403</v>
      </c>
      <c r="I1640" t="s">
        <v>213</v>
      </c>
      <c r="J1640" t="s">
        <v>214</v>
      </c>
      <c r="K1640" t="s">
        <v>149</v>
      </c>
      <c r="M1640" t="s">
        <v>76</v>
      </c>
      <c r="N1640" t="s">
        <v>216</v>
      </c>
      <c r="O1640" s="57">
        <v>46235.50136574074</v>
      </c>
      <c r="P1640" s="57">
        <v>46235.689247685186</v>
      </c>
      <c r="Q1640">
        <v>69356688</v>
      </c>
      <c r="S1640">
        <v>152318240203</v>
      </c>
      <c r="T1640" t="s">
        <v>3481</v>
      </c>
      <c r="U1640" t="s">
        <v>3482</v>
      </c>
      <c r="V1640" t="s">
        <v>3483</v>
      </c>
      <c r="Z1640">
        <v>112.2746909</v>
      </c>
      <c r="AA1640">
        <v>-7.5449947000000002</v>
      </c>
      <c r="AB1640" t="s">
        <v>3484</v>
      </c>
      <c r="AC1640" t="s">
        <v>230</v>
      </c>
      <c r="AL1640" t="s">
        <v>218</v>
      </c>
      <c r="AM1640" t="s">
        <v>3485</v>
      </c>
      <c r="AN1640" t="s">
        <v>6</v>
      </c>
      <c r="AO1640" s="57">
        <v>46030.506851851853</v>
      </c>
      <c r="AP1640" s="57">
        <v>46236.541666666664</v>
      </c>
      <c r="AR1640" t="s">
        <v>219</v>
      </c>
      <c r="AS1640" t="s">
        <v>103</v>
      </c>
      <c r="AT1640" t="s">
        <v>231</v>
      </c>
      <c r="AU1640">
        <v>20260801</v>
      </c>
      <c r="AV1640" t="s">
        <v>222</v>
      </c>
      <c r="AW1640" t="s">
        <v>566</v>
      </c>
      <c r="AX1640" t="s">
        <v>223</v>
      </c>
      <c r="BA1640" s="57">
        <v>46236.541666666664</v>
      </c>
      <c r="BB1640" t="s">
        <v>3485</v>
      </c>
      <c r="BC1640">
        <v>2026</v>
      </c>
      <c r="BD1640">
        <v>8</v>
      </c>
      <c r="BE1640">
        <v>1</v>
      </c>
      <c r="BF1640" s="6">
        <f t="shared" si="75"/>
        <v>46235</v>
      </c>
      <c r="BG1640">
        <f t="shared" si="76"/>
        <v>-1.5416666666642413</v>
      </c>
      <c r="BH1640" t="str">
        <f t="shared" si="77"/>
        <v>COMPLY</v>
      </c>
      <c r="BI1640" t="str">
        <f>VLOOKUP(H1640,Sheet2!$A$1:$B$270,2,FALSE)</f>
        <v>MOJOKERTO</v>
      </c>
    </row>
    <row r="1641" spans="1:61">
      <c r="A1641">
        <v>1640</v>
      </c>
      <c r="B1641">
        <v>1002513511</v>
      </c>
      <c r="C1641">
        <v>3</v>
      </c>
      <c r="D1641" t="s">
        <v>42</v>
      </c>
      <c r="E1641">
        <v>5</v>
      </c>
      <c r="F1641" t="s">
        <v>233</v>
      </c>
      <c r="G1641" t="s">
        <v>105</v>
      </c>
      <c r="H1641" t="s">
        <v>271</v>
      </c>
      <c r="I1641" t="s">
        <v>213</v>
      </c>
      <c r="J1641" t="s">
        <v>214</v>
      </c>
      <c r="K1641" t="s">
        <v>149</v>
      </c>
      <c r="M1641" t="s">
        <v>76</v>
      </c>
      <c r="N1641" t="s">
        <v>216</v>
      </c>
      <c r="O1641" s="57">
        <v>46240.864108796297</v>
      </c>
      <c r="P1641" s="57">
        <v>46240.954317129632</v>
      </c>
      <c r="Q1641">
        <v>69359281</v>
      </c>
      <c r="S1641">
        <v>152321202950</v>
      </c>
      <c r="T1641" t="s">
        <v>2677</v>
      </c>
      <c r="U1641" t="s">
        <v>2678</v>
      </c>
      <c r="V1641" t="s">
        <v>3488</v>
      </c>
      <c r="Z1641">
        <v>112.609212</v>
      </c>
      <c r="AA1641">
        <v>-7.5502820000000002</v>
      </c>
      <c r="AB1641" t="s">
        <v>3489</v>
      </c>
      <c r="AC1641" t="s">
        <v>230</v>
      </c>
      <c r="AL1641" t="s">
        <v>218</v>
      </c>
      <c r="AM1641" t="s">
        <v>3490</v>
      </c>
      <c r="AN1641" t="s">
        <v>6</v>
      </c>
      <c r="AO1641" s="57">
        <v>46181.871655092589</v>
      </c>
      <c r="AR1641" t="s">
        <v>219</v>
      </c>
      <c r="AS1641" t="s">
        <v>105</v>
      </c>
      <c r="AT1641" t="s">
        <v>231</v>
      </c>
      <c r="AU1641">
        <v>20260806</v>
      </c>
      <c r="AV1641" t="s">
        <v>222</v>
      </c>
      <c r="AW1641" t="s">
        <v>565</v>
      </c>
      <c r="AX1641" t="s">
        <v>223</v>
      </c>
      <c r="BA1641" s="57">
        <v>46240.291666666664</v>
      </c>
      <c r="BB1641" t="s">
        <v>3490</v>
      </c>
      <c r="BC1641">
        <v>2026</v>
      </c>
      <c r="BD1641">
        <v>8</v>
      </c>
      <c r="BE1641">
        <v>6</v>
      </c>
      <c r="BF1641" s="6">
        <f t="shared" si="75"/>
        <v>46240</v>
      </c>
      <c r="BG1641">
        <f t="shared" si="76"/>
        <v>-0.29166666666424135</v>
      </c>
      <c r="BH1641" t="str">
        <f t="shared" si="77"/>
        <v>COMPLY</v>
      </c>
      <c r="BI1641" t="str">
        <f>VLOOKUP(H1641,Sheet2!$A$1:$B$270,2,FALSE)</f>
        <v>MOJOKERTO</v>
      </c>
    </row>
    <row r="1642" spans="1:61">
      <c r="A1642">
        <v>1641</v>
      </c>
      <c r="B1642">
        <v>1002509866</v>
      </c>
      <c r="C1642">
        <v>3</v>
      </c>
      <c r="D1642" t="s">
        <v>38</v>
      </c>
      <c r="E1642">
        <v>5</v>
      </c>
      <c r="F1642" t="s">
        <v>251</v>
      </c>
      <c r="G1642" t="s">
        <v>91</v>
      </c>
      <c r="H1642" t="s">
        <v>333</v>
      </c>
      <c r="I1642" t="s">
        <v>213</v>
      </c>
      <c r="J1642" t="s">
        <v>214</v>
      </c>
      <c r="K1642" t="s">
        <v>149</v>
      </c>
      <c r="L1642" t="s">
        <v>215</v>
      </c>
      <c r="M1642" t="s">
        <v>76</v>
      </c>
      <c r="N1642" t="s">
        <v>216</v>
      </c>
      <c r="O1642" s="57">
        <v>46239.415925925925</v>
      </c>
      <c r="P1642" s="57">
        <v>46241.613310185188</v>
      </c>
      <c r="Q1642">
        <v>69358853</v>
      </c>
      <c r="S1642">
        <v>152704231400</v>
      </c>
      <c r="T1642" t="s">
        <v>3491</v>
      </c>
      <c r="U1642" t="s">
        <v>3492</v>
      </c>
      <c r="V1642" t="s">
        <v>3493</v>
      </c>
      <c r="Z1642">
        <v>112.59609560784899</v>
      </c>
      <c r="AA1642">
        <v>-8.0549348346724692</v>
      </c>
      <c r="AB1642" t="s">
        <v>3494</v>
      </c>
      <c r="AC1642" t="s">
        <v>237</v>
      </c>
      <c r="AL1642" t="s">
        <v>218</v>
      </c>
      <c r="AM1642" t="s">
        <v>3495</v>
      </c>
      <c r="AN1642" t="s">
        <v>6</v>
      </c>
      <c r="AO1642" s="57">
        <v>46150.423564814817</v>
      </c>
      <c r="AP1642" s="57">
        <v>46242.333333333336</v>
      </c>
      <c r="AR1642" t="s">
        <v>219</v>
      </c>
      <c r="AS1642" t="s">
        <v>586</v>
      </c>
      <c r="AT1642" t="s">
        <v>231</v>
      </c>
      <c r="AU1642">
        <v>20260807</v>
      </c>
      <c r="AV1642" t="s">
        <v>222</v>
      </c>
      <c r="AW1642" t="s">
        <v>1063</v>
      </c>
      <c r="AX1642" t="s">
        <v>223</v>
      </c>
      <c r="BA1642" s="57">
        <v>46242.333333333336</v>
      </c>
      <c r="BB1642" t="s">
        <v>3495</v>
      </c>
      <c r="BC1642">
        <v>2026</v>
      </c>
      <c r="BD1642">
        <v>8</v>
      </c>
      <c r="BE1642">
        <v>7</v>
      </c>
      <c r="BF1642" s="6">
        <f t="shared" si="75"/>
        <v>46241</v>
      </c>
      <c r="BG1642">
        <f t="shared" si="76"/>
        <v>-1.3333333333357587</v>
      </c>
      <c r="BH1642" t="str">
        <f t="shared" si="77"/>
        <v>COMPLY</v>
      </c>
      <c r="BI1642" t="str">
        <f>VLOOKUP(H1642,Sheet2!$A$1:$B$270,2,FALSE)</f>
        <v>MALANG</v>
      </c>
    </row>
    <row r="1643" spans="1:61">
      <c r="A1643">
        <v>1642</v>
      </c>
      <c r="B1643">
        <v>1002525290</v>
      </c>
      <c r="C1643">
        <v>3</v>
      </c>
      <c r="D1643" t="s">
        <v>38</v>
      </c>
      <c r="E1643">
        <v>5</v>
      </c>
      <c r="F1643" t="s">
        <v>92</v>
      </c>
      <c r="G1643" t="s">
        <v>94</v>
      </c>
      <c r="H1643" t="s">
        <v>464</v>
      </c>
      <c r="I1643" t="s">
        <v>213</v>
      </c>
      <c r="J1643" t="s">
        <v>214</v>
      </c>
      <c r="K1643" t="s">
        <v>149</v>
      </c>
      <c r="L1643" t="s">
        <v>215</v>
      </c>
      <c r="M1643" t="s">
        <v>240</v>
      </c>
      <c r="N1643" t="s">
        <v>216</v>
      </c>
      <c r="O1643" s="57">
        <v>46247.827048611114</v>
      </c>
      <c r="P1643" s="57">
        <v>46247.827789351853</v>
      </c>
      <c r="Q1643">
        <v>69365554</v>
      </c>
      <c r="S1643">
        <v>152605224549</v>
      </c>
      <c r="T1643" t="s">
        <v>9700</v>
      </c>
      <c r="U1643" t="s">
        <v>9701</v>
      </c>
      <c r="V1643" t="s">
        <v>9702</v>
      </c>
      <c r="Z1643">
        <v>111.438466165642</v>
      </c>
      <c r="AA1643">
        <v>-7.4271625193646003</v>
      </c>
      <c r="AB1643" t="s">
        <v>9703</v>
      </c>
      <c r="AC1643" t="s">
        <v>237</v>
      </c>
      <c r="AL1643" t="s">
        <v>218</v>
      </c>
      <c r="AM1643" t="s">
        <v>9417</v>
      </c>
      <c r="AN1643" t="s">
        <v>6</v>
      </c>
      <c r="AO1643" t="s">
        <v>9704</v>
      </c>
      <c r="AP1643" s="57">
        <v>46249.333333333336</v>
      </c>
      <c r="AR1643" t="s">
        <v>241</v>
      </c>
      <c r="AS1643" t="s">
        <v>220</v>
      </c>
      <c r="AT1643" t="s">
        <v>231</v>
      </c>
      <c r="AV1643" t="s">
        <v>240</v>
      </c>
      <c r="AW1643" t="s">
        <v>1055</v>
      </c>
      <c r="AX1643" t="s">
        <v>223</v>
      </c>
      <c r="BA1643" s="57">
        <v>46249.333333333336</v>
      </c>
      <c r="BB1643" t="s">
        <v>9417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str">
        <f>VLOOKUP(H1643,Sheet2!$A$1:$B$270,2,FALSE)</f>
        <v>MADIUN</v>
      </c>
    </row>
    <row r="1644" spans="1:61">
      <c r="A1644">
        <v>1643</v>
      </c>
      <c r="B1644">
        <v>1002524447</v>
      </c>
      <c r="C1644">
        <v>3</v>
      </c>
      <c r="D1644" t="s">
        <v>59</v>
      </c>
      <c r="E1644">
        <v>4</v>
      </c>
      <c r="F1644" t="s">
        <v>573</v>
      </c>
      <c r="G1644" t="s">
        <v>623</v>
      </c>
      <c r="H1644" t="s">
        <v>626</v>
      </c>
      <c r="I1644" t="s">
        <v>213</v>
      </c>
      <c r="J1644" t="s">
        <v>214</v>
      </c>
      <c r="K1644" t="s">
        <v>149</v>
      </c>
      <c r="M1644" t="s">
        <v>6657</v>
      </c>
      <c r="N1644" t="s">
        <v>622</v>
      </c>
      <c r="O1644" s="57">
        <v>46247.60015046296</v>
      </c>
      <c r="P1644" s="57">
        <v>46248.366678240738</v>
      </c>
      <c r="Q1644">
        <v>69365242</v>
      </c>
      <c r="S1644">
        <v>141114227924</v>
      </c>
      <c r="T1644" t="s">
        <v>9705</v>
      </c>
      <c r="U1644" t="s">
        <v>9706</v>
      </c>
      <c r="Z1644">
        <v>110.36933500000001</v>
      </c>
      <c r="AA1644">
        <v>-7.8061259999999999</v>
      </c>
      <c r="AB1644" t="s">
        <v>9707</v>
      </c>
      <c r="AC1644" t="s">
        <v>292</v>
      </c>
      <c r="AO1644" t="s">
        <v>8961</v>
      </c>
      <c r="AR1644" t="s">
        <v>5</v>
      </c>
      <c r="AS1644" t="s">
        <v>220</v>
      </c>
      <c r="AT1644" t="s">
        <v>231</v>
      </c>
      <c r="AV1644" t="s">
        <v>6657</v>
      </c>
      <c r="AW1644" t="s">
        <v>592</v>
      </c>
      <c r="AX1644" t="s">
        <v>223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:61">
      <c r="A1645">
        <v>1644</v>
      </c>
      <c r="B1645">
        <v>1002508576</v>
      </c>
      <c r="C1645">
        <v>3</v>
      </c>
      <c r="D1645" t="s">
        <v>59</v>
      </c>
      <c r="E1645">
        <v>4</v>
      </c>
      <c r="F1645" t="s">
        <v>243</v>
      </c>
      <c r="G1645" t="s">
        <v>920</v>
      </c>
      <c r="H1645" t="s">
        <v>921</v>
      </c>
      <c r="I1645" t="s">
        <v>213</v>
      </c>
      <c r="J1645" t="s">
        <v>214</v>
      </c>
      <c r="K1645" t="s">
        <v>149</v>
      </c>
      <c r="M1645" t="s">
        <v>236</v>
      </c>
      <c r="N1645" t="s">
        <v>216</v>
      </c>
      <c r="O1645" s="57">
        <v>46238.606273148151</v>
      </c>
      <c r="P1645" s="57">
        <v>46238.767337962963</v>
      </c>
      <c r="Q1645">
        <v>69358354</v>
      </c>
      <c r="S1645">
        <v>142164113606</v>
      </c>
      <c r="T1645" t="s">
        <v>3133</v>
      </c>
      <c r="Z1645">
        <v>110.3618694</v>
      </c>
      <c r="AA1645">
        <v>-7.5320916999999996</v>
      </c>
      <c r="AB1645" t="s">
        <v>3136</v>
      </c>
      <c r="AC1645" t="s">
        <v>292</v>
      </c>
      <c r="AO1645" s="57">
        <v>46120.611273148148</v>
      </c>
      <c r="AR1645" t="s">
        <v>314</v>
      </c>
      <c r="AS1645" t="s">
        <v>220</v>
      </c>
      <c r="AT1645" t="s">
        <v>231</v>
      </c>
      <c r="AV1645" t="s">
        <v>1056</v>
      </c>
      <c r="AW1645" t="s">
        <v>578</v>
      </c>
      <c r="AX1645" t="s">
        <v>223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:61">
      <c r="A1646">
        <v>1645</v>
      </c>
      <c r="B1646">
        <v>1002521306</v>
      </c>
      <c r="C1646">
        <v>3</v>
      </c>
      <c r="D1646" t="s">
        <v>38</v>
      </c>
      <c r="E1646">
        <v>5</v>
      </c>
      <c r="F1646" t="s">
        <v>92</v>
      </c>
      <c r="G1646" t="s">
        <v>92</v>
      </c>
      <c r="H1646" t="s">
        <v>484</v>
      </c>
      <c r="I1646" t="s">
        <v>213</v>
      </c>
      <c r="J1646" t="s">
        <v>214</v>
      </c>
      <c r="K1646" t="s">
        <v>149</v>
      </c>
      <c r="M1646" t="s">
        <v>76</v>
      </c>
      <c r="N1646" t="s">
        <v>216</v>
      </c>
      <c r="O1646" s="57">
        <v>46246.376909722225</v>
      </c>
      <c r="P1646" s="57">
        <v>46246.578101851854</v>
      </c>
      <c r="Q1646">
        <v>69361592</v>
      </c>
      <c r="S1646">
        <v>152632201400</v>
      </c>
      <c r="T1646" t="s">
        <v>5079</v>
      </c>
      <c r="U1646" t="s">
        <v>8109</v>
      </c>
      <c r="V1646" t="s">
        <v>8737</v>
      </c>
      <c r="Z1646">
        <v>111.65669800000001</v>
      </c>
      <c r="AA1646">
        <v>-7.5392479999999997</v>
      </c>
      <c r="AB1646" t="s">
        <v>5082</v>
      </c>
      <c r="AC1646" t="s">
        <v>8738</v>
      </c>
      <c r="AL1646" t="s">
        <v>218</v>
      </c>
      <c r="AM1646" t="s">
        <v>7025</v>
      </c>
      <c r="AN1646" t="s">
        <v>6</v>
      </c>
      <c r="AO1646" s="57">
        <v>46364.382175925923</v>
      </c>
      <c r="AR1646" t="s">
        <v>219</v>
      </c>
      <c r="AS1646" t="s">
        <v>604</v>
      </c>
      <c r="AT1646" t="s">
        <v>231</v>
      </c>
      <c r="AU1646">
        <v>20260812</v>
      </c>
      <c r="AV1646" t="s">
        <v>222</v>
      </c>
      <c r="AW1646" t="s">
        <v>567</v>
      </c>
      <c r="AX1646" t="s">
        <v>223</v>
      </c>
      <c r="BA1646" s="57">
        <v>46246.291666666664</v>
      </c>
      <c r="BB1646" t="s">
        <v>7025</v>
      </c>
      <c r="BC1646">
        <v>2026</v>
      </c>
      <c r="BD1646">
        <v>8</v>
      </c>
      <c r="BE1646">
        <v>12</v>
      </c>
      <c r="BF1646" s="6">
        <f t="shared" si="75"/>
        <v>46246</v>
      </c>
      <c r="BG1646">
        <f t="shared" si="76"/>
        <v>-0.29166666666424135</v>
      </c>
      <c r="BH1646" t="str">
        <f t="shared" si="77"/>
        <v>COMPLY</v>
      </c>
      <c r="BI1646" t="str">
        <f>VLOOKUP(H1646,Sheet2!$A$1:$B$270,2,FALSE)</f>
        <v>MADIUN</v>
      </c>
    </row>
    <row r="1647" spans="1:61">
      <c r="A1647">
        <v>1646</v>
      </c>
      <c r="B1647">
        <v>1002506373</v>
      </c>
      <c r="C1647">
        <v>3</v>
      </c>
      <c r="D1647" t="s">
        <v>42</v>
      </c>
      <c r="E1647">
        <v>5</v>
      </c>
      <c r="F1647" t="s">
        <v>106</v>
      </c>
      <c r="G1647" t="s">
        <v>106</v>
      </c>
      <c r="H1647" t="s">
        <v>347</v>
      </c>
      <c r="I1647" t="s">
        <v>213</v>
      </c>
      <c r="J1647" t="s">
        <v>214</v>
      </c>
      <c r="K1647" t="s">
        <v>149</v>
      </c>
      <c r="M1647" t="s">
        <v>970</v>
      </c>
      <c r="N1647" t="s">
        <v>622</v>
      </c>
      <c r="O1647" s="57">
        <v>46237.638657407406</v>
      </c>
      <c r="P1647" s="57">
        <v>46239.491967592592</v>
      </c>
      <c r="Q1647">
        <v>69357695</v>
      </c>
      <c r="S1647">
        <v>152729256368</v>
      </c>
      <c r="T1647" t="s">
        <v>3496</v>
      </c>
      <c r="U1647" t="s">
        <v>1837</v>
      </c>
      <c r="V1647" t="s">
        <v>3497</v>
      </c>
      <c r="Z1647">
        <v>106.823590353645</v>
      </c>
      <c r="AA1647">
        <v>-6.1833448719873303</v>
      </c>
      <c r="AB1647" t="s">
        <v>3498</v>
      </c>
      <c r="AC1647" t="s">
        <v>292</v>
      </c>
      <c r="AL1647" t="s">
        <v>218</v>
      </c>
      <c r="AM1647" t="s">
        <v>1364</v>
      </c>
      <c r="AN1647" t="s">
        <v>6</v>
      </c>
      <c r="AO1647" s="57">
        <v>46089.642777777779</v>
      </c>
      <c r="AP1647" s="57">
        <v>46238.541666666664</v>
      </c>
      <c r="AQ1647" t="s">
        <v>249</v>
      </c>
      <c r="AR1647" t="s">
        <v>12</v>
      </c>
      <c r="AS1647" t="s">
        <v>106</v>
      </c>
      <c r="AT1647" t="s">
        <v>231</v>
      </c>
      <c r="AV1647" t="s">
        <v>949</v>
      </c>
      <c r="AW1647" t="s">
        <v>1010</v>
      </c>
      <c r="AX1647" t="s">
        <v>223</v>
      </c>
      <c r="BA1647" s="57">
        <v>46238.541666666664</v>
      </c>
      <c r="BB1647" t="s">
        <v>1364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str">
        <f>VLOOKUP(H1647,Sheet2!$A$1:$B$270,2,FALSE)</f>
        <v>PASURUAN</v>
      </c>
    </row>
    <row r="1648" spans="1:61">
      <c r="A1648">
        <v>1647</v>
      </c>
      <c r="B1648">
        <v>1002509800</v>
      </c>
      <c r="C1648">
        <v>3</v>
      </c>
      <c r="D1648" t="s">
        <v>55</v>
      </c>
      <c r="E1648">
        <v>5</v>
      </c>
      <c r="F1648" t="s">
        <v>315</v>
      </c>
      <c r="G1648" t="s">
        <v>126</v>
      </c>
      <c r="H1648" t="s">
        <v>365</v>
      </c>
      <c r="I1648" t="s">
        <v>213</v>
      </c>
      <c r="J1648" t="s">
        <v>214</v>
      </c>
      <c r="K1648" t="s">
        <v>149</v>
      </c>
      <c r="L1648" t="s">
        <v>215</v>
      </c>
      <c r="M1648" t="s">
        <v>76</v>
      </c>
      <c r="N1648" t="s">
        <v>216</v>
      </c>
      <c r="O1648" s="57">
        <v>46239.403425925928</v>
      </c>
      <c r="P1648" s="57">
        <v>46240.5858912037</v>
      </c>
      <c r="Q1648">
        <v>69358819</v>
      </c>
      <c r="S1648">
        <v>152310255209</v>
      </c>
      <c r="T1648" t="s">
        <v>3499</v>
      </c>
      <c r="U1648" t="s">
        <v>3500</v>
      </c>
      <c r="V1648" t="s">
        <v>3501</v>
      </c>
      <c r="Z1648">
        <v>112.772194688266</v>
      </c>
      <c r="AA1648">
        <v>-7.3204054514343699</v>
      </c>
      <c r="AB1648" t="s">
        <v>3502</v>
      </c>
      <c r="AC1648" t="s">
        <v>237</v>
      </c>
      <c r="AL1648" t="s">
        <v>218</v>
      </c>
      <c r="AM1648" t="s">
        <v>3503</v>
      </c>
      <c r="AN1648" t="s">
        <v>6</v>
      </c>
      <c r="AO1648" s="57">
        <v>46150.413344907407</v>
      </c>
      <c r="AP1648" s="57">
        <v>46240.333333333336</v>
      </c>
      <c r="AQ1648" t="s">
        <v>249</v>
      </c>
      <c r="AR1648" t="s">
        <v>219</v>
      </c>
      <c r="AS1648" t="s">
        <v>669</v>
      </c>
      <c r="AT1648" t="s">
        <v>231</v>
      </c>
      <c r="AU1648">
        <v>20260806</v>
      </c>
      <c r="AV1648" t="s">
        <v>222</v>
      </c>
      <c r="AW1648" t="s">
        <v>1068</v>
      </c>
      <c r="AX1648" t="s">
        <v>223</v>
      </c>
      <c r="BA1648" s="57">
        <v>46240.333333333336</v>
      </c>
      <c r="BB1648" t="s">
        <v>3503</v>
      </c>
      <c r="BC1648">
        <v>2026</v>
      </c>
      <c r="BD1648">
        <v>8</v>
      </c>
      <c r="BE1648">
        <v>6</v>
      </c>
      <c r="BF1648" s="6">
        <f t="shared" si="75"/>
        <v>46240</v>
      </c>
      <c r="BG1648">
        <f t="shared" si="76"/>
        <v>-0.33333333333575865</v>
      </c>
      <c r="BH1648" t="str">
        <f t="shared" si="77"/>
        <v>COMPLY</v>
      </c>
      <c r="BI1648" t="str">
        <f>VLOOKUP(H1648,Sheet2!$A$1:$B$270,2,FALSE)</f>
        <v>SURABAYA SELATAN</v>
      </c>
    </row>
    <row r="1649" spans="1:61">
      <c r="A1649">
        <v>1648</v>
      </c>
      <c r="B1649">
        <v>1002508924</v>
      </c>
      <c r="C1649">
        <v>3</v>
      </c>
      <c r="D1649" t="s">
        <v>45</v>
      </c>
      <c r="E1649">
        <v>5</v>
      </c>
      <c r="F1649" t="s">
        <v>113</v>
      </c>
      <c r="G1649" t="s">
        <v>117</v>
      </c>
      <c r="H1649" t="s">
        <v>468</v>
      </c>
      <c r="I1649" t="s">
        <v>213</v>
      </c>
      <c r="J1649" t="s">
        <v>214</v>
      </c>
      <c r="K1649" t="s">
        <v>149</v>
      </c>
      <c r="M1649" t="s">
        <v>76</v>
      </c>
      <c r="N1649" t="s">
        <v>216</v>
      </c>
      <c r="O1649" s="57">
        <v>46238.648310185185</v>
      </c>
      <c r="P1649" s="57">
        <v>46244.399085648147</v>
      </c>
      <c r="Q1649">
        <v>69358398</v>
      </c>
      <c r="S1649">
        <v>172508208833</v>
      </c>
      <c r="T1649" t="s">
        <v>3507</v>
      </c>
      <c r="U1649" t="s">
        <v>3508</v>
      </c>
      <c r="V1649" t="s">
        <v>3509</v>
      </c>
      <c r="Z1649">
        <v>122.2079088</v>
      </c>
      <c r="AA1649">
        <v>-8.6173681000000002</v>
      </c>
      <c r="AB1649" t="s">
        <v>3510</v>
      </c>
      <c r="AC1649" t="s">
        <v>226</v>
      </c>
      <c r="AL1649" t="s">
        <v>218</v>
      </c>
      <c r="AM1649" t="s">
        <v>3511</v>
      </c>
      <c r="AN1649" t="s">
        <v>6</v>
      </c>
      <c r="AO1649" s="57">
        <v>46120.652789351851</v>
      </c>
      <c r="AP1649" s="57">
        <v>46240.541666666664</v>
      </c>
      <c r="AR1649" t="s">
        <v>219</v>
      </c>
      <c r="AS1649" t="s">
        <v>220</v>
      </c>
      <c r="AT1649" t="s">
        <v>231</v>
      </c>
      <c r="AU1649">
        <v>20260810</v>
      </c>
      <c r="AV1649" t="s">
        <v>222</v>
      </c>
      <c r="AW1649" t="s">
        <v>566</v>
      </c>
      <c r="AX1649" t="s">
        <v>223</v>
      </c>
      <c r="BA1649" s="57">
        <v>46240.541666666664</v>
      </c>
      <c r="BB1649" t="s">
        <v>3511</v>
      </c>
      <c r="BC1649">
        <v>2026</v>
      </c>
      <c r="BD1649">
        <v>8</v>
      </c>
      <c r="BE1649">
        <v>10</v>
      </c>
      <c r="BF1649" s="6">
        <f t="shared" si="75"/>
        <v>46244</v>
      </c>
      <c r="BG1649">
        <f t="shared" si="76"/>
        <v>3.4583333333357587</v>
      </c>
      <c r="BH1649" t="str">
        <f t="shared" si="77"/>
        <v>NOT COMPLY</v>
      </c>
      <c r="BI1649" t="str">
        <f>VLOOKUP(H1649,Sheet2!$A$1:$B$270,2,FALSE)</f>
        <v>MAUMERE</v>
      </c>
    </row>
    <row r="1650" spans="1:61">
      <c r="A1650">
        <v>1649</v>
      </c>
      <c r="B1650">
        <v>1002514486</v>
      </c>
      <c r="C1650">
        <v>3</v>
      </c>
      <c r="D1650" t="s">
        <v>59</v>
      </c>
      <c r="E1650">
        <v>4</v>
      </c>
      <c r="F1650" t="s">
        <v>224</v>
      </c>
      <c r="G1650" t="s">
        <v>224</v>
      </c>
      <c r="H1650" t="s">
        <v>1018</v>
      </c>
      <c r="I1650" t="s">
        <v>213</v>
      </c>
      <c r="J1650" t="s">
        <v>214</v>
      </c>
      <c r="K1650" t="s">
        <v>149</v>
      </c>
      <c r="L1650" t="s">
        <v>215</v>
      </c>
      <c r="M1650" t="s">
        <v>582</v>
      </c>
      <c r="N1650" t="s">
        <v>216</v>
      </c>
      <c r="O1650" s="57">
        <v>46241.520092592589</v>
      </c>
      <c r="P1650" s="57">
        <v>46246.4765625</v>
      </c>
      <c r="Q1650">
        <v>69360725</v>
      </c>
      <c r="S1650">
        <v>143387115765</v>
      </c>
      <c r="T1650" t="s">
        <v>5720</v>
      </c>
      <c r="U1650" t="s">
        <v>5721</v>
      </c>
      <c r="V1650" t="s">
        <v>5722</v>
      </c>
      <c r="Z1650">
        <v>109.0817299</v>
      </c>
      <c r="AA1650">
        <v>-7.3860070999999996</v>
      </c>
      <c r="AB1650" t="s">
        <v>5723</v>
      </c>
      <c r="AC1650" t="s">
        <v>237</v>
      </c>
      <c r="AL1650" t="s">
        <v>218</v>
      </c>
      <c r="AM1650" t="s">
        <v>5724</v>
      </c>
      <c r="AN1650" t="s">
        <v>6</v>
      </c>
      <c r="AO1650" s="57">
        <v>46211.52783564815</v>
      </c>
      <c r="AP1650" s="57">
        <v>46242.541666666664</v>
      </c>
      <c r="AR1650" t="s">
        <v>14</v>
      </c>
      <c r="AS1650" t="s">
        <v>1019</v>
      </c>
      <c r="AT1650" t="s">
        <v>231</v>
      </c>
      <c r="AV1650" t="s">
        <v>8739</v>
      </c>
      <c r="AW1650" t="s">
        <v>1057</v>
      </c>
      <c r="AX1650" t="s">
        <v>223</v>
      </c>
      <c r="BA1650" s="57">
        <v>46242.541666666664</v>
      </c>
      <c r="BB1650" t="s">
        <v>5724</v>
      </c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:61">
      <c r="A1651">
        <v>1650</v>
      </c>
      <c r="B1651">
        <v>1002516979</v>
      </c>
      <c r="C1651">
        <v>3</v>
      </c>
      <c r="D1651" t="s">
        <v>49</v>
      </c>
      <c r="E1651">
        <v>4</v>
      </c>
      <c r="F1651" t="s">
        <v>253</v>
      </c>
      <c r="G1651" t="s">
        <v>556</v>
      </c>
      <c r="H1651" t="s">
        <v>616</v>
      </c>
      <c r="I1651" t="s">
        <v>213</v>
      </c>
      <c r="J1651" t="s">
        <v>214</v>
      </c>
      <c r="K1651" t="s">
        <v>149</v>
      </c>
      <c r="L1651" t="s">
        <v>215</v>
      </c>
      <c r="M1651" t="s">
        <v>76</v>
      </c>
      <c r="N1651" t="s">
        <v>216</v>
      </c>
      <c r="O1651" s="57">
        <v>46244.385370370372</v>
      </c>
      <c r="P1651" s="57">
        <v>46245.563761574071</v>
      </c>
      <c r="Q1651">
        <v>69362120</v>
      </c>
      <c r="S1651">
        <v>142214106571</v>
      </c>
      <c r="T1651" t="s">
        <v>6776</v>
      </c>
      <c r="U1651" t="s">
        <v>6777</v>
      </c>
      <c r="V1651" t="s">
        <v>6778</v>
      </c>
      <c r="Z1651">
        <v>108.86221500000001</v>
      </c>
      <c r="AA1651">
        <v>-6.9548930000000002</v>
      </c>
      <c r="AB1651" t="s">
        <v>6779</v>
      </c>
      <c r="AC1651" t="s">
        <v>237</v>
      </c>
      <c r="AL1651" t="s">
        <v>218</v>
      </c>
      <c r="AM1651" t="s">
        <v>6684</v>
      </c>
      <c r="AN1651" t="s">
        <v>6</v>
      </c>
      <c r="AO1651" s="57">
        <v>46303.392835648148</v>
      </c>
      <c r="AP1651" s="57">
        <v>46245.333333333336</v>
      </c>
      <c r="AR1651" t="s">
        <v>219</v>
      </c>
      <c r="AS1651" t="s">
        <v>617</v>
      </c>
      <c r="AT1651" t="s">
        <v>231</v>
      </c>
      <c r="AU1651">
        <v>20260811</v>
      </c>
      <c r="AV1651" t="s">
        <v>222</v>
      </c>
      <c r="AW1651" t="s">
        <v>1059</v>
      </c>
      <c r="AX1651" t="s">
        <v>223</v>
      </c>
      <c r="BA1651" s="57">
        <v>46245.333333333336</v>
      </c>
      <c r="BB1651" t="s">
        <v>6684</v>
      </c>
      <c r="BC1651">
        <v>2026</v>
      </c>
      <c r="BD1651">
        <v>8</v>
      </c>
      <c r="BE1651">
        <v>11</v>
      </c>
      <c r="BF1651" s="6">
        <f t="shared" si="75"/>
        <v>46245</v>
      </c>
      <c r="BG1651">
        <f t="shared" si="76"/>
        <v>-0.33333333333575865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1002523123</v>
      </c>
      <c r="C1652">
        <v>3</v>
      </c>
      <c r="D1652" t="s">
        <v>55</v>
      </c>
      <c r="E1652">
        <v>5</v>
      </c>
      <c r="F1652" t="s">
        <v>228</v>
      </c>
      <c r="G1652" t="s">
        <v>127</v>
      </c>
      <c r="H1652" t="s">
        <v>332</v>
      </c>
      <c r="I1652" t="s">
        <v>213</v>
      </c>
      <c r="J1652" t="s">
        <v>214</v>
      </c>
      <c r="K1652" t="s">
        <v>149</v>
      </c>
      <c r="L1652" t="s">
        <v>215</v>
      </c>
      <c r="M1652" t="s">
        <v>76</v>
      </c>
      <c r="N1652" t="s">
        <v>216</v>
      </c>
      <c r="O1652" s="57">
        <v>46246.788842592592</v>
      </c>
      <c r="P1652" s="57">
        <v>46248.341053240743</v>
      </c>
      <c r="Q1652">
        <v>69364630</v>
      </c>
      <c r="S1652">
        <v>152431232362</v>
      </c>
      <c r="T1652" t="s">
        <v>8740</v>
      </c>
      <c r="U1652" t="s">
        <v>8741</v>
      </c>
      <c r="V1652" t="s">
        <v>8742</v>
      </c>
      <c r="Z1652">
        <v>113.85424733161901</v>
      </c>
      <c r="AA1652">
        <v>-7.02678443033557</v>
      </c>
      <c r="AB1652" t="s">
        <v>8743</v>
      </c>
      <c r="AC1652" t="s">
        <v>217</v>
      </c>
      <c r="AL1652" t="s">
        <v>218</v>
      </c>
      <c r="AM1652" t="s">
        <v>8744</v>
      </c>
      <c r="AN1652" t="s">
        <v>6</v>
      </c>
      <c r="AO1652" s="57">
        <v>46364.798796296294</v>
      </c>
      <c r="AP1652" s="57">
        <v>46247.625</v>
      </c>
      <c r="AR1652" t="s">
        <v>219</v>
      </c>
      <c r="AS1652" t="s">
        <v>220</v>
      </c>
      <c r="AT1652" t="s">
        <v>231</v>
      </c>
      <c r="AU1652">
        <v>20260814</v>
      </c>
      <c r="AV1652" t="s">
        <v>222</v>
      </c>
      <c r="AW1652" t="s">
        <v>1063</v>
      </c>
      <c r="AX1652" t="s">
        <v>223</v>
      </c>
      <c r="BA1652" s="57">
        <v>46247.625</v>
      </c>
      <c r="BB1652" t="s">
        <v>8744</v>
      </c>
      <c r="BC1652">
        <v>2026</v>
      </c>
      <c r="BD1652">
        <v>8</v>
      </c>
      <c r="BE1652">
        <v>14</v>
      </c>
      <c r="BF1652" s="6">
        <f t="shared" si="75"/>
        <v>46248</v>
      </c>
      <c r="BG1652">
        <f t="shared" si="76"/>
        <v>0.375</v>
      </c>
      <c r="BH1652" t="str">
        <f t="shared" si="77"/>
        <v>COMPLY</v>
      </c>
      <c r="BI1652" t="str">
        <f>VLOOKUP(H1652,Sheet2!$A$1:$B$270,2,FALSE)</f>
        <v>MADURA</v>
      </c>
    </row>
    <row r="1653" spans="1:61">
      <c r="A1653">
        <v>1652</v>
      </c>
      <c r="B1653">
        <v>1002513643</v>
      </c>
      <c r="C1653">
        <v>3</v>
      </c>
      <c r="D1653" t="s">
        <v>49</v>
      </c>
      <c r="E1653">
        <v>4</v>
      </c>
      <c r="F1653" t="s">
        <v>247</v>
      </c>
      <c r="G1653" t="s">
        <v>551</v>
      </c>
      <c r="H1653" t="s">
        <v>5735</v>
      </c>
      <c r="I1653" t="s">
        <v>213</v>
      </c>
      <c r="J1653" t="s">
        <v>214</v>
      </c>
      <c r="K1653" t="s">
        <v>149</v>
      </c>
      <c r="L1653" t="s">
        <v>215</v>
      </c>
      <c r="M1653" t="s">
        <v>76</v>
      </c>
      <c r="N1653" t="s">
        <v>216</v>
      </c>
      <c r="O1653" s="57">
        <v>46241.329131944447</v>
      </c>
      <c r="P1653" s="57">
        <v>46241.858055555553</v>
      </c>
      <c r="Q1653">
        <v>69360394</v>
      </c>
      <c r="S1653">
        <v>141409102108</v>
      </c>
      <c r="T1653" t="s">
        <v>5736</v>
      </c>
      <c r="U1653" t="s">
        <v>5737</v>
      </c>
      <c r="V1653" t="s">
        <v>5738</v>
      </c>
      <c r="Z1653">
        <v>110.04719073426099</v>
      </c>
      <c r="AA1653">
        <v>-7.0794245506639601</v>
      </c>
      <c r="AB1653" t="s">
        <v>5739</v>
      </c>
      <c r="AC1653" t="s">
        <v>237</v>
      </c>
      <c r="AL1653" t="s">
        <v>218</v>
      </c>
      <c r="AM1653" t="s">
        <v>5740</v>
      </c>
      <c r="AN1653" t="s">
        <v>6</v>
      </c>
      <c r="AO1653" s="57">
        <v>46211.330023148148</v>
      </c>
      <c r="AP1653" s="57">
        <v>46242.333333333336</v>
      </c>
      <c r="AR1653" t="s">
        <v>219</v>
      </c>
      <c r="AS1653" t="s">
        <v>220</v>
      </c>
      <c r="AT1653" t="s">
        <v>231</v>
      </c>
      <c r="AU1653">
        <v>20260807</v>
      </c>
      <c r="AV1653" t="s">
        <v>222</v>
      </c>
      <c r="AW1653" t="s">
        <v>1063</v>
      </c>
      <c r="AX1653" t="s">
        <v>223</v>
      </c>
      <c r="BA1653" s="57">
        <v>46242.333333333336</v>
      </c>
      <c r="BB1653" t="s">
        <v>5740</v>
      </c>
      <c r="BC1653">
        <v>2026</v>
      </c>
      <c r="BD1653">
        <v>8</v>
      </c>
      <c r="BE1653">
        <v>7</v>
      </c>
      <c r="BF1653" s="6">
        <f t="shared" si="75"/>
        <v>46241</v>
      </c>
      <c r="BG1653">
        <f t="shared" si="76"/>
        <v>-1.3333333333357587</v>
      </c>
      <c r="BH1653" t="str">
        <f t="shared" si="77"/>
        <v>COMPLY</v>
      </c>
      <c r="BI1653" t="e">
        <f>VLOOKUP(H1653,Sheet2!$A$1:$B$270,2,FALSE)</f>
        <v>#N/A</v>
      </c>
    </row>
    <row r="1654" spans="1:61">
      <c r="A1654">
        <v>1653</v>
      </c>
      <c r="B1654">
        <v>1002517704</v>
      </c>
      <c r="C1654">
        <v>3</v>
      </c>
      <c r="D1654" t="s">
        <v>55</v>
      </c>
      <c r="E1654">
        <v>5</v>
      </c>
      <c r="F1654" t="s">
        <v>267</v>
      </c>
      <c r="G1654" t="s">
        <v>125</v>
      </c>
      <c r="H1654" t="s">
        <v>419</v>
      </c>
      <c r="I1654" t="s">
        <v>213</v>
      </c>
      <c r="J1654" t="s">
        <v>214</v>
      </c>
      <c r="K1654" t="s">
        <v>149</v>
      </c>
      <c r="M1654" t="s">
        <v>76</v>
      </c>
      <c r="N1654" t="s">
        <v>216</v>
      </c>
      <c r="O1654" s="57">
        <v>46244.554467592592</v>
      </c>
      <c r="P1654" s="57">
        <v>46244.628020833334</v>
      </c>
      <c r="Q1654">
        <v>69356754</v>
      </c>
      <c r="S1654">
        <v>152448204557</v>
      </c>
      <c r="T1654" t="s">
        <v>2600</v>
      </c>
      <c r="U1654" t="s">
        <v>6780</v>
      </c>
      <c r="V1654" t="s">
        <v>6781</v>
      </c>
      <c r="Z1654">
        <v>112.279774</v>
      </c>
      <c r="AA1654">
        <v>-6.8722849999999998</v>
      </c>
      <c r="AB1654" t="s">
        <v>2603</v>
      </c>
      <c r="AC1654" t="s">
        <v>217</v>
      </c>
      <c r="AL1654" t="s">
        <v>218</v>
      </c>
      <c r="AM1654" t="s">
        <v>6782</v>
      </c>
      <c r="AN1654" t="s">
        <v>6</v>
      </c>
      <c r="AO1654" s="57">
        <v>46303.559421296297</v>
      </c>
      <c r="AR1654" t="s">
        <v>219</v>
      </c>
      <c r="AS1654" t="s">
        <v>220</v>
      </c>
      <c r="AT1654" t="s">
        <v>231</v>
      </c>
      <c r="AU1654">
        <v>20260810</v>
      </c>
      <c r="AV1654" t="s">
        <v>222</v>
      </c>
      <c r="AW1654" t="s">
        <v>607</v>
      </c>
      <c r="AX1654" t="s">
        <v>223</v>
      </c>
      <c r="BA1654" s="57">
        <v>46244.291666666664</v>
      </c>
      <c r="BB1654" t="s">
        <v>6782</v>
      </c>
      <c r="BC1654">
        <v>2026</v>
      </c>
      <c r="BD1654">
        <v>8</v>
      </c>
      <c r="BE1654">
        <v>10</v>
      </c>
      <c r="BF1654" s="6">
        <f t="shared" si="75"/>
        <v>46244</v>
      </c>
      <c r="BG1654">
        <f t="shared" si="76"/>
        <v>-0.29166666666424135</v>
      </c>
      <c r="BH1654" t="str">
        <f t="shared" si="77"/>
        <v>COMPLY</v>
      </c>
      <c r="BI1654" t="str">
        <f>VLOOKUP(H1654,Sheet2!$A$1:$B$270,2,FALSE)</f>
        <v>GRESIK</v>
      </c>
    </row>
    <row r="1655" spans="1:61">
      <c r="A1655">
        <v>1654</v>
      </c>
      <c r="B1655">
        <v>1002510546</v>
      </c>
      <c r="C1655">
        <v>3</v>
      </c>
      <c r="D1655" t="s">
        <v>45</v>
      </c>
      <c r="E1655">
        <v>5</v>
      </c>
      <c r="F1655" t="s">
        <v>113</v>
      </c>
      <c r="G1655" t="s">
        <v>113</v>
      </c>
      <c r="H1655" t="s">
        <v>420</v>
      </c>
      <c r="I1655" t="s">
        <v>213</v>
      </c>
      <c r="J1655" t="s">
        <v>214</v>
      </c>
      <c r="K1655" t="s">
        <v>149</v>
      </c>
      <c r="L1655" t="s">
        <v>215</v>
      </c>
      <c r="M1655" t="s">
        <v>76</v>
      </c>
      <c r="N1655" t="s">
        <v>216</v>
      </c>
      <c r="O1655" s="57">
        <v>46239.56177083333</v>
      </c>
      <c r="P1655" s="57">
        <v>46244.670682870368</v>
      </c>
      <c r="Q1655">
        <v>69359152</v>
      </c>
      <c r="S1655">
        <v>172502311369</v>
      </c>
      <c r="T1655" t="s">
        <v>3520</v>
      </c>
      <c r="U1655" t="s">
        <v>1366</v>
      </c>
      <c r="V1655" t="s">
        <v>3521</v>
      </c>
      <c r="Z1655">
        <v>123.616453818976</v>
      </c>
      <c r="AA1655">
        <v>-10.158361841174999</v>
      </c>
      <c r="AB1655" t="s">
        <v>3522</v>
      </c>
      <c r="AC1655" t="s">
        <v>217</v>
      </c>
      <c r="AL1655" t="s">
        <v>218</v>
      </c>
      <c r="AM1655" t="s">
        <v>1369</v>
      </c>
      <c r="AN1655" t="s">
        <v>6</v>
      </c>
      <c r="AO1655" s="57">
        <v>46150.56925925926</v>
      </c>
      <c r="AP1655" s="57">
        <v>46240.541666666664</v>
      </c>
      <c r="AR1655" t="s">
        <v>219</v>
      </c>
      <c r="AS1655" t="s">
        <v>113</v>
      </c>
      <c r="AT1655" t="s">
        <v>231</v>
      </c>
      <c r="AU1655">
        <v>20260810</v>
      </c>
      <c r="AV1655" t="s">
        <v>222</v>
      </c>
      <c r="AW1655" t="s">
        <v>1055</v>
      </c>
      <c r="AX1655" t="s">
        <v>223</v>
      </c>
      <c r="BA1655" s="57">
        <v>46240.541666666664</v>
      </c>
      <c r="BB1655" t="s">
        <v>1369</v>
      </c>
      <c r="BC1655">
        <v>2026</v>
      </c>
      <c r="BD1655">
        <v>8</v>
      </c>
      <c r="BE1655">
        <v>10</v>
      </c>
      <c r="BF1655" s="6">
        <f t="shared" si="75"/>
        <v>46244</v>
      </c>
      <c r="BG1655">
        <f t="shared" si="76"/>
        <v>3.4583333333357587</v>
      </c>
      <c r="BH1655" t="str">
        <f t="shared" si="77"/>
        <v>NOT COMPLY</v>
      </c>
      <c r="BI1655" t="str">
        <f>VLOOKUP(H1655,Sheet2!$A$1:$B$270,2,FALSE)</f>
        <v>KUPANG</v>
      </c>
    </row>
    <row r="1656" spans="1:61">
      <c r="A1656">
        <v>1655</v>
      </c>
      <c r="B1656">
        <v>1002520038</v>
      </c>
      <c r="C1656">
        <v>3</v>
      </c>
      <c r="D1656" t="s">
        <v>59</v>
      </c>
      <c r="E1656">
        <v>4</v>
      </c>
      <c r="F1656" t="s">
        <v>224</v>
      </c>
      <c r="G1656" t="s">
        <v>224</v>
      </c>
      <c r="H1656" t="s">
        <v>1018</v>
      </c>
      <c r="I1656" t="s">
        <v>213</v>
      </c>
      <c r="J1656" t="s">
        <v>214</v>
      </c>
      <c r="K1656" t="s">
        <v>149</v>
      </c>
      <c r="M1656" t="s">
        <v>76</v>
      </c>
      <c r="N1656" t="s">
        <v>216</v>
      </c>
      <c r="O1656" s="57">
        <v>46245.582187499997</v>
      </c>
      <c r="P1656" s="57">
        <v>46245.869803240741</v>
      </c>
      <c r="Q1656">
        <v>69361613</v>
      </c>
      <c r="S1656">
        <v>143387116069</v>
      </c>
      <c r="T1656" t="s">
        <v>5052</v>
      </c>
      <c r="U1656" t="s">
        <v>7828</v>
      </c>
      <c r="V1656" t="s">
        <v>7829</v>
      </c>
      <c r="Z1656">
        <v>109.0979607</v>
      </c>
      <c r="AA1656">
        <v>-7.5302166000000001</v>
      </c>
      <c r="AB1656" t="s">
        <v>5055</v>
      </c>
      <c r="AC1656" t="s">
        <v>292</v>
      </c>
      <c r="AL1656" t="s">
        <v>218</v>
      </c>
      <c r="AM1656" t="s">
        <v>7830</v>
      </c>
      <c r="AN1656" t="s">
        <v>6</v>
      </c>
      <c r="AO1656" s="57">
        <v>46334.590532407405</v>
      </c>
      <c r="AR1656" t="s">
        <v>219</v>
      </c>
      <c r="AS1656" t="s">
        <v>1019</v>
      </c>
      <c r="AT1656" t="s">
        <v>231</v>
      </c>
      <c r="AU1656">
        <v>20260811</v>
      </c>
      <c r="AV1656" t="s">
        <v>222</v>
      </c>
      <c r="AW1656" t="s">
        <v>601</v>
      </c>
      <c r="AX1656" t="s">
        <v>223</v>
      </c>
      <c r="BA1656" s="57">
        <v>46245.291666666664</v>
      </c>
      <c r="BB1656" t="s">
        <v>7830</v>
      </c>
      <c r="BC1656">
        <v>2026</v>
      </c>
      <c r="BD1656">
        <v>8</v>
      </c>
      <c r="BE1656">
        <v>11</v>
      </c>
      <c r="BF1656" s="6">
        <f t="shared" si="75"/>
        <v>46245</v>
      </c>
      <c r="BG1656">
        <f t="shared" si="76"/>
        <v>-0.29166666666424135</v>
      </c>
      <c r="BH1656" t="str">
        <f t="shared" si="77"/>
        <v>COMPLY</v>
      </c>
      <c r="BI1656" t="e">
        <f>VLOOKUP(H1656,Sheet2!$A$1:$B$270,2,FALSE)</f>
        <v>#N/A</v>
      </c>
    </row>
    <row r="1657" spans="1:61">
      <c r="A1657">
        <v>1656</v>
      </c>
      <c r="B1657">
        <v>1002507969</v>
      </c>
      <c r="C1657">
        <v>3</v>
      </c>
      <c r="D1657" t="s">
        <v>59</v>
      </c>
      <c r="E1657">
        <v>4</v>
      </c>
      <c r="F1657" t="s">
        <v>243</v>
      </c>
      <c r="G1657" t="s">
        <v>923</v>
      </c>
      <c r="H1657" t="s">
        <v>989</v>
      </c>
      <c r="I1657" t="s">
        <v>213</v>
      </c>
      <c r="J1657" t="s">
        <v>214</v>
      </c>
      <c r="K1657" t="s">
        <v>149</v>
      </c>
      <c r="L1657" t="s">
        <v>215</v>
      </c>
      <c r="M1657" t="s">
        <v>76</v>
      </c>
      <c r="N1657" t="s">
        <v>216</v>
      </c>
      <c r="O1657" s="57">
        <v>46238.505509259259</v>
      </c>
      <c r="P1657" s="57">
        <v>46239.925115740742</v>
      </c>
      <c r="Q1657">
        <v>69358215</v>
      </c>
      <c r="S1657">
        <v>142138510520</v>
      </c>
      <c r="T1657" t="s">
        <v>3523</v>
      </c>
      <c r="U1657" t="s">
        <v>3524</v>
      </c>
      <c r="V1657" t="s">
        <v>3525</v>
      </c>
      <c r="Z1657">
        <v>110.03760370000001</v>
      </c>
      <c r="AA1657">
        <v>-7.6728223</v>
      </c>
      <c r="AB1657" t="s">
        <v>3526</v>
      </c>
      <c r="AC1657" t="s">
        <v>237</v>
      </c>
      <c r="AL1657" t="s">
        <v>218</v>
      </c>
      <c r="AM1657" t="s">
        <v>3527</v>
      </c>
      <c r="AN1657" t="s">
        <v>6</v>
      </c>
      <c r="AO1657" s="57">
        <v>46120.506863425922</v>
      </c>
      <c r="AP1657" s="57">
        <v>46242.625</v>
      </c>
      <c r="AR1657" t="s">
        <v>219</v>
      </c>
      <c r="AS1657" t="s">
        <v>220</v>
      </c>
      <c r="AT1657" t="s">
        <v>231</v>
      </c>
      <c r="AU1657">
        <v>20260805</v>
      </c>
      <c r="AV1657" t="s">
        <v>222</v>
      </c>
      <c r="AW1657" t="s">
        <v>1072</v>
      </c>
      <c r="AX1657" t="s">
        <v>223</v>
      </c>
      <c r="BA1657" s="57">
        <v>46242.625</v>
      </c>
      <c r="BB1657" t="s">
        <v>3527</v>
      </c>
      <c r="BC1657">
        <v>2026</v>
      </c>
      <c r="BD1657">
        <v>8</v>
      </c>
      <c r="BE1657">
        <v>5</v>
      </c>
      <c r="BF1657" s="6">
        <f t="shared" si="75"/>
        <v>46239</v>
      </c>
      <c r="BG1657">
        <f t="shared" si="76"/>
        <v>-3.625</v>
      </c>
      <c r="BH1657" t="str">
        <f t="shared" si="77"/>
        <v>COMPLY</v>
      </c>
      <c r="BI1657" t="e">
        <f>VLOOKUP(H1657,Sheet2!$A$1:$B$270,2,FALSE)</f>
        <v>#N/A</v>
      </c>
    </row>
    <row r="1658" spans="1:61">
      <c r="A1658">
        <v>1657</v>
      </c>
      <c r="B1658">
        <v>1002507376</v>
      </c>
      <c r="C1658">
        <v>3</v>
      </c>
      <c r="D1658" t="s">
        <v>42</v>
      </c>
      <c r="E1658">
        <v>5</v>
      </c>
      <c r="F1658" t="s">
        <v>233</v>
      </c>
      <c r="G1658" t="s">
        <v>101</v>
      </c>
      <c r="H1658" t="s">
        <v>264</v>
      </c>
      <c r="I1658" t="s">
        <v>213</v>
      </c>
      <c r="J1658" t="s">
        <v>214</v>
      </c>
      <c r="K1658" t="s">
        <v>149</v>
      </c>
      <c r="M1658" t="s">
        <v>76</v>
      </c>
      <c r="N1658" t="s">
        <v>216</v>
      </c>
      <c r="O1658" s="57">
        <v>46238.435671296298</v>
      </c>
      <c r="P1658" s="57">
        <v>46240.675694444442</v>
      </c>
      <c r="Q1658">
        <v>69358055</v>
      </c>
      <c r="S1658">
        <v>152316231880</v>
      </c>
      <c r="T1658" t="s">
        <v>3532</v>
      </c>
      <c r="U1658" t="s">
        <v>3533</v>
      </c>
      <c r="V1658" t="s">
        <v>3534</v>
      </c>
      <c r="Z1658">
        <v>112.70062</v>
      </c>
      <c r="AA1658">
        <v>-7.4406451999999996</v>
      </c>
      <c r="AB1658" t="s">
        <v>3535</v>
      </c>
      <c r="AC1658" t="s">
        <v>230</v>
      </c>
      <c r="AL1658" t="s">
        <v>218</v>
      </c>
      <c r="AM1658" t="s">
        <v>3536</v>
      </c>
      <c r="AN1658" t="s">
        <v>6</v>
      </c>
      <c r="AO1658" s="57">
        <v>46120.444444444445</v>
      </c>
      <c r="AP1658" s="57">
        <v>46240.333333333336</v>
      </c>
      <c r="AR1658" t="s">
        <v>219</v>
      </c>
      <c r="AS1658" t="s">
        <v>233</v>
      </c>
      <c r="AT1658" t="s">
        <v>576</v>
      </c>
      <c r="AU1658">
        <v>20260806</v>
      </c>
      <c r="AV1658" t="s">
        <v>222</v>
      </c>
      <c r="AW1658" t="s">
        <v>1118</v>
      </c>
      <c r="AX1658" t="s">
        <v>223</v>
      </c>
      <c r="BA1658" s="57">
        <v>46240.333333333336</v>
      </c>
      <c r="BB1658" t="s">
        <v>3536</v>
      </c>
      <c r="BC1658">
        <v>2026</v>
      </c>
      <c r="BD1658">
        <v>8</v>
      </c>
      <c r="BE1658">
        <v>6</v>
      </c>
      <c r="BF1658" s="6">
        <f t="shared" si="75"/>
        <v>46240</v>
      </c>
      <c r="BG1658">
        <f t="shared" si="76"/>
        <v>-0.33333333333575865</v>
      </c>
      <c r="BH1658" t="str">
        <f t="shared" si="77"/>
        <v>COMPLY</v>
      </c>
      <c r="BI1658" t="str">
        <f>VLOOKUP(H1658,Sheet2!$A$1:$B$270,2,FALSE)</f>
        <v>SIDOARJO</v>
      </c>
    </row>
    <row r="1659" spans="1:61">
      <c r="A1659">
        <v>1658</v>
      </c>
      <c r="B1659">
        <v>1002507748</v>
      </c>
      <c r="C1659">
        <v>3</v>
      </c>
      <c r="D1659" t="s">
        <v>38</v>
      </c>
      <c r="E1659">
        <v>5</v>
      </c>
      <c r="F1659" t="s">
        <v>251</v>
      </c>
      <c r="G1659" t="s">
        <v>91</v>
      </c>
      <c r="H1659" t="s">
        <v>448</v>
      </c>
      <c r="I1659" t="s">
        <v>213</v>
      </c>
      <c r="J1659" t="s">
        <v>214</v>
      </c>
      <c r="K1659" t="s">
        <v>149</v>
      </c>
      <c r="L1659" t="s">
        <v>215</v>
      </c>
      <c r="M1659" t="s">
        <v>76</v>
      </c>
      <c r="N1659" t="s">
        <v>216</v>
      </c>
      <c r="O1659" s="57">
        <v>46238.476354166669</v>
      </c>
      <c r="P1659" s="57">
        <v>46238.657916666663</v>
      </c>
      <c r="Q1659">
        <v>69358154</v>
      </c>
      <c r="S1659">
        <v>152708209566</v>
      </c>
      <c r="T1659" t="s">
        <v>3537</v>
      </c>
      <c r="U1659" t="s">
        <v>3538</v>
      </c>
      <c r="V1659" t="s">
        <v>3539</v>
      </c>
      <c r="Z1659">
        <v>112.6346786</v>
      </c>
      <c r="AA1659">
        <v>-8.0158488000000006</v>
      </c>
      <c r="AB1659" t="s">
        <v>3540</v>
      </c>
      <c r="AC1659" t="s">
        <v>237</v>
      </c>
      <c r="AL1659" t="s">
        <v>218</v>
      </c>
      <c r="AM1659" t="s">
        <v>3541</v>
      </c>
      <c r="AN1659" t="s">
        <v>6</v>
      </c>
      <c r="AO1659" s="57">
        <v>46120.48636574074</v>
      </c>
      <c r="AP1659" s="57">
        <v>46239.541666666664</v>
      </c>
      <c r="AR1659" t="s">
        <v>219</v>
      </c>
      <c r="AS1659" t="s">
        <v>642</v>
      </c>
      <c r="AT1659" t="s">
        <v>231</v>
      </c>
      <c r="AU1659">
        <v>20260804</v>
      </c>
      <c r="AV1659" t="s">
        <v>222</v>
      </c>
      <c r="AW1659" t="s">
        <v>1055</v>
      </c>
      <c r="AX1659" t="s">
        <v>223</v>
      </c>
      <c r="BA1659" s="57">
        <v>46239.541666666664</v>
      </c>
      <c r="BB1659" t="s">
        <v>3541</v>
      </c>
      <c r="BC1659">
        <v>2026</v>
      </c>
      <c r="BD1659">
        <v>8</v>
      </c>
      <c r="BE1659">
        <v>4</v>
      </c>
      <c r="BF1659" s="6">
        <f t="shared" si="75"/>
        <v>46238</v>
      </c>
      <c r="BG1659">
        <f t="shared" si="76"/>
        <v>-1.5416666666642413</v>
      </c>
      <c r="BH1659" t="str">
        <f t="shared" si="77"/>
        <v>COMPLY</v>
      </c>
      <c r="BI1659" t="str">
        <f>VLOOKUP(H1659,Sheet2!$A$1:$B$270,2,FALSE)</f>
        <v>MALANG</v>
      </c>
    </row>
    <row r="1660" spans="1:61">
      <c r="A1660">
        <v>1659</v>
      </c>
      <c r="B1660">
        <v>1002511215</v>
      </c>
      <c r="C1660">
        <v>3</v>
      </c>
      <c r="D1660" t="s">
        <v>49</v>
      </c>
      <c r="E1660">
        <v>4</v>
      </c>
      <c r="F1660" t="s">
        <v>247</v>
      </c>
      <c r="G1660" t="s">
        <v>248</v>
      </c>
      <c r="H1660" t="s">
        <v>1012</v>
      </c>
      <c r="I1660" t="s">
        <v>213</v>
      </c>
      <c r="J1660" t="s">
        <v>214</v>
      </c>
      <c r="K1660" t="s">
        <v>149</v>
      </c>
      <c r="L1660" t="s">
        <v>215</v>
      </c>
      <c r="M1660" t="s">
        <v>582</v>
      </c>
      <c r="N1660" t="s">
        <v>216</v>
      </c>
      <c r="O1660" s="57">
        <v>46239.705509259256</v>
      </c>
      <c r="P1660" s="57">
        <v>46241.6953587963</v>
      </c>
      <c r="Q1660">
        <v>69359416</v>
      </c>
      <c r="S1660">
        <v>146422108928</v>
      </c>
      <c r="T1660" t="s">
        <v>3542</v>
      </c>
      <c r="U1660" t="s">
        <v>3543</v>
      </c>
      <c r="V1660" t="s">
        <v>3544</v>
      </c>
      <c r="Z1660">
        <v>110.432676</v>
      </c>
      <c r="AA1660">
        <v>-7.0021639999999996</v>
      </c>
      <c r="AB1660" t="s">
        <v>3545</v>
      </c>
      <c r="AC1660" t="s">
        <v>237</v>
      </c>
      <c r="AL1660" t="s">
        <v>218</v>
      </c>
      <c r="AM1660" t="s">
        <v>3546</v>
      </c>
      <c r="AN1660" t="s">
        <v>6</v>
      </c>
      <c r="AO1660" s="57">
        <v>46150.715601851851</v>
      </c>
      <c r="AP1660" s="57">
        <v>46240.541666666664</v>
      </c>
      <c r="AR1660" t="s">
        <v>14</v>
      </c>
      <c r="AS1660" t="s">
        <v>220</v>
      </c>
      <c r="AT1660" t="s">
        <v>231</v>
      </c>
      <c r="AV1660" t="s">
        <v>5754</v>
      </c>
      <c r="AW1660" t="s">
        <v>1043</v>
      </c>
      <c r="AX1660" t="s">
        <v>223</v>
      </c>
      <c r="BA1660" s="57">
        <v>46240.541666666664</v>
      </c>
      <c r="BB1660" t="s">
        <v>3546</v>
      </c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:61">
      <c r="A1661">
        <v>1660</v>
      </c>
      <c r="B1661">
        <v>1002512141</v>
      </c>
      <c r="C1661">
        <v>3</v>
      </c>
      <c r="D1661" t="s">
        <v>55</v>
      </c>
      <c r="E1661">
        <v>5</v>
      </c>
      <c r="F1661" t="s">
        <v>315</v>
      </c>
      <c r="G1661" t="s">
        <v>124</v>
      </c>
      <c r="H1661" t="s">
        <v>399</v>
      </c>
      <c r="I1661" t="s">
        <v>213</v>
      </c>
      <c r="J1661" t="s">
        <v>214</v>
      </c>
      <c r="K1661" t="s">
        <v>149</v>
      </c>
      <c r="M1661" t="s">
        <v>76</v>
      </c>
      <c r="N1661" t="s">
        <v>622</v>
      </c>
      <c r="O1661" s="57">
        <v>46240.493252314816</v>
      </c>
      <c r="P1661" s="57">
        <v>46241.675092592595</v>
      </c>
      <c r="Q1661">
        <v>69359876</v>
      </c>
      <c r="R1661">
        <v>3135940016</v>
      </c>
      <c r="S1661">
        <v>152302236649</v>
      </c>
      <c r="T1661" t="s">
        <v>3547</v>
      </c>
      <c r="U1661" t="s">
        <v>3548</v>
      </c>
      <c r="V1661" t="s">
        <v>3549</v>
      </c>
      <c r="Z1661">
        <v>112.7682696</v>
      </c>
      <c r="AA1661">
        <v>-7.3534416</v>
      </c>
      <c r="AB1661" t="s">
        <v>3550</v>
      </c>
      <c r="AC1661" t="s">
        <v>292</v>
      </c>
      <c r="AL1661" t="s">
        <v>218</v>
      </c>
      <c r="AM1661" t="s">
        <v>3551</v>
      </c>
      <c r="AN1661" t="s">
        <v>6</v>
      </c>
      <c r="AO1661" s="57">
        <v>46181.496516203704</v>
      </c>
      <c r="AP1661" s="57">
        <v>46241.541666666664</v>
      </c>
      <c r="AR1661" t="s">
        <v>219</v>
      </c>
      <c r="AS1661" t="s">
        <v>631</v>
      </c>
      <c r="AT1661" t="s">
        <v>231</v>
      </c>
      <c r="AU1661">
        <v>20260807</v>
      </c>
      <c r="AV1661" t="s">
        <v>222</v>
      </c>
      <c r="AW1661" t="s">
        <v>630</v>
      </c>
      <c r="AX1661" t="s">
        <v>223</v>
      </c>
      <c r="BA1661" s="57">
        <v>46241.541666666664</v>
      </c>
      <c r="BB1661" t="s">
        <v>3551</v>
      </c>
      <c r="BC1661">
        <v>2026</v>
      </c>
      <c r="BD1661">
        <v>8</v>
      </c>
      <c r="BE1661">
        <v>7</v>
      </c>
      <c r="BF1661" s="6">
        <f t="shared" si="75"/>
        <v>46241</v>
      </c>
      <c r="BG1661">
        <f t="shared" si="76"/>
        <v>-0.54166666666424135</v>
      </c>
      <c r="BH1661" t="str">
        <f t="shared" si="77"/>
        <v>COMPLY</v>
      </c>
      <c r="BI1661" t="str">
        <f>VLOOKUP(H1661,Sheet2!$A$1:$B$270,2,FALSE)</f>
        <v>SURABAYA SELATAN</v>
      </c>
    </row>
    <row r="1662" spans="1:61">
      <c r="A1662">
        <v>1661</v>
      </c>
      <c r="B1662">
        <v>1002510110</v>
      </c>
      <c r="C1662">
        <v>3</v>
      </c>
      <c r="D1662" t="s">
        <v>38</v>
      </c>
      <c r="E1662">
        <v>5</v>
      </c>
      <c r="F1662" t="s">
        <v>92</v>
      </c>
      <c r="G1662" t="s">
        <v>89</v>
      </c>
      <c r="H1662" t="s">
        <v>411</v>
      </c>
      <c r="I1662" t="s">
        <v>213</v>
      </c>
      <c r="J1662" t="s">
        <v>214</v>
      </c>
      <c r="K1662" t="s">
        <v>149</v>
      </c>
      <c r="L1662" t="s">
        <v>215</v>
      </c>
      <c r="M1662" t="s">
        <v>76</v>
      </c>
      <c r="N1662" t="s">
        <v>216</v>
      </c>
      <c r="O1662" s="57">
        <v>46239.459675925929</v>
      </c>
      <c r="P1662" s="57">
        <v>46239.872673611113</v>
      </c>
      <c r="Q1662">
        <v>69358947</v>
      </c>
      <c r="S1662">
        <v>152609258525</v>
      </c>
      <c r="T1662" t="s">
        <v>3552</v>
      </c>
      <c r="U1662" t="s">
        <v>3553</v>
      </c>
      <c r="V1662" t="s">
        <v>3554</v>
      </c>
      <c r="Z1662">
        <v>111.764422</v>
      </c>
      <c r="AA1662">
        <v>-7.2351890000000001</v>
      </c>
      <c r="AB1662" t="s">
        <v>3555</v>
      </c>
      <c r="AC1662" t="s">
        <v>237</v>
      </c>
      <c r="AL1662" t="s">
        <v>218</v>
      </c>
      <c r="AM1662" t="s">
        <v>3556</v>
      </c>
      <c r="AN1662" t="s">
        <v>6</v>
      </c>
      <c r="AO1662" s="57">
        <v>46150.475636574076</v>
      </c>
      <c r="AP1662" s="57">
        <v>46240.333333333336</v>
      </c>
      <c r="AR1662" t="s">
        <v>219</v>
      </c>
      <c r="AS1662" t="s">
        <v>220</v>
      </c>
      <c r="AT1662" t="s">
        <v>231</v>
      </c>
      <c r="AU1662">
        <v>20260805</v>
      </c>
      <c r="AV1662" t="s">
        <v>222</v>
      </c>
      <c r="AW1662" t="s">
        <v>1055</v>
      </c>
      <c r="AX1662" t="s">
        <v>223</v>
      </c>
      <c r="BA1662" s="57">
        <v>46240.333333333336</v>
      </c>
      <c r="BB1662" t="s">
        <v>3556</v>
      </c>
      <c r="BC1662">
        <v>2026</v>
      </c>
      <c r="BD1662">
        <v>8</v>
      </c>
      <c r="BE1662">
        <v>5</v>
      </c>
      <c r="BF1662" s="6">
        <f t="shared" si="75"/>
        <v>46239</v>
      </c>
      <c r="BG1662">
        <f t="shared" si="76"/>
        <v>-1.3333333333357587</v>
      </c>
      <c r="BH1662" t="str">
        <f t="shared" si="77"/>
        <v>COMPLY</v>
      </c>
      <c r="BI1662" t="str">
        <f>VLOOKUP(H1662,Sheet2!$A$1:$B$270,2,FALSE)</f>
        <v>BOJONEGORO</v>
      </c>
    </row>
    <row r="1663" spans="1:61">
      <c r="A1663">
        <v>1662</v>
      </c>
      <c r="B1663">
        <v>1002515872</v>
      </c>
      <c r="C1663">
        <v>3</v>
      </c>
      <c r="D1663" t="s">
        <v>38</v>
      </c>
      <c r="E1663">
        <v>5</v>
      </c>
      <c r="F1663" t="s">
        <v>92</v>
      </c>
      <c r="G1663" t="s">
        <v>97</v>
      </c>
      <c r="H1663" t="s">
        <v>402</v>
      </c>
      <c r="I1663" t="s">
        <v>213</v>
      </c>
      <c r="J1663" t="s">
        <v>214</v>
      </c>
      <c r="K1663" t="s">
        <v>149</v>
      </c>
      <c r="M1663" t="s">
        <v>76</v>
      </c>
      <c r="N1663" t="s">
        <v>216</v>
      </c>
      <c r="O1663" s="57">
        <v>46242.517546296294</v>
      </c>
      <c r="P1663" s="57">
        <v>46242.771608796298</v>
      </c>
      <c r="Q1663">
        <v>69358013</v>
      </c>
      <c r="S1663">
        <v>152645204490</v>
      </c>
      <c r="T1663" t="s">
        <v>2442</v>
      </c>
      <c r="U1663" t="s">
        <v>5755</v>
      </c>
      <c r="V1663" t="s">
        <v>5756</v>
      </c>
      <c r="Z1663">
        <v>111.721199</v>
      </c>
      <c r="AA1663">
        <v>-7.0123540000000002</v>
      </c>
      <c r="AB1663" t="s">
        <v>2445</v>
      </c>
      <c r="AC1663" t="s">
        <v>230</v>
      </c>
      <c r="AL1663" t="s">
        <v>218</v>
      </c>
      <c r="AM1663" t="s">
        <v>5757</v>
      </c>
      <c r="AN1663" t="s">
        <v>6</v>
      </c>
      <c r="AO1663" s="57">
        <v>46242.527673611112</v>
      </c>
      <c r="AR1663" t="s">
        <v>219</v>
      </c>
      <c r="AS1663" t="s">
        <v>926</v>
      </c>
      <c r="AT1663" t="s">
        <v>231</v>
      </c>
      <c r="AU1663">
        <v>20260808</v>
      </c>
      <c r="AV1663" t="s">
        <v>222</v>
      </c>
      <c r="AW1663" t="s">
        <v>601</v>
      </c>
      <c r="AX1663" t="s">
        <v>223</v>
      </c>
      <c r="BA1663" s="57">
        <v>46242.291666666664</v>
      </c>
      <c r="BB1663" t="s">
        <v>5757</v>
      </c>
      <c r="BC1663">
        <v>2026</v>
      </c>
      <c r="BD1663">
        <v>8</v>
      </c>
      <c r="BE1663">
        <v>8</v>
      </c>
      <c r="BF1663" s="6">
        <f t="shared" si="75"/>
        <v>46242</v>
      </c>
      <c r="BG1663">
        <f t="shared" si="76"/>
        <v>-0.29166666666424135</v>
      </c>
      <c r="BH1663" t="str">
        <f t="shared" si="77"/>
        <v>COMPLY</v>
      </c>
      <c r="BI1663" t="str">
        <f>VLOOKUP(H1663,Sheet2!$A$1:$B$270,2,FALSE)</f>
        <v>BOJONEGORO</v>
      </c>
    </row>
    <row r="1664" spans="1:61">
      <c r="A1664">
        <v>1663</v>
      </c>
      <c r="B1664">
        <v>1002518665</v>
      </c>
      <c r="C1664">
        <v>3</v>
      </c>
      <c r="D1664" t="s">
        <v>51</v>
      </c>
      <c r="E1664">
        <v>4</v>
      </c>
      <c r="F1664" t="s">
        <v>275</v>
      </c>
      <c r="G1664" t="s">
        <v>275</v>
      </c>
      <c r="H1664" t="s">
        <v>976</v>
      </c>
      <c r="I1664" t="s">
        <v>213</v>
      </c>
      <c r="J1664" t="s">
        <v>214</v>
      </c>
      <c r="K1664" t="s">
        <v>149</v>
      </c>
      <c r="L1664" t="s">
        <v>215</v>
      </c>
      <c r="M1664" t="s">
        <v>582</v>
      </c>
      <c r="N1664" t="s">
        <v>216</v>
      </c>
      <c r="O1664" s="57">
        <v>46244.756215277775</v>
      </c>
      <c r="P1664" s="57">
        <v>46247.499340277776</v>
      </c>
      <c r="Q1664">
        <v>69362784</v>
      </c>
      <c r="S1664">
        <v>141456115297</v>
      </c>
      <c r="T1664" t="s">
        <v>6783</v>
      </c>
      <c r="U1664" t="s">
        <v>6784</v>
      </c>
      <c r="V1664" t="s">
        <v>6785</v>
      </c>
      <c r="Z1664">
        <v>110.656087</v>
      </c>
      <c r="AA1664">
        <v>-6.8962630000000003</v>
      </c>
      <c r="AB1664" t="s">
        <v>6786</v>
      </c>
      <c r="AC1664" t="s">
        <v>237</v>
      </c>
      <c r="AL1664" t="s">
        <v>218</v>
      </c>
      <c r="AM1664" t="s">
        <v>6787</v>
      </c>
      <c r="AN1664" t="s">
        <v>6</v>
      </c>
      <c r="AO1664" s="57">
        <v>46303.777662037035</v>
      </c>
      <c r="AP1664" s="57">
        <v>46245.625</v>
      </c>
      <c r="AQ1664" t="s">
        <v>249</v>
      </c>
      <c r="AR1664" t="s">
        <v>14</v>
      </c>
      <c r="AS1664" t="s">
        <v>977</v>
      </c>
      <c r="AT1664" t="s">
        <v>231</v>
      </c>
      <c r="AV1664" t="s">
        <v>9708</v>
      </c>
      <c r="AW1664" t="s">
        <v>1063</v>
      </c>
      <c r="AX1664" t="s">
        <v>223</v>
      </c>
      <c r="BA1664" s="57">
        <v>46245.625</v>
      </c>
      <c r="BB1664" t="s">
        <v>6787</v>
      </c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:61">
      <c r="A1665">
        <v>1664</v>
      </c>
      <c r="B1665">
        <v>1002524343</v>
      </c>
      <c r="C1665">
        <v>3</v>
      </c>
      <c r="D1665" t="s">
        <v>55</v>
      </c>
      <c r="E1665">
        <v>5</v>
      </c>
      <c r="F1665" t="s">
        <v>228</v>
      </c>
      <c r="G1665" t="s">
        <v>121</v>
      </c>
      <c r="H1665" t="s">
        <v>286</v>
      </c>
      <c r="I1665" t="s">
        <v>213</v>
      </c>
      <c r="J1665" t="s">
        <v>214</v>
      </c>
      <c r="K1665" t="s">
        <v>149</v>
      </c>
      <c r="L1665" t="s">
        <v>215</v>
      </c>
      <c r="M1665" t="s">
        <v>240</v>
      </c>
      <c r="N1665" t="s">
        <v>216</v>
      </c>
      <c r="O1665" s="57">
        <v>46247.576354166667</v>
      </c>
      <c r="P1665" s="57">
        <v>46247.577789351853</v>
      </c>
      <c r="Q1665">
        <v>69365193</v>
      </c>
      <c r="S1665">
        <v>152437905613</v>
      </c>
      <c r="T1665" t="s">
        <v>9709</v>
      </c>
      <c r="U1665" t="s">
        <v>9710</v>
      </c>
      <c r="V1665" t="s">
        <v>9711</v>
      </c>
      <c r="Z1665">
        <v>113.15019596368001</v>
      </c>
      <c r="AA1665">
        <v>-6.9185270793189204</v>
      </c>
      <c r="AB1665" t="s">
        <v>9712</v>
      </c>
      <c r="AC1665" t="s">
        <v>217</v>
      </c>
      <c r="AL1665" t="s">
        <v>218</v>
      </c>
      <c r="AM1665" t="s">
        <v>9713</v>
      </c>
      <c r="AN1665" t="s">
        <v>6</v>
      </c>
      <c r="AO1665" t="s">
        <v>9111</v>
      </c>
      <c r="AP1665" s="57">
        <v>46248.541666666664</v>
      </c>
      <c r="AR1665" t="s">
        <v>241</v>
      </c>
      <c r="AS1665" t="s">
        <v>220</v>
      </c>
      <c r="AT1665" t="s">
        <v>221</v>
      </c>
      <c r="AV1665" t="s">
        <v>240</v>
      </c>
      <c r="AW1665" t="s">
        <v>1023</v>
      </c>
      <c r="AX1665" t="s">
        <v>223</v>
      </c>
      <c r="BA1665" s="57">
        <v>46248.541666666664</v>
      </c>
      <c r="BB1665" t="s">
        <v>9713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str">
        <f>VLOOKUP(H1665,Sheet2!$A$1:$B$270,2,FALSE)</f>
        <v>MADURA</v>
      </c>
    </row>
    <row r="1666" spans="1:61">
      <c r="A1666">
        <v>1665</v>
      </c>
      <c r="B1666">
        <v>1002513948</v>
      </c>
      <c r="C1666">
        <v>3</v>
      </c>
      <c r="D1666" t="s">
        <v>38</v>
      </c>
      <c r="E1666">
        <v>5</v>
      </c>
      <c r="F1666" t="s">
        <v>92</v>
      </c>
      <c r="G1666" t="s">
        <v>94</v>
      </c>
      <c r="H1666" t="s">
        <v>464</v>
      </c>
      <c r="I1666" t="s">
        <v>213</v>
      </c>
      <c r="J1666" t="s">
        <v>214</v>
      </c>
      <c r="K1666" t="s">
        <v>149</v>
      </c>
      <c r="L1666" t="s">
        <v>215</v>
      </c>
      <c r="M1666" t="s">
        <v>76</v>
      </c>
      <c r="N1666" t="s">
        <v>216</v>
      </c>
      <c r="O1666" s="57">
        <v>46241.411759259259</v>
      </c>
      <c r="P1666" s="57">
        <v>46242.486226851855</v>
      </c>
      <c r="Q1666">
        <v>69360491</v>
      </c>
      <c r="S1666">
        <v>152605224714</v>
      </c>
      <c r="T1666" t="s">
        <v>5763</v>
      </c>
      <c r="U1666" t="s">
        <v>5764</v>
      </c>
      <c r="V1666" t="s">
        <v>5765</v>
      </c>
      <c r="Z1666">
        <v>111.42888232784399</v>
      </c>
      <c r="AA1666">
        <v>-7.4960584584111398</v>
      </c>
      <c r="AB1666" t="s">
        <v>5766</v>
      </c>
      <c r="AC1666" t="s">
        <v>237</v>
      </c>
      <c r="AL1666" t="s">
        <v>218</v>
      </c>
      <c r="AM1666" t="s">
        <v>5767</v>
      </c>
      <c r="AN1666" t="s">
        <v>6</v>
      </c>
      <c r="AO1666" s="57">
        <v>46211.413402777776</v>
      </c>
      <c r="AP1666" s="57">
        <v>46244.333333333336</v>
      </c>
      <c r="AR1666" t="s">
        <v>219</v>
      </c>
      <c r="AS1666" t="s">
        <v>220</v>
      </c>
      <c r="AT1666" t="s">
        <v>231</v>
      </c>
      <c r="AU1666">
        <v>20260808</v>
      </c>
      <c r="AV1666" t="s">
        <v>222</v>
      </c>
      <c r="AW1666" t="s">
        <v>1055</v>
      </c>
      <c r="AX1666" t="s">
        <v>223</v>
      </c>
      <c r="BA1666" s="57">
        <v>46244.333333333336</v>
      </c>
      <c r="BB1666" t="s">
        <v>5767</v>
      </c>
      <c r="BC1666">
        <v>2026</v>
      </c>
      <c r="BD1666">
        <v>8</v>
      </c>
      <c r="BE1666">
        <v>8</v>
      </c>
      <c r="BF1666" s="6">
        <f t="shared" si="75"/>
        <v>46242</v>
      </c>
      <c r="BG1666">
        <f t="shared" si="76"/>
        <v>-2.3333333333357587</v>
      </c>
      <c r="BH1666" t="str">
        <f t="shared" si="77"/>
        <v>COMPLY</v>
      </c>
      <c r="BI1666" t="str">
        <f>VLOOKUP(H1666,Sheet2!$A$1:$B$270,2,FALSE)</f>
        <v>MADIUN</v>
      </c>
    </row>
    <row r="1667" spans="1:61">
      <c r="A1667">
        <v>1666</v>
      </c>
      <c r="B1667">
        <v>1002523134</v>
      </c>
      <c r="C1667">
        <v>3</v>
      </c>
      <c r="D1667" t="s">
        <v>49</v>
      </c>
      <c r="E1667">
        <v>4</v>
      </c>
      <c r="F1667" t="s">
        <v>253</v>
      </c>
      <c r="G1667" t="s">
        <v>968</v>
      </c>
      <c r="H1667" t="s">
        <v>969</v>
      </c>
      <c r="I1667" t="s">
        <v>213</v>
      </c>
      <c r="J1667" t="s">
        <v>214</v>
      </c>
      <c r="K1667" t="s">
        <v>149</v>
      </c>
      <c r="M1667" t="s">
        <v>76</v>
      </c>
      <c r="N1667" t="s">
        <v>216</v>
      </c>
      <c r="O1667" s="57">
        <v>46246.798530092594</v>
      </c>
      <c r="P1667" s="57">
        <v>46247.648865740739</v>
      </c>
      <c r="Q1667">
        <v>69364652</v>
      </c>
      <c r="S1667">
        <v>142212126213</v>
      </c>
      <c r="T1667" t="s">
        <v>8745</v>
      </c>
      <c r="U1667" t="s">
        <v>9714</v>
      </c>
      <c r="V1667" t="s">
        <v>8746</v>
      </c>
      <c r="Z1667">
        <v>109.131389</v>
      </c>
      <c r="AA1667">
        <v>-6.8846920999999996</v>
      </c>
      <c r="AB1667" t="s">
        <v>8747</v>
      </c>
      <c r="AC1667" t="s">
        <v>226</v>
      </c>
      <c r="AL1667" t="s">
        <v>218</v>
      </c>
      <c r="AM1667" t="s">
        <v>8748</v>
      </c>
      <c r="AN1667" t="s">
        <v>6</v>
      </c>
      <c r="AO1667" s="57">
        <v>46364.809502314813</v>
      </c>
      <c r="AP1667" s="57">
        <v>46248.333333333336</v>
      </c>
      <c r="AR1667" t="s">
        <v>219</v>
      </c>
      <c r="AS1667" t="s">
        <v>220</v>
      </c>
      <c r="AT1667" t="s">
        <v>231</v>
      </c>
      <c r="AU1667">
        <v>20260813</v>
      </c>
      <c r="AV1667" t="s">
        <v>222</v>
      </c>
      <c r="AW1667" t="s">
        <v>566</v>
      </c>
      <c r="AX1667" t="s">
        <v>223</v>
      </c>
      <c r="BA1667" s="57">
        <v>46248.333333333336</v>
      </c>
      <c r="BB1667" t="s">
        <v>8748</v>
      </c>
      <c r="BC1667">
        <v>2026</v>
      </c>
      <c r="BD1667">
        <v>8</v>
      </c>
      <c r="BE1667">
        <v>13</v>
      </c>
      <c r="BF1667" s="6">
        <f t="shared" ref="BF1667:BF1730" si="78">DATE(BC1667,BD1667,BE1667)</f>
        <v>46247</v>
      </c>
      <c r="BG1667">
        <f t="shared" ref="BG1667:BG1730" si="79">BF1667-BA1667</f>
        <v>-1.3333333333357587</v>
      </c>
      <c r="BH1667" t="str">
        <f t="shared" ref="BH1667:BH1730" si="80">IF(BG1667=1,"COMPLY",IF(BG1667&lt;1,"COMPLY","NOT COMPLY"))</f>
        <v>COMPLY</v>
      </c>
      <c r="BI1667" t="e">
        <f>VLOOKUP(H1667,Sheet2!$A$1:$B$270,2,FALSE)</f>
        <v>#N/A</v>
      </c>
    </row>
    <row r="1668" spans="1:61">
      <c r="A1668">
        <v>1667</v>
      </c>
      <c r="B1668">
        <v>1002515707</v>
      </c>
      <c r="C1668">
        <v>3</v>
      </c>
      <c r="D1668" t="s">
        <v>55</v>
      </c>
      <c r="E1668">
        <v>5</v>
      </c>
      <c r="F1668" t="s">
        <v>267</v>
      </c>
      <c r="G1668" t="s">
        <v>122</v>
      </c>
      <c r="H1668" t="s">
        <v>350</v>
      </c>
      <c r="I1668" t="s">
        <v>213</v>
      </c>
      <c r="J1668" t="s">
        <v>214</v>
      </c>
      <c r="K1668" t="s">
        <v>149</v>
      </c>
      <c r="L1668" t="s">
        <v>215</v>
      </c>
      <c r="M1668" t="s">
        <v>582</v>
      </c>
      <c r="N1668" t="s">
        <v>216</v>
      </c>
      <c r="O1668" s="57">
        <v>46242.426354166666</v>
      </c>
      <c r="P1668" s="57">
        <v>46245.588564814818</v>
      </c>
      <c r="Q1668">
        <v>69361282</v>
      </c>
      <c r="S1668">
        <v>152443206923</v>
      </c>
      <c r="T1668" t="s">
        <v>5768</v>
      </c>
      <c r="U1668" t="s">
        <v>5769</v>
      </c>
      <c r="V1668" t="s">
        <v>5770</v>
      </c>
      <c r="Z1668">
        <v>112.425079531967</v>
      </c>
      <c r="AA1668">
        <v>-7.3290119174684198</v>
      </c>
      <c r="AB1668" t="s">
        <v>5771</v>
      </c>
      <c r="AC1668" t="s">
        <v>217</v>
      </c>
      <c r="AL1668" t="s">
        <v>218</v>
      </c>
      <c r="AM1668" t="s">
        <v>5567</v>
      </c>
      <c r="AN1668" t="s">
        <v>6</v>
      </c>
      <c r="AO1668" s="57">
        <v>46242.434189814812</v>
      </c>
      <c r="AP1668" s="57">
        <v>46243.333333333336</v>
      </c>
      <c r="AR1668" t="s">
        <v>14</v>
      </c>
      <c r="AS1668" t="s">
        <v>932</v>
      </c>
      <c r="AT1668" t="s">
        <v>231</v>
      </c>
      <c r="AV1668" t="s">
        <v>7831</v>
      </c>
      <c r="AW1668" t="s">
        <v>1057</v>
      </c>
      <c r="AX1668" t="s">
        <v>223</v>
      </c>
      <c r="BA1668" s="57">
        <v>46243.333333333336</v>
      </c>
      <c r="BB1668" t="s">
        <v>5567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str">
        <f>VLOOKUP(H1668,Sheet2!$A$1:$B$270,2,FALSE)</f>
        <v>GRESIK</v>
      </c>
    </row>
    <row r="1669" spans="1:61">
      <c r="A1669">
        <v>1668</v>
      </c>
      <c r="B1669">
        <v>1002505943</v>
      </c>
      <c r="C1669">
        <v>3</v>
      </c>
      <c r="D1669" t="s">
        <v>42</v>
      </c>
      <c r="E1669">
        <v>5</v>
      </c>
      <c r="F1669" t="s">
        <v>233</v>
      </c>
      <c r="G1669" t="s">
        <v>101</v>
      </c>
      <c r="H1669" t="s">
        <v>264</v>
      </c>
      <c r="I1669" t="s">
        <v>213</v>
      </c>
      <c r="J1669" t="s">
        <v>214</v>
      </c>
      <c r="K1669" t="s">
        <v>149</v>
      </c>
      <c r="M1669" t="s">
        <v>76</v>
      </c>
      <c r="N1669" t="s">
        <v>216</v>
      </c>
      <c r="O1669" s="57">
        <v>46237.497256944444</v>
      </c>
      <c r="P1669" s="57">
        <v>46238.512604166666</v>
      </c>
      <c r="Q1669">
        <v>69357403</v>
      </c>
      <c r="S1669">
        <v>152316231839</v>
      </c>
      <c r="T1669" t="s">
        <v>3572</v>
      </c>
      <c r="U1669" t="s">
        <v>3573</v>
      </c>
      <c r="V1669" t="s">
        <v>3574</v>
      </c>
      <c r="Z1669">
        <v>112.72986899999999</v>
      </c>
      <c r="AA1669">
        <v>-7.4494984000000004</v>
      </c>
      <c r="AB1669" t="s">
        <v>3575</v>
      </c>
      <c r="AC1669" t="s">
        <v>230</v>
      </c>
      <c r="AL1669" t="s">
        <v>218</v>
      </c>
      <c r="AM1669" t="s">
        <v>3576</v>
      </c>
      <c r="AN1669" t="s">
        <v>6</v>
      </c>
      <c r="AO1669" s="57">
        <v>46089.507256944446</v>
      </c>
      <c r="AP1669" s="57">
        <v>46239.333333333336</v>
      </c>
      <c r="AR1669" t="s">
        <v>219</v>
      </c>
      <c r="AS1669" t="s">
        <v>233</v>
      </c>
      <c r="AT1669" t="s">
        <v>231</v>
      </c>
      <c r="AU1669">
        <v>20260804</v>
      </c>
      <c r="AV1669" t="s">
        <v>222</v>
      </c>
      <c r="AW1669" t="s">
        <v>566</v>
      </c>
      <c r="AX1669" t="s">
        <v>223</v>
      </c>
      <c r="BA1669" s="57">
        <v>46239.333333333336</v>
      </c>
      <c r="BB1669" t="s">
        <v>3576</v>
      </c>
      <c r="BC1669">
        <v>2026</v>
      </c>
      <c r="BD1669">
        <v>8</v>
      </c>
      <c r="BE1669">
        <v>4</v>
      </c>
      <c r="BF1669" s="6">
        <f t="shared" si="78"/>
        <v>46238</v>
      </c>
      <c r="BG1669">
        <f t="shared" si="79"/>
        <v>-1.3333333333357587</v>
      </c>
      <c r="BH1669" t="str">
        <f t="shared" si="80"/>
        <v>COMPLY</v>
      </c>
      <c r="BI1669" t="str">
        <f>VLOOKUP(H1669,Sheet2!$A$1:$B$270,2,FALSE)</f>
        <v>SIDOARJO</v>
      </c>
    </row>
    <row r="1670" spans="1:61">
      <c r="A1670">
        <v>1669</v>
      </c>
      <c r="B1670">
        <v>1002514433</v>
      </c>
      <c r="C1670">
        <v>3</v>
      </c>
      <c r="D1670" t="s">
        <v>51</v>
      </c>
      <c r="E1670">
        <v>4</v>
      </c>
      <c r="F1670" t="s">
        <v>275</v>
      </c>
      <c r="G1670" t="s">
        <v>297</v>
      </c>
      <c r="H1670" t="s">
        <v>927</v>
      </c>
      <c r="I1670" t="s">
        <v>213</v>
      </c>
      <c r="J1670" t="s">
        <v>214</v>
      </c>
      <c r="K1670" t="s">
        <v>149</v>
      </c>
      <c r="L1670" t="s">
        <v>215</v>
      </c>
      <c r="M1670" t="s">
        <v>76</v>
      </c>
      <c r="N1670" t="s">
        <v>216</v>
      </c>
      <c r="O1670" s="57">
        <v>46241.495787037034</v>
      </c>
      <c r="P1670" s="57">
        <v>46242.507881944446</v>
      </c>
      <c r="Q1670">
        <v>69360688</v>
      </c>
      <c r="S1670">
        <v>142551119470</v>
      </c>
      <c r="T1670" t="s">
        <v>5772</v>
      </c>
      <c r="U1670" t="s">
        <v>5773</v>
      </c>
      <c r="V1670" t="s">
        <v>5774</v>
      </c>
      <c r="Z1670">
        <v>111.04174068036799</v>
      </c>
      <c r="AA1670">
        <v>-6.75172001631881</v>
      </c>
      <c r="AB1670" t="s">
        <v>5775</v>
      </c>
      <c r="AC1670" t="s">
        <v>237</v>
      </c>
      <c r="AL1670" t="s">
        <v>218</v>
      </c>
      <c r="AM1670" t="s">
        <v>5776</v>
      </c>
      <c r="AN1670" t="s">
        <v>6</v>
      </c>
      <c r="AO1670" s="57">
        <v>46211.496574074074</v>
      </c>
      <c r="AP1670" s="57">
        <v>46242.333333333336</v>
      </c>
      <c r="AR1670" t="s">
        <v>219</v>
      </c>
      <c r="AS1670" t="s">
        <v>220</v>
      </c>
      <c r="AT1670" t="s">
        <v>231</v>
      </c>
      <c r="AU1670">
        <v>20260808</v>
      </c>
      <c r="AV1670" t="s">
        <v>222</v>
      </c>
      <c r="AW1670" t="s">
        <v>1057</v>
      </c>
      <c r="AX1670" t="s">
        <v>223</v>
      </c>
      <c r="BA1670" s="57">
        <v>46242.333333333336</v>
      </c>
      <c r="BB1670" t="s">
        <v>5776</v>
      </c>
      <c r="BC1670">
        <v>2026</v>
      </c>
      <c r="BD1670">
        <v>8</v>
      </c>
      <c r="BE1670">
        <v>8</v>
      </c>
      <c r="BF1670" s="6">
        <f t="shared" si="78"/>
        <v>46242</v>
      </c>
      <c r="BG1670">
        <f t="shared" si="79"/>
        <v>-0.33333333333575865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1002512848</v>
      </c>
      <c r="C1671">
        <v>3</v>
      </c>
      <c r="D1671" t="s">
        <v>59</v>
      </c>
      <c r="E1671">
        <v>4</v>
      </c>
      <c r="F1671" t="s">
        <v>573</v>
      </c>
      <c r="G1671" t="s">
        <v>1045</v>
      </c>
      <c r="H1671" t="s">
        <v>1046</v>
      </c>
      <c r="I1671" t="s">
        <v>213</v>
      </c>
      <c r="J1671" t="s">
        <v>214</v>
      </c>
      <c r="K1671" t="s">
        <v>149</v>
      </c>
      <c r="M1671" t="s">
        <v>1013</v>
      </c>
      <c r="N1671" t="s">
        <v>216</v>
      </c>
      <c r="O1671" s="57">
        <v>46240.63521990741</v>
      </c>
      <c r="P1671" s="57">
        <v>46240.636284722219</v>
      </c>
      <c r="Q1671">
        <v>69360119</v>
      </c>
      <c r="S1671">
        <v>143135115039</v>
      </c>
      <c r="T1671" t="s">
        <v>1542</v>
      </c>
      <c r="Z1671">
        <v>110.614745325736</v>
      </c>
      <c r="AA1671">
        <v>-7.92819645991176</v>
      </c>
      <c r="AB1671" t="s">
        <v>2979</v>
      </c>
      <c r="AC1671" t="s">
        <v>293</v>
      </c>
      <c r="AO1671" s="57">
        <v>46181.642870370371</v>
      </c>
      <c r="AR1671" t="s">
        <v>6</v>
      </c>
      <c r="AS1671" t="s">
        <v>1047</v>
      </c>
      <c r="AT1671" t="s">
        <v>231</v>
      </c>
      <c r="AV1671" t="s">
        <v>1014</v>
      </c>
      <c r="AW1671" t="s">
        <v>592</v>
      </c>
      <c r="AX1671" t="s">
        <v>223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:61">
      <c r="A1672">
        <v>1671</v>
      </c>
      <c r="B1672">
        <v>1002505486</v>
      </c>
      <c r="C1672">
        <v>3</v>
      </c>
      <c r="D1672" t="s">
        <v>34</v>
      </c>
      <c r="E1672">
        <v>5</v>
      </c>
      <c r="F1672" t="s">
        <v>595</v>
      </c>
      <c r="G1672" t="s">
        <v>86</v>
      </c>
      <c r="H1672" t="s">
        <v>278</v>
      </c>
      <c r="I1672" t="s">
        <v>213</v>
      </c>
      <c r="J1672" t="s">
        <v>214</v>
      </c>
      <c r="K1672" t="s">
        <v>149</v>
      </c>
      <c r="L1672" t="s">
        <v>215</v>
      </c>
      <c r="M1672" t="s">
        <v>582</v>
      </c>
      <c r="N1672" t="s">
        <v>216</v>
      </c>
      <c r="O1672" s="57">
        <v>46237.351365740738</v>
      </c>
      <c r="P1672" s="57">
        <v>46239.582430555558</v>
      </c>
      <c r="Q1672">
        <v>69357156</v>
      </c>
      <c r="S1672">
        <v>172418758121</v>
      </c>
      <c r="T1672" t="s">
        <v>1279</v>
      </c>
      <c r="U1672" t="s">
        <v>3591</v>
      </c>
      <c r="V1672" t="s">
        <v>3592</v>
      </c>
      <c r="Z1672">
        <v>115.14787699999999</v>
      </c>
      <c r="AA1672">
        <v>-8.6551185000000004</v>
      </c>
      <c r="AB1672" t="s">
        <v>1282</v>
      </c>
      <c r="AC1672" t="s">
        <v>237</v>
      </c>
      <c r="AL1672" t="s">
        <v>218</v>
      </c>
      <c r="AM1672" t="s">
        <v>3593</v>
      </c>
      <c r="AN1672" t="s">
        <v>6</v>
      </c>
      <c r="AO1672" s="57">
        <v>46089.361111111109</v>
      </c>
      <c r="AP1672" s="57">
        <v>46238.333333333336</v>
      </c>
      <c r="AQ1672" t="s">
        <v>249</v>
      </c>
      <c r="AR1672" t="s">
        <v>14</v>
      </c>
      <c r="AS1672" t="s">
        <v>86</v>
      </c>
      <c r="AT1672" t="s">
        <v>231</v>
      </c>
      <c r="AV1672" t="s">
        <v>3594</v>
      </c>
      <c r="AW1672" t="s">
        <v>1059</v>
      </c>
      <c r="AX1672" t="s">
        <v>223</v>
      </c>
      <c r="BA1672" s="57">
        <v>46238.333333333336</v>
      </c>
      <c r="BB1672" t="s">
        <v>3593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str">
        <f>VLOOKUP(H1672,Sheet2!$A$1:$B$270,2,FALSE)</f>
        <v>UBUNG</v>
      </c>
    </row>
    <row r="1673" spans="1:61">
      <c r="A1673">
        <v>1672</v>
      </c>
      <c r="B1673">
        <v>1002507513</v>
      </c>
      <c r="C1673">
        <v>3</v>
      </c>
      <c r="D1673" t="s">
        <v>49</v>
      </c>
      <c r="E1673">
        <v>4</v>
      </c>
      <c r="F1673" t="s">
        <v>253</v>
      </c>
      <c r="G1673" t="s">
        <v>968</v>
      </c>
      <c r="H1673" t="s">
        <v>969</v>
      </c>
      <c r="I1673" t="s">
        <v>213</v>
      </c>
      <c r="J1673" t="s">
        <v>214</v>
      </c>
      <c r="K1673" t="s">
        <v>149</v>
      </c>
      <c r="L1673" t="s">
        <v>215</v>
      </c>
      <c r="M1673" t="s">
        <v>582</v>
      </c>
      <c r="N1673" t="s">
        <v>216</v>
      </c>
      <c r="O1673" s="57">
        <v>46238.449270833335</v>
      </c>
      <c r="P1673" s="57">
        <v>46244.465787037036</v>
      </c>
      <c r="Q1673">
        <v>69358089</v>
      </c>
      <c r="S1673">
        <v>142212126632</v>
      </c>
      <c r="T1673" t="s">
        <v>3595</v>
      </c>
      <c r="U1673" t="s">
        <v>3596</v>
      </c>
      <c r="V1673" t="s">
        <v>3597</v>
      </c>
      <c r="Z1673">
        <v>109.1320296</v>
      </c>
      <c r="AA1673">
        <v>-6.8582051000000002</v>
      </c>
      <c r="AB1673" t="s">
        <v>3598</v>
      </c>
      <c r="AC1673" t="s">
        <v>237</v>
      </c>
      <c r="AL1673" t="s">
        <v>218</v>
      </c>
      <c r="AM1673" t="s">
        <v>3599</v>
      </c>
      <c r="AN1673" t="s">
        <v>6</v>
      </c>
      <c r="AO1673" s="57">
        <v>46120.454953703702</v>
      </c>
      <c r="AP1673" s="57">
        <v>46239.333333333336</v>
      </c>
      <c r="AQ1673" t="s">
        <v>249</v>
      </c>
      <c r="AR1673" t="s">
        <v>14</v>
      </c>
      <c r="AS1673" t="s">
        <v>220</v>
      </c>
      <c r="AT1673" t="s">
        <v>231</v>
      </c>
      <c r="AV1673" t="s">
        <v>6791</v>
      </c>
      <c r="AW1673" t="s">
        <v>1063</v>
      </c>
      <c r="AX1673" t="s">
        <v>223</v>
      </c>
      <c r="BA1673" s="57">
        <v>46239.333333333336</v>
      </c>
      <c r="BB1673" t="s">
        <v>3599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:61">
      <c r="A1674">
        <v>1673</v>
      </c>
      <c r="B1674">
        <v>1002507753</v>
      </c>
      <c r="C1674">
        <v>3</v>
      </c>
      <c r="D1674" t="s">
        <v>51</v>
      </c>
      <c r="E1674">
        <v>4</v>
      </c>
      <c r="F1674" t="s">
        <v>275</v>
      </c>
      <c r="G1674" t="s">
        <v>275</v>
      </c>
      <c r="H1674" t="s">
        <v>986</v>
      </c>
      <c r="I1674" t="s">
        <v>213</v>
      </c>
      <c r="J1674" t="s">
        <v>214</v>
      </c>
      <c r="K1674" t="s">
        <v>149</v>
      </c>
      <c r="M1674" t="s">
        <v>236</v>
      </c>
      <c r="N1674" t="s">
        <v>216</v>
      </c>
      <c r="O1674" s="57">
        <v>46238.480092592596</v>
      </c>
      <c r="P1674" s="57">
        <v>46241.64135416667</v>
      </c>
      <c r="Q1674">
        <v>69358150</v>
      </c>
      <c r="T1674" t="s">
        <v>990</v>
      </c>
      <c r="Z1674">
        <v>110.922179684658</v>
      </c>
      <c r="AA1674">
        <v>-6.8085195694748801</v>
      </c>
      <c r="AB1674" t="s">
        <v>3600</v>
      </c>
      <c r="AC1674" t="s">
        <v>226</v>
      </c>
      <c r="AL1674" t="s">
        <v>218</v>
      </c>
      <c r="AM1674" s="58">
        <v>25569</v>
      </c>
      <c r="AN1674" t="s">
        <v>6</v>
      </c>
      <c r="AO1674" s="57">
        <v>46120.48636574074</v>
      </c>
      <c r="AR1674" t="s">
        <v>314</v>
      </c>
      <c r="AS1674" t="s">
        <v>220</v>
      </c>
      <c r="AT1674" t="s">
        <v>231</v>
      </c>
      <c r="AV1674" t="s">
        <v>1214</v>
      </c>
      <c r="AW1674" t="s">
        <v>630</v>
      </c>
      <c r="AX1674" t="s">
        <v>223</v>
      </c>
      <c r="BA1674" s="57">
        <v>25569</v>
      </c>
      <c r="BB1674" s="58">
        <v>25569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:61">
      <c r="A1675">
        <v>1674</v>
      </c>
      <c r="B1675">
        <v>1002504618</v>
      </c>
      <c r="C1675">
        <v>3</v>
      </c>
      <c r="D1675" t="s">
        <v>55</v>
      </c>
      <c r="E1675">
        <v>5</v>
      </c>
      <c r="F1675" t="s">
        <v>267</v>
      </c>
      <c r="G1675" t="s">
        <v>122</v>
      </c>
      <c r="H1675" t="s">
        <v>486</v>
      </c>
      <c r="I1675" t="s">
        <v>213</v>
      </c>
      <c r="J1675" t="s">
        <v>214</v>
      </c>
      <c r="K1675" t="s">
        <v>149</v>
      </c>
      <c r="M1675" t="s">
        <v>236</v>
      </c>
      <c r="N1675" t="s">
        <v>216</v>
      </c>
      <c r="O1675" s="57">
        <v>46235.589583333334</v>
      </c>
      <c r="P1675" s="57">
        <v>46237.427928240744</v>
      </c>
      <c r="Q1675">
        <v>69356769</v>
      </c>
      <c r="S1675">
        <v>152453209051</v>
      </c>
      <c r="T1675" t="s">
        <v>3604</v>
      </c>
      <c r="U1675" t="s">
        <v>3605</v>
      </c>
      <c r="Z1675">
        <v>112.65204610000001</v>
      </c>
      <c r="AA1675">
        <v>-5.8493833999999998</v>
      </c>
      <c r="AB1675" t="s">
        <v>3606</v>
      </c>
      <c r="AC1675" t="s">
        <v>230</v>
      </c>
      <c r="AO1675" s="57">
        <v>46030.590185185189</v>
      </c>
      <c r="AR1675" t="s">
        <v>314</v>
      </c>
      <c r="AS1675" t="s">
        <v>122</v>
      </c>
      <c r="AT1675" t="s">
        <v>231</v>
      </c>
      <c r="AV1675" t="s">
        <v>1099</v>
      </c>
      <c r="AW1675" t="s">
        <v>606</v>
      </c>
      <c r="AX1675" t="s">
        <v>223</v>
      </c>
      <c r="AZ1675" t="s">
        <v>1099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str">
        <f>VLOOKUP(H1675,Sheet2!$A$1:$B$270,2,FALSE)</f>
        <v>GRESIK</v>
      </c>
    </row>
    <row r="1676" spans="1:61">
      <c r="A1676">
        <v>1675</v>
      </c>
      <c r="B1676">
        <v>1002518717</v>
      </c>
      <c r="C1676">
        <v>3</v>
      </c>
      <c r="D1676" t="s">
        <v>55</v>
      </c>
      <c r="E1676">
        <v>5</v>
      </c>
      <c r="F1676" t="s">
        <v>267</v>
      </c>
      <c r="G1676" t="s">
        <v>128</v>
      </c>
      <c r="H1676" t="s">
        <v>388</v>
      </c>
      <c r="I1676" t="s">
        <v>213</v>
      </c>
      <c r="J1676" t="s">
        <v>214</v>
      </c>
      <c r="K1676" t="s">
        <v>149</v>
      </c>
      <c r="L1676" t="s">
        <v>215</v>
      </c>
      <c r="M1676" t="s">
        <v>76</v>
      </c>
      <c r="N1676" t="s">
        <v>216</v>
      </c>
      <c r="O1676" s="57">
        <v>46244.805520833332</v>
      </c>
      <c r="P1676" s="57">
        <v>46245.601597222223</v>
      </c>
      <c r="Q1676">
        <v>69362802</v>
      </c>
      <c r="S1676">
        <v>152409278329</v>
      </c>
      <c r="T1676" t="s">
        <v>6792</v>
      </c>
      <c r="U1676" t="s">
        <v>6793</v>
      </c>
      <c r="V1676" t="s">
        <v>6794</v>
      </c>
      <c r="Z1676">
        <v>112.66074380000001</v>
      </c>
      <c r="AA1676">
        <v>-7.2865918000000001</v>
      </c>
      <c r="AB1676" t="s">
        <v>6795</v>
      </c>
      <c r="AC1676" t="s">
        <v>237</v>
      </c>
      <c r="AL1676" t="s">
        <v>218</v>
      </c>
      <c r="AM1676" t="s">
        <v>6796</v>
      </c>
      <c r="AN1676" t="s">
        <v>6</v>
      </c>
      <c r="AO1676" s="57">
        <v>46303.809363425928</v>
      </c>
      <c r="AP1676" s="57">
        <v>46246.333333333336</v>
      </c>
      <c r="AR1676" t="s">
        <v>219</v>
      </c>
      <c r="AS1676" t="s">
        <v>128</v>
      </c>
      <c r="AT1676" t="s">
        <v>231</v>
      </c>
      <c r="AU1676">
        <v>20260811</v>
      </c>
      <c r="AV1676" t="s">
        <v>222</v>
      </c>
      <c r="AW1676" t="s">
        <v>1055</v>
      </c>
      <c r="AX1676" t="s">
        <v>223</v>
      </c>
      <c r="BA1676" s="57">
        <v>46246.333333333336</v>
      </c>
      <c r="BB1676" t="s">
        <v>6796</v>
      </c>
      <c r="BC1676">
        <v>2026</v>
      </c>
      <c r="BD1676">
        <v>8</v>
      </c>
      <c r="BE1676">
        <v>11</v>
      </c>
      <c r="BF1676" s="6">
        <f t="shared" si="78"/>
        <v>46245</v>
      </c>
      <c r="BG1676">
        <f t="shared" si="79"/>
        <v>-1.3333333333357587</v>
      </c>
      <c r="BH1676" t="str">
        <f t="shared" si="80"/>
        <v>COMPLY</v>
      </c>
      <c r="BI1676" t="str">
        <f>VLOOKUP(H1676,Sheet2!$A$1:$B$270,2,FALSE)</f>
        <v>SURABAYA UTARA</v>
      </c>
    </row>
    <row r="1677" spans="1:61">
      <c r="A1677">
        <v>1676</v>
      </c>
      <c r="B1677">
        <v>1002511235</v>
      </c>
      <c r="C1677">
        <v>3</v>
      </c>
      <c r="D1677" t="s">
        <v>55</v>
      </c>
      <c r="E1677">
        <v>5</v>
      </c>
      <c r="F1677" t="s">
        <v>267</v>
      </c>
      <c r="G1677" t="s">
        <v>123</v>
      </c>
      <c r="H1677" t="s">
        <v>397</v>
      </c>
      <c r="I1677" t="s">
        <v>213</v>
      </c>
      <c r="J1677" t="s">
        <v>214</v>
      </c>
      <c r="K1677" t="s">
        <v>149</v>
      </c>
      <c r="L1677" t="s">
        <v>215</v>
      </c>
      <c r="M1677" t="s">
        <v>596</v>
      </c>
      <c r="N1677" t="s">
        <v>216</v>
      </c>
      <c r="O1677" s="57">
        <v>46239.710370370369</v>
      </c>
      <c r="P1677" s="57">
        <v>46244.400925925926</v>
      </c>
      <c r="Q1677">
        <v>69359433</v>
      </c>
      <c r="S1677">
        <v>152404213363</v>
      </c>
      <c r="T1677" t="s">
        <v>3625</v>
      </c>
      <c r="U1677" t="s">
        <v>3626</v>
      </c>
      <c r="V1677" t="s">
        <v>3627</v>
      </c>
      <c r="Z1677">
        <v>112.7447628</v>
      </c>
      <c r="AA1677">
        <v>-7.2354738999999997</v>
      </c>
      <c r="AB1677" t="s">
        <v>3628</v>
      </c>
      <c r="AC1677" t="s">
        <v>237</v>
      </c>
      <c r="AL1677" t="s">
        <v>218</v>
      </c>
      <c r="AM1677" t="s">
        <v>3531</v>
      </c>
      <c r="AN1677" t="s">
        <v>6</v>
      </c>
      <c r="AO1677" s="57">
        <v>46150.715601851851</v>
      </c>
      <c r="AP1677" s="57">
        <v>46240.541666666664</v>
      </c>
      <c r="AQ1677" t="s">
        <v>249</v>
      </c>
      <c r="AR1677" t="s">
        <v>14</v>
      </c>
      <c r="AS1677" t="s">
        <v>555</v>
      </c>
      <c r="AT1677" t="s">
        <v>231</v>
      </c>
      <c r="AV1677" t="s">
        <v>597</v>
      </c>
      <c r="AW1677" t="s">
        <v>1055</v>
      </c>
      <c r="AX1677" t="s">
        <v>223</v>
      </c>
      <c r="BA1677" s="57">
        <v>46240.541666666664</v>
      </c>
      <c r="BB1677" t="s">
        <v>3531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str">
        <f>VLOOKUP(H1677,Sheet2!$A$1:$B$270,2,FALSE)</f>
        <v>SURABAYA UTARA</v>
      </c>
    </row>
    <row r="1678" spans="1:61">
      <c r="A1678">
        <v>1677</v>
      </c>
      <c r="B1678">
        <v>1002509994</v>
      </c>
      <c r="C1678">
        <v>3</v>
      </c>
      <c r="D1678" t="s">
        <v>45</v>
      </c>
      <c r="E1678">
        <v>5</v>
      </c>
      <c r="F1678" t="s">
        <v>211</v>
      </c>
      <c r="G1678" t="s">
        <v>116</v>
      </c>
      <c r="H1678" t="s">
        <v>274</v>
      </c>
      <c r="I1678" t="s">
        <v>213</v>
      </c>
      <c r="J1678" t="s">
        <v>214</v>
      </c>
      <c r="K1678" t="s">
        <v>149</v>
      </c>
      <c r="M1678" t="s">
        <v>76</v>
      </c>
      <c r="N1678" t="s">
        <v>216</v>
      </c>
      <c r="O1678" s="57">
        <v>46239.441331018519</v>
      </c>
      <c r="P1678" s="57">
        <v>46239.532951388886</v>
      </c>
      <c r="Q1678">
        <v>69357083</v>
      </c>
      <c r="S1678">
        <v>172604213915</v>
      </c>
      <c r="T1678" t="s">
        <v>3629</v>
      </c>
      <c r="U1678" t="s">
        <v>3630</v>
      </c>
      <c r="V1678" t="s">
        <v>3631</v>
      </c>
      <c r="Z1678">
        <v>116.4975355</v>
      </c>
      <c r="AA1678">
        <v>-8.3315584999999999</v>
      </c>
      <c r="AB1678" t="s">
        <v>3632</v>
      </c>
      <c r="AC1678" t="s">
        <v>217</v>
      </c>
      <c r="AL1678" t="s">
        <v>218</v>
      </c>
      <c r="AM1678" t="s">
        <v>3633</v>
      </c>
      <c r="AN1678" t="s">
        <v>6</v>
      </c>
      <c r="AO1678" s="57">
        <v>46150.44427083333</v>
      </c>
      <c r="AR1678" t="s">
        <v>219</v>
      </c>
      <c r="AS1678" t="s">
        <v>956</v>
      </c>
      <c r="AT1678" t="s">
        <v>231</v>
      </c>
      <c r="AU1678">
        <v>20260805</v>
      </c>
      <c r="AV1678" t="s">
        <v>222</v>
      </c>
      <c r="AW1678" t="s">
        <v>566</v>
      </c>
      <c r="AX1678" t="s">
        <v>223</v>
      </c>
      <c r="BA1678" s="57">
        <v>46239.291666666664</v>
      </c>
      <c r="BB1678" t="s">
        <v>3633</v>
      </c>
      <c r="BC1678">
        <v>2026</v>
      </c>
      <c r="BD1678">
        <v>8</v>
      </c>
      <c r="BE1678">
        <v>5</v>
      </c>
      <c r="BF1678" s="6">
        <f t="shared" si="78"/>
        <v>46239</v>
      </c>
      <c r="BG1678">
        <f t="shared" si="79"/>
        <v>-0.29166666666424135</v>
      </c>
      <c r="BH1678" t="str">
        <f t="shared" si="80"/>
        <v>COMPLY</v>
      </c>
      <c r="BI1678" t="str">
        <f>VLOOKUP(H1678,Sheet2!$A$1:$B$270,2,FALSE)</f>
        <v>SELONG</v>
      </c>
    </row>
    <row r="1679" spans="1:61">
      <c r="A1679">
        <v>1678</v>
      </c>
      <c r="B1679">
        <v>1002520649</v>
      </c>
      <c r="C1679">
        <v>3</v>
      </c>
      <c r="D1679" t="s">
        <v>34</v>
      </c>
      <c r="E1679">
        <v>5</v>
      </c>
      <c r="F1679" t="s">
        <v>580</v>
      </c>
      <c r="G1679" t="s">
        <v>79</v>
      </c>
      <c r="H1679" t="s">
        <v>473</v>
      </c>
      <c r="I1679" t="s">
        <v>213</v>
      </c>
      <c r="J1679" t="s">
        <v>214</v>
      </c>
      <c r="K1679" t="s">
        <v>149</v>
      </c>
      <c r="M1679" t="s">
        <v>225</v>
      </c>
      <c r="N1679" t="s">
        <v>216</v>
      </c>
      <c r="O1679" s="57">
        <v>46245.672638888886</v>
      </c>
      <c r="P1679" s="57">
        <v>46248.338530092595</v>
      </c>
      <c r="Q1679">
        <v>69363597</v>
      </c>
      <c r="S1679">
        <v>172407213935</v>
      </c>
      <c r="T1679" t="s">
        <v>7832</v>
      </c>
      <c r="U1679" t="s">
        <v>7833</v>
      </c>
      <c r="V1679" t="s">
        <v>8749</v>
      </c>
      <c r="Z1679">
        <v>115.3048615</v>
      </c>
      <c r="AA1679">
        <v>-8.5316741999999994</v>
      </c>
      <c r="AB1679" t="s">
        <v>7834</v>
      </c>
      <c r="AC1679" t="s">
        <v>230</v>
      </c>
      <c r="AL1679" t="s">
        <v>218</v>
      </c>
      <c r="AM1679" t="s">
        <v>8750</v>
      </c>
      <c r="AN1679" t="s">
        <v>6</v>
      </c>
      <c r="AO1679" s="57">
        <v>46334.673483796294</v>
      </c>
      <c r="AP1679" s="57">
        <v>46248.333333333336</v>
      </c>
      <c r="AR1679" t="s">
        <v>18</v>
      </c>
      <c r="AS1679" t="s">
        <v>79</v>
      </c>
      <c r="AT1679" t="s">
        <v>231</v>
      </c>
      <c r="AV1679" t="s">
        <v>227</v>
      </c>
      <c r="AW1679" t="s">
        <v>567</v>
      </c>
      <c r="AX1679" t="s">
        <v>223</v>
      </c>
      <c r="BA1679" s="57">
        <v>46248.333333333336</v>
      </c>
      <c r="BB1679" t="s">
        <v>8750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str">
        <f>VLOOKUP(H1679,Sheet2!$A$1:$B$270,2,FALSE)</f>
        <v>GIANYAR</v>
      </c>
    </row>
    <row r="1680" spans="1:61">
      <c r="A1680">
        <v>1679</v>
      </c>
      <c r="B1680">
        <v>1002516370</v>
      </c>
      <c r="C1680">
        <v>3</v>
      </c>
      <c r="D1680" t="s">
        <v>38</v>
      </c>
      <c r="E1680">
        <v>5</v>
      </c>
      <c r="F1680" t="s">
        <v>92</v>
      </c>
      <c r="G1680" t="s">
        <v>95</v>
      </c>
      <c r="H1680" t="s">
        <v>245</v>
      </c>
      <c r="I1680" t="s">
        <v>213</v>
      </c>
      <c r="J1680" t="s">
        <v>214</v>
      </c>
      <c r="K1680" t="s">
        <v>149</v>
      </c>
      <c r="L1680" t="s">
        <v>215</v>
      </c>
      <c r="M1680" t="s">
        <v>76</v>
      </c>
      <c r="N1680" t="s">
        <v>216</v>
      </c>
      <c r="O1680" s="57">
        <v>46243.434687499997</v>
      </c>
      <c r="P1680" s="57">
        <v>46243.856446759259</v>
      </c>
      <c r="Q1680">
        <v>69361759</v>
      </c>
      <c r="S1680">
        <v>152604231081</v>
      </c>
      <c r="T1680" t="s">
        <v>5777</v>
      </c>
      <c r="U1680" t="s">
        <v>5778</v>
      </c>
      <c r="V1680" t="s">
        <v>5779</v>
      </c>
      <c r="Z1680">
        <v>111.440313868224</v>
      </c>
      <c r="AA1680">
        <v>-7.9157188445847702</v>
      </c>
      <c r="AB1680" t="s">
        <v>5780</v>
      </c>
      <c r="AC1680" t="s">
        <v>217</v>
      </c>
      <c r="AL1680" t="s">
        <v>218</v>
      </c>
      <c r="AM1680" t="s">
        <v>5781</v>
      </c>
      <c r="AN1680" t="s">
        <v>6</v>
      </c>
      <c r="AO1680" s="57">
        <v>46273.444479166668</v>
      </c>
      <c r="AP1680" s="57">
        <v>46244.333333333336</v>
      </c>
      <c r="AR1680" t="s">
        <v>219</v>
      </c>
      <c r="AS1680" t="s">
        <v>246</v>
      </c>
      <c r="AT1680" t="s">
        <v>231</v>
      </c>
      <c r="AU1680">
        <v>20260809</v>
      </c>
      <c r="AV1680" t="s">
        <v>222</v>
      </c>
      <c r="AW1680" t="s">
        <v>1055</v>
      </c>
      <c r="AX1680" t="s">
        <v>223</v>
      </c>
      <c r="BA1680" s="57">
        <v>46244.333333333336</v>
      </c>
      <c r="BB1680" t="s">
        <v>5781</v>
      </c>
      <c r="BC1680">
        <v>2026</v>
      </c>
      <c r="BD1680">
        <v>8</v>
      </c>
      <c r="BE1680">
        <v>9</v>
      </c>
      <c r="BF1680" s="6">
        <f t="shared" si="78"/>
        <v>46243</v>
      </c>
      <c r="BG1680">
        <f t="shared" si="79"/>
        <v>-1.3333333333357587</v>
      </c>
      <c r="BH1680" t="str">
        <f t="shared" si="80"/>
        <v>COMPLY</v>
      </c>
      <c r="BI1680" t="str">
        <f>VLOOKUP(H1680,Sheet2!$A$1:$B$270,2,FALSE)</f>
        <v>PONOROGO</v>
      </c>
    </row>
    <row r="1681" spans="1:61">
      <c r="A1681">
        <v>1680</v>
      </c>
      <c r="B1681">
        <v>1002505735</v>
      </c>
      <c r="C1681">
        <v>3</v>
      </c>
      <c r="D1681" t="s">
        <v>38</v>
      </c>
      <c r="E1681">
        <v>5</v>
      </c>
      <c r="F1681" t="s">
        <v>90</v>
      </c>
      <c r="G1681" t="s">
        <v>96</v>
      </c>
      <c r="H1681" t="s">
        <v>291</v>
      </c>
      <c r="I1681" t="s">
        <v>213</v>
      </c>
      <c r="J1681" t="s">
        <v>214</v>
      </c>
      <c r="K1681" t="s">
        <v>149</v>
      </c>
      <c r="L1681" t="s">
        <v>215</v>
      </c>
      <c r="M1681" t="s">
        <v>76</v>
      </c>
      <c r="N1681" t="s">
        <v>216</v>
      </c>
      <c r="O1681" s="57">
        <v>46237.428449074076</v>
      </c>
      <c r="P1681" s="57">
        <v>46237.881643518522</v>
      </c>
      <c r="Q1681">
        <v>69357328</v>
      </c>
      <c r="S1681">
        <v>152608209005</v>
      </c>
      <c r="T1681" t="s">
        <v>3641</v>
      </c>
      <c r="U1681" t="s">
        <v>3642</v>
      </c>
      <c r="V1681" t="s">
        <v>3643</v>
      </c>
      <c r="Z1681">
        <v>111.693654234275</v>
      </c>
      <c r="AA1681">
        <v>-8.0854542202949098</v>
      </c>
      <c r="AB1681" t="s">
        <v>3644</v>
      </c>
      <c r="AC1681" t="s">
        <v>237</v>
      </c>
      <c r="AL1681" t="s">
        <v>218</v>
      </c>
      <c r="AM1681" t="s">
        <v>3593</v>
      </c>
      <c r="AN1681" t="s">
        <v>6</v>
      </c>
      <c r="AO1681" s="57">
        <v>46089.444699074076</v>
      </c>
      <c r="AP1681" s="57">
        <v>46238.333333333336</v>
      </c>
      <c r="AR1681" t="s">
        <v>219</v>
      </c>
      <c r="AS1681" t="s">
        <v>96</v>
      </c>
      <c r="AT1681" t="s">
        <v>231</v>
      </c>
      <c r="AU1681">
        <v>20260803</v>
      </c>
      <c r="AV1681" t="s">
        <v>222</v>
      </c>
      <c r="AW1681" t="s">
        <v>1055</v>
      </c>
      <c r="AX1681" t="s">
        <v>223</v>
      </c>
      <c r="BA1681" s="57">
        <v>46238.333333333336</v>
      </c>
      <c r="BB1681" t="s">
        <v>3593</v>
      </c>
      <c r="BC1681">
        <v>2026</v>
      </c>
      <c r="BD1681">
        <v>8</v>
      </c>
      <c r="BE1681">
        <v>3</v>
      </c>
      <c r="BF1681" s="6">
        <f t="shared" si="78"/>
        <v>46237</v>
      </c>
      <c r="BG1681">
        <f t="shared" si="79"/>
        <v>-1.3333333333357587</v>
      </c>
      <c r="BH1681" t="str">
        <f t="shared" si="80"/>
        <v>COMPLY</v>
      </c>
      <c r="BI1681" t="str">
        <f>VLOOKUP(H1681,Sheet2!$A$1:$B$270,2,FALSE)</f>
        <v>PONOROGO</v>
      </c>
    </row>
    <row r="1682" spans="1:61">
      <c r="A1682">
        <v>1681</v>
      </c>
      <c r="B1682">
        <v>1002524893</v>
      </c>
      <c r="C1682">
        <v>3</v>
      </c>
      <c r="D1682" t="s">
        <v>42</v>
      </c>
      <c r="E1682">
        <v>5</v>
      </c>
      <c r="F1682" t="s">
        <v>106</v>
      </c>
      <c r="G1682" t="s">
        <v>107</v>
      </c>
      <c r="H1682" t="s">
        <v>355</v>
      </c>
      <c r="I1682" t="s">
        <v>213</v>
      </c>
      <c r="J1682" t="s">
        <v>214</v>
      </c>
      <c r="K1682" t="s">
        <v>149</v>
      </c>
      <c r="M1682" t="s">
        <v>240</v>
      </c>
      <c r="N1682" t="s">
        <v>216</v>
      </c>
      <c r="O1682" s="57">
        <v>46247.678506944445</v>
      </c>
      <c r="P1682" s="57">
        <v>46247.825196759259</v>
      </c>
      <c r="Q1682">
        <v>69365411</v>
      </c>
      <c r="S1682">
        <v>152509216253</v>
      </c>
      <c r="T1682" t="s">
        <v>9715</v>
      </c>
      <c r="U1682" t="s">
        <v>9716</v>
      </c>
      <c r="V1682" t="s">
        <v>9717</v>
      </c>
      <c r="Z1682">
        <v>113.4004104</v>
      </c>
      <c r="AA1682">
        <v>-7.7616335000000003</v>
      </c>
      <c r="AB1682" t="s">
        <v>9718</v>
      </c>
      <c r="AC1682" t="s">
        <v>230</v>
      </c>
      <c r="AL1682" t="s">
        <v>218</v>
      </c>
      <c r="AM1682" t="s">
        <v>9719</v>
      </c>
      <c r="AN1682" t="s">
        <v>6</v>
      </c>
      <c r="AO1682" t="s">
        <v>9018</v>
      </c>
      <c r="AP1682" s="57">
        <v>46249.333333333336</v>
      </c>
      <c r="AR1682" t="s">
        <v>241</v>
      </c>
      <c r="AS1682" t="s">
        <v>6672</v>
      </c>
      <c r="AT1682" t="s">
        <v>231</v>
      </c>
      <c r="AV1682" t="s">
        <v>240</v>
      </c>
      <c r="AW1682" t="s">
        <v>566</v>
      </c>
      <c r="AX1682" t="s">
        <v>223</v>
      </c>
      <c r="BA1682" s="57">
        <v>46249.333333333336</v>
      </c>
      <c r="BB1682" t="s">
        <v>9719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str">
        <f>VLOOKUP(H1682,Sheet2!$A$1:$B$270,2,FALSE)</f>
        <v>PROBOLINGGO</v>
      </c>
    </row>
    <row r="1683" spans="1:61">
      <c r="A1683">
        <v>1682</v>
      </c>
      <c r="B1683">
        <v>1002511457</v>
      </c>
      <c r="C1683">
        <v>3</v>
      </c>
      <c r="D1683" t="s">
        <v>34</v>
      </c>
      <c r="E1683">
        <v>5</v>
      </c>
      <c r="F1683" t="s">
        <v>595</v>
      </c>
      <c r="G1683" t="s">
        <v>86</v>
      </c>
      <c r="H1683" t="s">
        <v>307</v>
      </c>
      <c r="I1683" t="s">
        <v>213</v>
      </c>
      <c r="J1683" t="s">
        <v>214</v>
      </c>
      <c r="K1683" t="s">
        <v>149</v>
      </c>
      <c r="M1683" t="s">
        <v>76</v>
      </c>
      <c r="N1683" t="s">
        <v>216</v>
      </c>
      <c r="O1683" s="57">
        <v>46240.357349537036</v>
      </c>
      <c r="P1683" s="57">
        <v>46244.563518518517</v>
      </c>
      <c r="Q1683">
        <v>69359566</v>
      </c>
      <c r="R1683">
        <v>3619596940</v>
      </c>
      <c r="S1683">
        <v>172416797805</v>
      </c>
      <c r="T1683" t="s">
        <v>3645</v>
      </c>
      <c r="U1683" t="s">
        <v>3646</v>
      </c>
      <c r="V1683" t="s">
        <v>3647</v>
      </c>
      <c r="Z1683">
        <v>115.1828069</v>
      </c>
      <c r="AA1683">
        <v>-8.6849582000000005</v>
      </c>
      <c r="AB1683" t="s">
        <v>3648</v>
      </c>
      <c r="AC1683" t="s">
        <v>230</v>
      </c>
      <c r="AL1683" t="s">
        <v>218</v>
      </c>
      <c r="AM1683" t="s">
        <v>3649</v>
      </c>
      <c r="AN1683" t="s">
        <v>6</v>
      </c>
      <c r="AO1683" s="57">
        <v>46181.361018518517</v>
      </c>
      <c r="AP1683" s="57">
        <v>46241.541666666664</v>
      </c>
      <c r="AQ1683" t="s">
        <v>249</v>
      </c>
      <c r="AR1683" t="s">
        <v>219</v>
      </c>
      <c r="AS1683" t="s">
        <v>650</v>
      </c>
      <c r="AT1683" t="s">
        <v>231</v>
      </c>
      <c r="AU1683">
        <v>20260810</v>
      </c>
      <c r="AV1683" t="s">
        <v>222</v>
      </c>
      <c r="AW1683" t="s">
        <v>1094</v>
      </c>
      <c r="AX1683" t="s">
        <v>223</v>
      </c>
      <c r="BA1683" s="57">
        <v>46241.541666666664</v>
      </c>
      <c r="BB1683" t="s">
        <v>3649</v>
      </c>
      <c r="BC1683">
        <v>2026</v>
      </c>
      <c r="BD1683">
        <v>8</v>
      </c>
      <c r="BE1683">
        <v>10</v>
      </c>
      <c r="BF1683" s="6">
        <f t="shared" si="78"/>
        <v>46244</v>
      </c>
      <c r="BG1683">
        <f t="shared" si="79"/>
        <v>2.4583333333357587</v>
      </c>
      <c r="BH1683" t="str">
        <f t="shared" si="80"/>
        <v>NOT COMPLY</v>
      </c>
      <c r="BI1683" t="str">
        <f>VLOOKUP(H1683,Sheet2!$A$1:$B$270,2,FALSE)</f>
        <v>UBUNG</v>
      </c>
    </row>
    <row r="1684" spans="1:61">
      <c r="A1684">
        <v>1683</v>
      </c>
      <c r="B1684">
        <v>1002514736</v>
      </c>
      <c r="C1684">
        <v>3</v>
      </c>
      <c r="D1684" t="s">
        <v>51</v>
      </c>
      <c r="E1684">
        <v>4</v>
      </c>
      <c r="F1684" t="s">
        <v>275</v>
      </c>
      <c r="G1684" t="s">
        <v>275</v>
      </c>
      <c r="H1684" t="s">
        <v>976</v>
      </c>
      <c r="I1684" t="s">
        <v>213</v>
      </c>
      <c r="J1684" t="s">
        <v>214</v>
      </c>
      <c r="K1684" t="s">
        <v>149</v>
      </c>
      <c r="L1684" t="s">
        <v>215</v>
      </c>
      <c r="M1684" t="s">
        <v>970</v>
      </c>
      <c r="N1684" t="s">
        <v>216</v>
      </c>
      <c r="O1684" s="57">
        <v>46241.584687499999</v>
      </c>
      <c r="P1684" s="57">
        <v>46244.388807870368</v>
      </c>
      <c r="Q1684">
        <v>69360835</v>
      </c>
      <c r="S1684">
        <v>141456115388</v>
      </c>
      <c r="T1684" t="s">
        <v>5782</v>
      </c>
      <c r="U1684" t="s">
        <v>5783</v>
      </c>
      <c r="V1684" t="s">
        <v>5784</v>
      </c>
      <c r="Z1684">
        <v>110.61332747340199</v>
      </c>
      <c r="AA1684">
        <v>-6.7991515299220104</v>
      </c>
      <c r="AB1684" t="s">
        <v>5785</v>
      </c>
      <c r="AC1684" t="s">
        <v>217</v>
      </c>
      <c r="AL1684" t="s">
        <v>218</v>
      </c>
      <c r="AM1684" t="s">
        <v>5078</v>
      </c>
      <c r="AN1684" t="s">
        <v>6</v>
      </c>
      <c r="AO1684" s="57">
        <v>46211.590300925927</v>
      </c>
      <c r="AP1684" s="57">
        <v>46242.541666666664</v>
      </c>
      <c r="AQ1684" t="s">
        <v>929</v>
      </c>
      <c r="AR1684" t="s">
        <v>12</v>
      </c>
      <c r="AS1684" t="s">
        <v>977</v>
      </c>
      <c r="AT1684" t="s">
        <v>231</v>
      </c>
      <c r="AV1684" t="s">
        <v>949</v>
      </c>
      <c r="AW1684" t="s">
        <v>1066</v>
      </c>
      <c r="AX1684" t="s">
        <v>223</v>
      </c>
      <c r="BA1684" s="57">
        <v>46242.541666666664</v>
      </c>
      <c r="BB1684" t="s">
        <v>5078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:61">
      <c r="A1685">
        <v>1684</v>
      </c>
      <c r="B1685">
        <v>1002516175</v>
      </c>
      <c r="C1685">
        <v>3</v>
      </c>
      <c r="D1685" t="s">
        <v>34</v>
      </c>
      <c r="E1685">
        <v>5</v>
      </c>
      <c r="F1685" t="s">
        <v>595</v>
      </c>
      <c r="G1685" t="s">
        <v>83</v>
      </c>
      <c r="H1685" t="s">
        <v>404</v>
      </c>
      <c r="I1685" t="s">
        <v>213</v>
      </c>
      <c r="J1685" t="s">
        <v>214</v>
      </c>
      <c r="K1685" t="s">
        <v>149</v>
      </c>
      <c r="L1685" t="s">
        <v>215</v>
      </c>
      <c r="M1685" t="s">
        <v>582</v>
      </c>
      <c r="N1685" t="s">
        <v>216</v>
      </c>
      <c r="O1685" s="57">
        <v>46242.702037037037</v>
      </c>
      <c r="P1685" s="57">
        <v>46244.517418981479</v>
      </c>
      <c r="Q1685">
        <v>69361627</v>
      </c>
      <c r="S1685">
        <v>172401298255</v>
      </c>
      <c r="T1685" t="s">
        <v>5786</v>
      </c>
      <c r="U1685" t="s">
        <v>5787</v>
      </c>
      <c r="V1685" t="s">
        <v>5788</v>
      </c>
      <c r="Z1685">
        <v>115.2514189</v>
      </c>
      <c r="AA1685">
        <v>-8.6707909999999995</v>
      </c>
      <c r="AB1685" t="s">
        <v>5789</v>
      </c>
      <c r="AC1685" t="s">
        <v>237</v>
      </c>
      <c r="AL1685" t="s">
        <v>218</v>
      </c>
      <c r="AM1685" t="s">
        <v>4538</v>
      </c>
      <c r="AN1685" t="s">
        <v>6</v>
      </c>
      <c r="AO1685" s="57">
        <v>46242.704918981479</v>
      </c>
      <c r="AP1685" s="57">
        <v>46243.541666666664</v>
      </c>
      <c r="AR1685" t="s">
        <v>14</v>
      </c>
      <c r="AS1685" t="s">
        <v>83</v>
      </c>
      <c r="AT1685" t="s">
        <v>231</v>
      </c>
      <c r="AV1685" t="s">
        <v>6798</v>
      </c>
      <c r="AW1685" t="s">
        <v>1068</v>
      </c>
      <c r="AX1685" t="s">
        <v>223</v>
      </c>
      <c r="BA1685" s="57">
        <v>46243.541666666664</v>
      </c>
      <c r="BB1685" t="s">
        <v>4538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str">
        <f>VLOOKUP(H1685,Sheet2!$A$1:$B$270,2,FALSE)</f>
        <v>SANUR</v>
      </c>
    </row>
    <row r="1686" spans="1:61">
      <c r="A1686">
        <v>1685</v>
      </c>
      <c r="B1686">
        <v>1002505386</v>
      </c>
      <c r="C1686">
        <v>3</v>
      </c>
      <c r="D1686" t="s">
        <v>42</v>
      </c>
      <c r="E1686">
        <v>5</v>
      </c>
      <c r="F1686" t="s">
        <v>233</v>
      </c>
      <c r="G1686" t="s">
        <v>101</v>
      </c>
      <c r="H1686" t="s">
        <v>439</v>
      </c>
      <c r="I1686" t="s">
        <v>213</v>
      </c>
      <c r="J1686" t="s">
        <v>214</v>
      </c>
      <c r="K1686" t="s">
        <v>149</v>
      </c>
      <c r="M1686" t="s">
        <v>76</v>
      </c>
      <c r="N1686" t="s">
        <v>216</v>
      </c>
      <c r="O1686" s="57">
        <v>46236.696296296293</v>
      </c>
      <c r="P1686" s="57">
        <v>46238.868020833332</v>
      </c>
      <c r="Q1686">
        <v>69357103</v>
      </c>
      <c r="S1686">
        <v>152331250862</v>
      </c>
      <c r="T1686" t="s">
        <v>3650</v>
      </c>
      <c r="U1686" t="s">
        <v>3651</v>
      </c>
      <c r="V1686" t="s">
        <v>3652</v>
      </c>
      <c r="Z1686">
        <v>112.7178614</v>
      </c>
      <c r="AA1686">
        <v>-7.4460407999999996</v>
      </c>
      <c r="AB1686" t="s">
        <v>3653</v>
      </c>
      <c r="AC1686" t="s">
        <v>230</v>
      </c>
      <c r="AL1686" t="s">
        <v>218</v>
      </c>
      <c r="AM1686" t="s">
        <v>3654</v>
      </c>
      <c r="AN1686" t="s">
        <v>6</v>
      </c>
      <c r="AO1686" s="57">
        <v>46061.704722222225</v>
      </c>
      <c r="AP1686" s="57">
        <v>46239.541666666664</v>
      </c>
      <c r="AR1686" t="s">
        <v>219</v>
      </c>
      <c r="AS1686" t="s">
        <v>608</v>
      </c>
      <c r="AT1686" t="s">
        <v>231</v>
      </c>
      <c r="AU1686">
        <v>20260804</v>
      </c>
      <c r="AV1686" t="s">
        <v>222</v>
      </c>
      <c r="AW1686" t="s">
        <v>566</v>
      </c>
      <c r="AX1686" t="s">
        <v>223</v>
      </c>
      <c r="BA1686" s="57">
        <v>46239.541666666664</v>
      </c>
      <c r="BB1686" t="s">
        <v>3654</v>
      </c>
      <c r="BC1686">
        <v>2026</v>
      </c>
      <c r="BD1686">
        <v>8</v>
      </c>
      <c r="BE1686">
        <v>4</v>
      </c>
      <c r="BF1686" s="6">
        <f t="shared" si="78"/>
        <v>46238</v>
      </c>
      <c r="BG1686">
        <f t="shared" si="79"/>
        <v>-1.5416666666642413</v>
      </c>
      <c r="BH1686" t="str">
        <f t="shared" si="80"/>
        <v>COMPLY</v>
      </c>
      <c r="BI1686" t="str">
        <f>VLOOKUP(H1686,Sheet2!$A$1:$B$270,2,FALSE)</f>
        <v>SIDOARJO</v>
      </c>
    </row>
    <row r="1687" spans="1:61">
      <c r="A1687">
        <v>1686</v>
      </c>
      <c r="B1687">
        <v>1002517422</v>
      </c>
      <c r="C1687">
        <v>3</v>
      </c>
      <c r="D1687" t="s">
        <v>49</v>
      </c>
      <c r="E1687">
        <v>4</v>
      </c>
      <c r="F1687" t="s">
        <v>247</v>
      </c>
      <c r="G1687" t="s">
        <v>248</v>
      </c>
      <c r="H1687" t="s">
        <v>633</v>
      </c>
      <c r="I1687" t="s">
        <v>213</v>
      </c>
      <c r="J1687" t="s">
        <v>214</v>
      </c>
      <c r="K1687" t="s">
        <v>149</v>
      </c>
      <c r="M1687" t="s">
        <v>76</v>
      </c>
      <c r="N1687" t="s">
        <v>216</v>
      </c>
      <c r="O1687" s="57">
        <v>46244.475069444445</v>
      </c>
      <c r="P1687" s="57">
        <v>46244.539398148147</v>
      </c>
      <c r="Q1687">
        <v>69360718</v>
      </c>
      <c r="S1687">
        <v>141420144975</v>
      </c>
      <c r="T1687" t="s">
        <v>5490</v>
      </c>
      <c r="U1687" t="s">
        <v>6799</v>
      </c>
      <c r="V1687" t="s">
        <v>6800</v>
      </c>
      <c r="Z1687">
        <v>110.3305154</v>
      </c>
      <c r="AA1687">
        <v>-7.0006608999999997</v>
      </c>
      <c r="AB1687" t="s">
        <v>5493</v>
      </c>
      <c r="AC1687" t="s">
        <v>217</v>
      </c>
      <c r="AL1687" t="s">
        <v>218</v>
      </c>
      <c r="AM1687" t="s">
        <v>6801</v>
      </c>
      <c r="AN1687" t="s">
        <v>6</v>
      </c>
      <c r="AO1687" s="57">
        <v>46303.486157407409</v>
      </c>
      <c r="AR1687" t="s">
        <v>219</v>
      </c>
      <c r="AS1687" t="s">
        <v>266</v>
      </c>
      <c r="AT1687" t="s">
        <v>231</v>
      </c>
      <c r="AU1687">
        <v>20260810</v>
      </c>
      <c r="AV1687" t="s">
        <v>222</v>
      </c>
      <c r="AW1687" t="s">
        <v>607</v>
      </c>
      <c r="AX1687" t="s">
        <v>223</v>
      </c>
      <c r="BA1687" s="57">
        <v>46244.291666666664</v>
      </c>
      <c r="BB1687" t="s">
        <v>6801</v>
      </c>
      <c r="BC1687">
        <v>2026</v>
      </c>
      <c r="BD1687">
        <v>8</v>
      </c>
      <c r="BE1687">
        <v>10</v>
      </c>
      <c r="BF1687" s="6">
        <f t="shared" si="78"/>
        <v>46244</v>
      </c>
      <c r="BG1687">
        <f t="shared" si="79"/>
        <v>-0.29166666666424135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1002504315</v>
      </c>
      <c r="C1688">
        <v>3</v>
      </c>
      <c r="D1688" t="s">
        <v>45</v>
      </c>
      <c r="E1688">
        <v>5</v>
      </c>
      <c r="F1688" t="s">
        <v>211</v>
      </c>
      <c r="G1688" t="s">
        <v>118</v>
      </c>
      <c r="H1688" t="s">
        <v>212</v>
      </c>
      <c r="I1688" t="s">
        <v>213</v>
      </c>
      <c r="J1688" t="s">
        <v>214</v>
      </c>
      <c r="K1688" t="s">
        <v>149</v>
      </c>
      <c r="L1688" t="s">
        <v>215</v>
      </c>
      <c r="M1688" t="s">
        <v>582</v>
      </c>
      <c r="N1688" t="s">
        <v>216</v>
      </c>
      <c r="O1688" s="57">
        <v>46235.413854166669</v>
      </c>
      <c r="P1688" s="57">
        <v>46237.752557870372</v>
      </c>
      <c r="Q1688">
        <v>69356609</v>
      </c>
      <c r="S1688">
        <v>172606810502</v>
      </c>
      <c r="T1688" t="s">
        <v>1261</v>
      </c>
      <c r="U1688" t="s">
        <v>1262</v>
      </c>
      <c r="V1688" t="s">
        <v>3655</v>
      </c>
      <c r="Z1688">
        <v>117.4378584</v>
      </c>
      <c r="AA1688">
        <v>-8.6448596000000002</v>
      </c>
      <c r="AB1688" t="s">
        <v>2494</v>
      </c>
      <c r="AC1688" t="s">
        <v>237</v>
      </c>
      <c r="AL1688" t="s">
        <v>218</v>
      </c>
      <c r="AM1688" t="s">
        <v>1674</v>
      </c>
      <c r="AN1688" t="s">
        <v>6</v>
      </c>
      <c r="AO1688" s="57">
        <v>46030.423437500001</v>
      </c>
      <c r="AP1688" s="57">
        <v>46236.333333333336</v>
      </c>
      <c r="AQ1688" t="s">
        <v>929</v>
      </c>
      <c r="AR1688" t="s">
        <v>14</v>
      </c>
      <c r="AS1688" t="s">
        <v>220</v>
      </c>
      <c r="AT1688" t="s">
        <v>231</v>
      </c>
      <c r="AV1688" t="s">
        <v>3656</v>
      </c>
      <c r="AW1688" t="s">
        <v>1055</v>
      </c>
      <c r="AX1688" t="s">
        <v>223</v>
      </c>
      <c r="BA1688" s="57">
        <v>46236.333333333336</v>
      </c>
      <c r="BB1688" t="s">
        <v>1674</v>
      </c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str">
        <f>VLOOKUP(H1688,Sheet2!$A$1:$B$270,2,FALSE)</f>
        <v>SUMBAWA</v>
      </c>
    </row>
    <row r="1689" spans="1:61">
      <c r="A1689">
        <v>1688</v>
      </c>
      <c r="B1689">
        <v>1002514536</v>
      </c>
      <c r="C1689">
        <v>3</v>
      </c>
      <c r="D1689" t="s">
        <v>59</v>
      </c>
      <c r="E1689">
        <v>4</v>
      </c>
      <c r="F1689" t="s">
        <v>573</v>
      </c>
      <c r="G1689" t="s">
        <v>623</v>
      </c>
      <c r="H1689" t="s">
        <v>997</v>
      </c>
      <c r="I1689" t="s">
        <v>213</v>
      </c>
      <c r="J1689" t="s">
        <v>214</v>
      </c>
      <c r="K1689" t="s">
        <v>149</v>
      </c>
      <c r="L1689" t="s">
        <v>215</v>
      </c>
      <c r="M1689" t="s">
        <v>582</v>
      </c>
      <c r="N1689" t="s">
        <v>216</v>
      </c>
      <c r="O1689" s="57">
        <v>46241.547175925924</v>
      </c>
      <c r="P1689" s="57">
        <v>46245.444340277776</v>
      </c>
      <c r="Q1689">
        <v>69360738</v>
      </c>
      <c r="S1689">
        <v>143132123533</v>
      </c>
      <c r="T1689" t="s">
        <v>5790</v>
      </c>
      <c r="U1689" t="s">
        <v>5791</v>
      </c>
      <c r="V1689" t="s">
        <v>5792</v>
      </c>
      <c r="Z1689">
        <v>110.3960871</v>
      </c>
      <c r="AA1689">
        <v>-7.8257329000000002</v>
      </c>
      <c r="AB1689" t="s">
        <v>5793</v>
      </c>
      <c r="AC1689" t="s">
        <v>237</v>
      </c>
      <c r="AL1689" t="s">
        <v>218</v>
      </c>
      <c r="AM1689" t="s">
        <v>5794</v>
      </c>
      <c r="AN1689" t="s">
        <v>6</v>
      </c>
      <c r="AO1689" s="57">
        <v>46211.548773148148</v>
      </c>
      <c r="AP1689" s="57">
        <v>46243.625</v>
      </c>
      <c r="AQ1689" t="s">
        <v>249</v>
      </c>
      <c r="AR1689" t="s">
        <v>14</v>
      </c>
      <c r="AS1689" t="s">
        <v>998</v>
      </c>
      <c r="AT1689" t="s">
        <v>231</v>
      </c>
      <c r="AV1689" t="s">
        <v>7835</v>
      </c>
      <c r="AW1689" t="s">
        <v>1070</v>
      </c>
      <c r="AX1689" t="s">
        <v>223</v>
      </c>
      <c r="BA1689" s="57">
        <v>46243.625</v>
      </c>
      <c r="BB1689" t="s">
        <v>5794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:61">
      <c r="A1690">
        <v>1689</v>
      </c>
      <c r="B1690">
        <v>1002511361</v>
      </c>
      <c r="C1690">
        <v>3</v>
      </c>
      <c r="D1690" t="s">
        <v>38</v>
      </c>
      <c r="E1690">
        <v>5</v>
      </c>
      <c r="F1690" t="s">
        <v>92</v>
      </c>
      <c r="G1690" t="s">
        <v>97</v>
      </c>
      <c r="H1690" t="s">
        <v>255</v>
      </c>
      <c r="I1690" t="s">
        <v>213</v>
      </c>
      <c r="J1690" t="s">
        <v>214</v>
      </c>
      <c r="K1690" t="s">
        <v>149</v>
      </c>
      <c r="L1690" t="s">
        <v>215</v>
      </c>
      <c r="M1690" t="s">
        <v>76</v>
      </c>
      <c r="N1690" t="s">
        <v>216</v>
      </c>
      <c r="O1690" s="57">
        <v>46239.818703703706</v>
      </c>
      <c r="P1690" s="57">
        <v>46241.477453703701</v>
      </c>
      <c r="Q1690">
        <v>69359513</v>
      </c>
      <c r="S1690">
        <v>152612222882</v>
      </c>
      <c r="T1690" t="s">
        <v>3659</v>
      </c>
      <c r="U1690" t="s">
        <v>3660</v>
      </c>
      <c r="V1690" t="s">
        <v>3661</v>
      </c>
      <c r="Z1690">
        <v>112.07901094508399</v>
      </c>
      <c r="AA1690">
        <v>-6.9143568979543302</v>
      </c>
      <c r="AB1690" t="s">
        <v>3662</v>
      </c>
      <c r="AC1690" t="s">
        <v>237</v>
      </c>
      <c r="AL1690" t="s">
        <v>218</v>
      </c>
      <c r="AM1690" t="s">
        <v>3663</v>
      </c>
      <c r="AN1690" t="s">
        <v>6</v>
      </c>
      <c r="AO1690" s="57">
        <v>46150.819328703707</v>
      </c>
      <c r="AP1690" s="57">
        <v>46241.625</v>
      </c>
      <c r="AR1690" t="s">
        <v>219</v>
      </c>
      <c r="AS1690" t="s">
        <v>220</v>
      </c>
      <c r="AT1690" t="s">
        <v>231</v>
      </c>
      <c r="AU1690">
        <v>20260807</v>
      </c>
      <c r="AV1690" t="s">
        <v>222</v>
      </c>
      <c r="AW1690" t="s">
        <v>1070</v>
      </c>
      <c r="AX1690" t="s">
        <v>223</v>
      </c>
      <c r="BA1690" s="57">
        <v>46241.625</v>
      </c>
      <c r="BB1690" t="s">
        <v>3663</v>
      </c>
      <c r="BC1690">
        <v>2026</v>
      </c>
      <c r="BD1690">
        <v>8</v>
      </c>
      <c r="BE1690">
        <v>7</v>
      </c>
      <c r="BF1690" s="6">
        <f t="shared" si="78"/>
        <v>46241</v>
      </c>
      <c r="BG1690">
        <f t="shared" si="79"/>
        <v>-0.625</v>
      </c>
      <c r="BH1690" t="str">
        <f t="shared" si="80"/>
        <v>COMPLY</v>
      </c>
      <c r="BI1690" t="str">
        <f>VLOOKUP(H1690,Sheet2!$A$1:$B$270,2,FALSE)</f>
        <v>BOJONEGORO</v>
      </c>
    </row>
    <row r="1691" spans="1:61">
      <c r="A1691">
        <v>1690</v>
      </c>
      <c r="B1691">
        <v>1002514504</v>
      </c>
      <c r="C1691">
        <v>3</v>
      </c>
      <c r="D1691" t="s">
        <v>34</v>
      </c>
      <c r="E1691">
        <v>5</v>
      </c>
      <c r="F1691" t="s">
        <v>580</v>
      </c>
      <c r="G1691" t="s">
        <v>84</v>
      </c>
      <c r="H1691" t="s">
        <v>254</v>
      </c>
      <c r="I1691" t="s">
        <v>213</v>
      </c>
      <c r="J1691" t="s">
        <v>214</v>
      </c>
      <c r="K1691" t="s">
        <v>149</v>
      </c>
      <c r="M1691" t="s">
        <v>76</v>
      </c>
      <c r="N1691" t="s">
        <v>216</v>
      </c>
      <c r="O1691" s="57">
        <v>46241.533275462964</v>
      </c>
      <c r="P1691" s="57">
        <v>46242.342175925929</v>
      </c>
      <c r="Q1691">
        <v>69359181</v>
      </c>
      <c r="S1691">
        <v>172425707991</v>
      </c>
      <c r="T1691" t="s">
        <v>3377</v>
      </c>
      <c r="U1691" t="s">
        <v>5126</v>
      </c>
      <c r="V1691" t="s">
        <v>5795</v>
      </c>
      <c r="Z1691">
        <v>114.9187</v>
      </c>
      <c r="AA1691">
        <v>-8.2026000000000003</v>
      </c>
      <c r="AB1691" t="s">
        <v>3380</v>
      </c>
      <c r="AC1691" t="s">
        <v>230</v>
      </c>
      <c r="AL1691" t="s">
        <v>218</v>
      </c>
      <c r="AM1691" t="s">
        <v>5796</v>
      </c>
      <c r="AN1691" t="s">
        <v>6</v>
      </c>
      <c r="AO1691" s="57">
        <v>46211.538344907407</v>
      </c>
      <c r="AR1691" t="s">
        <v>219</v>
      </c>
      <c r="AS1691" t="s">
        <v>220</v>
      </c>
      <c r="AT1691" t="s">
        <v>231</v>
      </c>
      <c r="AU1691">
        <v>20260808</v>
      </c>
      <c r="AV1691" t="s">
        <v>222</v>
      </c>
      <c r="AW1691" t="s">
        <v>565</v>
      </c>
      <c r="AX1691" t="s">
        <v>223</v>
      </c>
      <c r="BA1691" s="57">
        <v>46241.291666666664</v>
      </c>
      <c r="BB1691" t="s">
        <v>5796</v>
      </c>
      <c r="BC1691">
        <v>2026</v>
      </c>
      <c r="BD1691">
        <v>8</v>
      </c>
      <c r="BE1691">
        <v>8</v>
      </c>
      <c r="BF1691" s="6">
        <f t="shared" si="78"/>
        <v>46242</v>
      </c>
      <c r="BG1691">
        <f t="shared" si="79"/>
        <v>0.70833333333575865</v>
      </c>
      <c r="BH1691" t="str">
        <f t="shared" si="80"/>
        <v>COMPLY</v>
      </c>
      <c r="BI1691" t="str">
        <f>VLOOKUP(H1691,Sheet2!$A$1:$B$270,2,FALSE)</f>
        <v>SINGARAJA</v>
      </c>
    </row>
    <row r="1692" spans="1:61">
      <c r="A1692">
        <v>1691</v>
      </c>
      <c r="B1692">
        <v>1002519315</v>
      </c>
      <c r="C1692">
        <v>3</v>
      </c>
      <c r="D1692" t="s">
        <v>59</v>
      </c>
      <c r="E1692">
        <v>4</v>
      </c>
      <c r="F1692" t="s">
        <v>573</v>
      </c>
      <c r="G1692" t="s">
        <v>623</v>
      </c>
      <c r="H1692" t="s">
        <v>997</v>
      </c>
      <c r="I1692" t="s">
        <v>213</v>
      </c>
      <c r="J1692" t="s">
        <v>214</v>
      </c>
      <c r="K1692" t="s">
        <v>149</v>
      </c>
      <c r="M1692" t="s">
        <v>76</v>
      </c>
      <c r="N1692" t="s">
        <v>216</v>
      </c>
      <c r="O1692" s="57">
        <v>46245.444340277776</v>
      </c>
      <c r="P1692" s="57">
        <v>46245.830682870372</v>
      </c>
      <c r="Q1692">
        <v>69360738</v>
      </c>
      <c r="S1692">
        <v>143132123555</v>
      </c>
      <c r="T1692" t="s">
        <v>5790</v>
      </c>
      <c r="U1692" t="s">
        <v>7836</v>
      </c>
      <c r="V1692" t="s">
        <v>7837</v>
      </c>
      <c r="Z1692">
        <v>110.39603099999999</v>
      </c>
      <c r="AA1692">
        <v>-7.8255610000000004</v>
      </c>
      <c r="AB1692" t="s">
        <v>5793</v>
      </c>
      <c r="AC1692" t="s">
        <v>292</v>
      </c>
      <c r="AL1692" t="s">
        <v>218</v>
      </c>
      <c r="AM1692" t="s">
        <v>7838</v>
      </c>
      <c r="AN1692" t="s">
        <v>6</v>
      </c>
      <c r="AO1692" s="57">
        <v>46334.455185185187</v>
      </c>
      <c r="AR1692" t="s">
        <v>219</v>
      </c>
      <c r="AS1692" t="s">
        <v>998</v>
      </c>
      <c r="AT1692" t="s">
        <v>231</v>
      </c>
      <c r="AU1692">
        <v>20260811</v>
      </c>
      <c r="AV1692" t="s">
        <v>222</v>
      </c>
      <c r="AW1692" t="s">
        <v>592</v>
      </c>
      <c r="AX1692" t="s">
        <v>223</v>
      </c>
      <c r="BA1692" s="57">
        <v>46245.291666666664</v>
      </c>
      <c r="BB1692" t="s">
        <v>7838</v>
      </c>
      <c r="BC1692">
        <v>2026</v>
      </c>
      <c r="BD1692">
        <v>8</v>
      </c>
      <c r="BE1692">
        <v>11</v>
      </c>
      <c r="BF1692" s="6">
        <f t="shared" si="78"/>
        <v>46245</v>
      </c>
      <c r="BG1692">
        <f t="shared" si="79"/>
        <v>-0.29166666666424135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1002522559</v>
      </c>
      <c r="C1693">
        <v>3</v>
      </c>
      <c r="D1693" t="s">
        <v>34</v>
      </c>
      <c r="E1693">
        <v>5</v>
      </c>
      <c r="F1693" t="s">
        <v>580</v>
      </c>
      <c r="G1693" t="s">
        <v>79</v>
      </c>
      <c r="H1693" t="s">
        <v>473</v>
      </c>
      <c r="I1693" t="s">
        <v>213</v>
      </c>
      <c r="J1693" t="s">
        <v>214</v>
      </c>
      <c r="K1693" t="s">
        <v>149</v>
      </c>
      <c r="M1693" t="s">
        <v>76</v>
      </c>
      <c r="N1693" t="s">
        <v>216</v>
      </c>
      <c r="O1693" s="57">
        <v>46246.632430555554</v>
      </c>
      <c r="P1693" s="57">
        <v>46247.357916666668</v>
      </c>
      <c r="Q1693">
        <v>69362670</v>
      </c>
      <c r="S1693">
        <v>172407214117</v>
      </c>
      <c r="T1693" t="s">
        <v>6257</v>
      </c>
      <c r="U1693" t="s">
        <v>6896</v>
      </c>
      <c r="V1693" t="s">
        <v>8751</v>
      </c>
      <c r="Z1693">
        <v>115.302030589059</v>
      </c>
      <c r="AA1693">
        <v>-8.5438805827079296</v>
      </c>
      <c r="AB1693" t="s">
        <v>6260</v>
      </c>
      <c r="AC1693" t="s">
        <v>230</v>
      </c>
      <c r="AL1693" t="s">
        <v>218</v>
      </c>
      <c r="AM1693" t="s">
        <v>8752</v>
      </c>
      <c r="AN1693" t="s">
        <v>6</v>
      </c>
      <c r="AO1693" s="57">
        <v>46364.642789351848</v>
      </c>
      <c r="AR1693" t="s">
        <v>219</v>
      </c>
      <c r="AS1693" t="s">
        <v>79</v>
      </c>
      <c r="AT1693" t="s">
        <v>231</v>
      </c>
      <c r="AU1693">
        <v>20260813</v>
      </c>
      <c r="AV1693" t="s">
        <v>222</v>
      </c>
      <c r="AW1693" t="s">
        <v>606</v>
      </c>
      <c r="AX1693" t="s">
        <v>223</v>
      </c>
      <c r="BA1693" s="57">
        <v>46246.291666666664</v>
      </c>
      <c r="BB1693" t="s">
        <v>8752</v>
      </c>
      <c r="BC1693">
        <v>2026</v>
      </c>
      <c r="BD1693">
        <v>8</v>
      </c>
      <c r="BE1693">
        <v>13</v>
      </c>
      <c r="BF1693" s="6">
        <f t="shared" si="78"/>
        <v>46247</v>
      </c>
      <c r="BG1693">
        <f t="shared" si="79"/>
        <v>0.70833333333575865</v>
      </c>
      <c r="BH1693" t="str">
        <f t="shared" si="80"/>
        <v>COMPLY</v>
      </c>
      <c r="BI1693" t="str">
        <f>VLOOKUP(H1693,Sheet2!$A$1:$B$270,2,FALSE)</f>
        <v>GIANYAR</v>
      </c>
    </row>
    <row r="1694" spans="1:61">
      <c r="A1694">
        <v>1693</v>
      </c>
      <c r="B1694">
        <v>1002520758</v>
      </c>
      <c r="C1694">
        <v>3</v>
      </c>
      <c r="D1694" t="s">
        <v>51</v>
      </c>
      <c r="E1694">
        <v>4</v>
      </c>
      <c r="F1694" t="s">
        <v>275</v>
      </c>
      <c r="G1694" t="s">
        <v>575</v>
      </c>
      <c r="H1694" t="s">
        <v>4752</v>
      </c>
      <c r="I1694" t="s">
        <v>213</v>
      </c>
      <c r="J1694" t="s">
        <v>214</v>
      </c>
      <c r="K1694" t="s">
        <v>149</v>
      </c>
      <c r="M1694" t="s">
        <v>76</v>
      </c>
      <c r="N1694" t="s">
        <v>216</v>
      </c>
      <c r="O1694" s="57">
        <v>46245.692974537036</v>
      </c>
      <c r="P1694" s="57">
        <v>46245.848703703705</v>
      </c>
      <c r="Q1694">
        <v>69361390</v>
      </c>
      <c r="S1694">
        <v>141568113914</v>
      </c>
      <c r="T1694" t="s">
        <v>5138</v>
      </c>
      <c r="U1694" t="s">
        <v>7839</v>
      </c>
      <c r="V1694" t="s">
        <v>7840</v>
      </c>
      <c r="Z1694">
        <v>110.9211</v>
      </c>
      <c r="AA1694">
        <v>-7.0257399999999999</v>
      </c>
      <c r="AB1694" t="s">
        <v>5141</v>
      </c>
      <c r="AC1694" t="s">
        <v>293</v>
      </c>
      <c r="AL1694" t="s">
        <v>218</v>
      </c>
      <c r="AM1694" t="s">
        <v>7841</v>
      </c>
      <c r="AN1694" t="s">
        <v>6</v>
      </c>
      <c r="AO1694" s="57">
        <v>46334.694293981483</v>
      </c>
      <c r="AR1694" t="s">
        <v>219</v>
      </c>
      <c r="AS1694" t="s">
        <v>220</v>
      </c>
      <c r="AT1694" t="s">
        <v>231</v>
      </c>
      <c r="AU1694">
        <v>20260811</v>
      </c>
      <c r="AV1694" t="s">
        <v>222</v>
      </c>
      <c r="AW1694" t="s">
        <v>567</v>
      </c>
      <c r="AX1694" t="s">
        <v>223</v>
      </c>
      <c r="BA1694" s="57">
        <v>46245.291666666664</v>
      </c>
      <c r="BB1694" t="s">
        <v>7841</v>
      </c>
      <c r="BC1694">
        <v>2026</v>
      </c>
      <c r="BD1694">
        <v>8</v>
      </c>
      <c r="BE1694">
        <v>11</v>
      </c>
      <c r="BF1694" s="6">
        <f t="shared" si="78"/>
        <v>46245</v>
      </c>
      <c r="BG1694">
        <f t="shared" si="79"/>
        <v>-0.29166666666424135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1002514667</v>
      </c>
      <c r="C1695">
        <v>3</v>
      </c>
      <c r="D1695" t="s">
        <v>59</v>
      </c>
      <c r="E1695">
        <v>4</v>
      </c>
      <c r="F1695" t="s">
        <v>243</v>
      </c>
      <c r="G1695" t="s">
        <v>561</v>
      </c>
      <c r="H1695" t="s">
        <v>1021</v>
      </c>
      <c r="I1695" t="s">
        <v>213</v>
      </c>
      <c r="J1695" t="s">
        <v>214</v>
      </c>
      <c r="K1695" t="s">
        <v>149</v>
      </c>
      <c r="M1695" t="s">
        <v>76</v>
      </c>
      <c r="N1695" t="s">
        <v>216</v>
      </c>
      <c r="O1695" s="57">
        <v>46241.615115740744</v>
      </c>
      <c r="P1695" s="57">
        <v>46243.501631944448</v>
      </c>
      <c r="Q1695">
        <v>69360793</v>
      </c>
      <c r="S1695">
        <v>142141120175</v>
      </c>
      <c r="T1695" t="s">
        <v>5801</v>
      </c>
      <c r="U1695" t="s">
        <v>5802</v>
      </c>
      <c r="V1695" t="s">
        <v>5803</v>
      </c>
      <c r="Z1695">
        <v>109.659964442253</v>
      </c>
      <c r="AA1695">
        <v>-7.6639983991637202</v>
      </c>
      <c r="AB1695" t="s">
        <v>5804</v>
      </c>
      <c r="AC1695" t="s">
        <v>293</v>
      </c>
      <c r="AL1695" t="s">
        <v>218</v>
      </c>
      <c r="AM1695" t="s">
        <v>4506</v>
      </c>
      <c r="AN1695" t="s">
        <v>6</v>
      </c>
      <c r="AO1695" s="57">
        <v>46211.622291666667</v>
      </c>
      <c r="AP1695" s="57">
        <v>46243.541666666664</v>
      </c>
      <c r="AR1695" t="s">
        <v>219</v>
      </c>
      <c r="AS1695" t="s">
        <v>220</v>
      </c>
      <c r="AT1695" t="s">
        <v>231</v>
      </c>
      <c r="AU1695">
        <v>20260809</v>
      </c>
      <c r="AV1695" t="s">
        <v>222</v>
      </c>
      <c r="AW1695" t="s">
        <v>946</v>
      </c>
      <c r="AX1695" t="s">
        <v>223</v>
      </c>
      <c r="BA1695" s="57">
        <v>46243.541666666664</v>
      </c>
      <c r="BB1695" t="s">
        <v>4506</v>
      </c>
      <c r="BC1695">
        <v>2026</v>
      </c>
      <c r="BD1695">
        <v>8</v>
      </c>
      <c r="BE1695">
        <v>9</v>
      </c>
      <c r="BF1695" s="6">
        <f t="shared" si="78"/>
        <v>46243</v>
      </c>
      <c r="BG1695">
        <f t="shared" si="79"/>
        <v>-0.54166666666424135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1002511939</v>
      </c>
      <c r="C1696">
        <v>3</v>
      </c>
      <c r="D1696" t="s">
        <v>38</v>
      </c>
      <c r="E1696">
        <v>5</v>
      </c>
      <c r="F1696" t="s">
        <v>251</v>
      </c>
      <c r="G1696" t="s">
        <v>91</v>
      </c>
      <c r="H1696" t="s">
        <v>529</v>
      </c>
      <c r="I1696" t="s">
        <v>213</v>
      </c>
      <c r="J1696" t="s">
        <v>214</v>
      </c>
      <c r="K1696" t="s">
        <v>149</v>
      </c>
      <c r="L1696" t="s">
        <v>215</v>
      </c>
      <c r="M1696" t="s">
        <v>582</v>
      </c>
      <c r="N1696" t="s">
        <v>216</v>
      </c>
      <c r="O1696" s="57">
        <v>46240.461759259262</v>
      </c>
      <c r="P1696" s="57">
        <v>46244.501620370371</v>
      </c>
      <c r="Q1696">
        <v>69359794</v>
      </c>
      <c r="S1696">
        <v>152705284987</v>
      </c>
      <c r="T1696" t="s">
        <v>3615</v>
      </c>
      <c r="U1696" t="s">
        <v>3616</v>
      </c>
      <c r="V1696" t="s">
        <v>3672</v>
      </c>
      <c r="Z1696">
        <v>112.66926239999999</v>
      </c>
      <c r="AA1696">
        <v>-7.9709640999999998</v>
      </c>
      <c r="AB1696" t="s">
        <v>3673</v>
      </c>
      <c r="AC1696" t="s">
        <v>237</v>
      </c>
      <c r="AL1696" t="s">
        <v>218</v>
      </c>
      <c r="AM1696" t="s">
        <v>3619</v>
      </c>
      <c r="AN1696" t="s">
        <v>6</v>
      </c>
      <c r="AO1696" s="57">
        <v>46181.46534722222</v>
      </c>
      <c r="AP1696" s="57">
        <v>46241.333333333336</v>
      </c>
      <c r="AR1696" t="s">
        <v>14</v>
      </c>
      <c r="AS1696" t="s">
        <v>642</v>
      </c>
      <c r="AT1696" t="s">
        <v>231</v>
      </c>
      <c r="AV1696" t="s">
        <v>6810</v>
      </c>
      <c r="AW1696" t="s">
        <v>1059</v>
      </c>
      <c r="AX1696" t="s">
        <v>223</v>
      </c>
      <c r="BA1696" s="57">
        <v>46241.333333333336</v>
      </c>
      <c r="BB1696" t="s">
        <v>3619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str">
        <f>VLOOKUP(H1696,Sheet2!$A$1:$B$270,2,FALSE)</f>
        <v>MALANG</v>
      </c>
    </row>
    <row r="1697" spans="1:61">
      <c r="A1697">
        <v>1696</v>
      </c>
      <c r="B1697">
        <v>1002512969</v>
      </c>
      <c r="C1697">
        <v>3</v>
      </c>
      <c r="D1697" t="s">
        <v>51</v>
      </c>
      <c r="E1697">
        <v>4</v>
      </c>
      <c r="F1697" t="s">
        <v>275</v>
      </c>
      <c r="G1697" t="s">
        <v>275</v>
      </c>
      <c r="H1697" t="s">
        <v>986</v>
      </c>
      <c r="I1697" t="s">
        <v>213</v>
      </c>
      <c r="J1697" t="s">
        <v>214</v>
      </c>
      <c r="K1697" t="s">
        <v>149</v>
      </c>
      <c r="M1697" t="s">
        <v>76</v>
      </c>
      <c r="N1697" t="s">
        <v>216</v>
      </c>
      <c r="O1697" s="57">
        <v>46240.656412037039</v>
      </c>
      <c r="P1697" s="57">
        <v>46241.479305555556</v>
      </c>
      <c r="Q1697">
        <v>69358545</v>
      </c>
      <c r="S1697">
        <v>142401145988</v>
      </c>
      <c r="T1697" t="s">
        <v>1502</v>
      </c>
      <c r="U1697" t="s">
        <v>3674</v>
      </c>
      <c r="V1697" t="s">
        <v>3675</v>
      </c>
      <c r="Z1697">
        <v>110.930300992233</v>
      </c>
      <c r="AA1697">
        <v>-6.8027469760415196</v>
      </c>
      <c r="AB1697" t="s">
        <v>1505</v>
      </c>
      <c r="AC1697" t="s">
        <v>292</v>
      </c>
      <c r="AL1697" t="s">
        <v>218</v>
      </c>
      <c r="AM1697" t="s">
        <v>3676</v>
      </c>
      <c r="AN1697" t="s">
        <v>6</v>
      </c>
      <c r="AO1697" s="57">
        <v>46181.673981481479</v>
      </c>
      <c r="AR1697" t="s">
        <v>219</v>
      </c>
      <c r="AS1697" t="s">
        <v>220</v>
      </c>
      <c r="AT1697" t="s">
        <v>231</v>
      </c>
      <c r="AU1697">
        <v>20260807</v>
      </c>
      <c r="AV1697" t="s">
        <v>222</v>
      </c>
      <c r="AW1697" t="s">
        <v>592</v>
      </c>
      <c r="AX1697" t="s">
        <v>223</v>
      </c>
      <c r="BA1697" s="57">
        <v>46240.291666666664</v>
      </c>
      <c r="BB1697" t="s">
        <v>3676</v>
      </c>
      <c r="BC1697">
        <v>2026</v>
      </c>
      <c r="BD1697">
        <v>8</v>
      </c>
      <c r="BE1697">
        <v>7</v>
      </c>
      <c r="BF1697" s="6">
        <f t="shared" si="78"/>
        <v>46241</v>
      </c>
      <c r="BG1697">
        <f t="shared" si="79"/>
        <v>0.70833333333575865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1002516387</v>
      </c>
      <c r="C1698">
        <v>3</v>
      </c>
      <c r="D1698" t="s">
        <v>51</v>
      </c>
      <c r="E1698">
        <v>4</v>
      </c>
      <c r="F1698" t="s">
        <v>275</v>
      </c>
      <c r="G1698" t="s">
        <v>297</v>
      </c>
      <c r="H1698" t="s">
        <v>927</v>
      </c>
      <c r="I1698" t="s">
        <v>213</v>
      </c>
      <c r="J1698" t="s">
        <v>214</v>
      </c>
      <c r="K1698" t="s">
        <v>149</v>
      </c>
      <c r="L1698" t="s">
        <v>215</v>
      </c>
      <c r="M1698" t="s">
        <v>76</v>
      </c>
      <c r="N1698" t="s">
        <v>216</v>
      </c>
      <c r="O1698" s="57">
        <v>46243.453425925924</v>
      </c>
      <c r="P1698" s="57">
        <v>46243.80127314815</v>
      </c>
      <c r="Q1698">
        <v>69361769</v>
      </c>
      <c r="S1698">
        <v>142551119471</v>
      </c>
      <c r="T1698" t="s">
        <v>5805</v>
      </c>
      <c r="U1698" t="s">
        <v>5806</v>
      </c>
      <c r="V1698" t="s">
        <v>5807</v>
      </c>
      <c r="Z1698">
        <v>110.98999000000001</v>
      </c>
      <c r="AA1698">
        <v>-6.781517</v>
      </c>
      <c r="AB1698" t="s">
        <v>5808</v>
      </c>
      <c r="AC1698" t="s">
        <v>237</v>
      </c>
      <c r="AL1698" t="s">
        <v>218</v>
      </c>
      <c r="AM1698" t="s">
        <v>4884</v>
      </c>
      <c r="AN1698" t="s">
        <v>6</v>
      </c>
      <c r="AO1698" s="57">
        <v>46273.454664351855</v>
      </c>
      <c r="AP1698" s="57">
        <v>46244.333333333336</v>
      </c>
      <c r="AR1698" t="s">
        <v>219</v>
      </c>
      <c r="AS1698" t="s">
        <v>220</v>
      </c>
      <c r="AT1698" t="s">
        <v>231</v>
      </c>
      <c r="AU1698">
        <v>20260809</v>
      </c>
      <c r="AV1698" t="s">
        <v>222</v>
      </c>
      <c r="AW1698" t="s">
        <v>1055</v>
      </c>
      <c r="AX1698" t="s">
        <v>223</v>
      </c>
      <c r="BA1698" s="57">
        <v>46244.333333333336</v>
      </c>
      <c r="BB1698" t="s">
        <v>4884</v>
      </c>
      <c r="BC1698">
        <v>2026</v>
      </c>
      <c r="BD1698">
        <v>8</v>
      </c>
      <c r="BE1698">
        <v>9</v>
      </c>
      <c r="BF1698" s="6">
        <f t="shared" si="78"/>
        <v>46243</v>
      </c>
      <c r="BG1698">
        <f t="shared" si="79"/>
        <v>-1.3333333333357587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1002514892</v>
      </c>
      <c r="C1699">
        <v>3</v>
      </c>
      <c r="D1699" t="s">
        <v>55</v>
      </c>
      <c r="E1699">
        <v>5</v>
      </c>
      <c r="F1699" t="s">
        <v>267</v>
      </c>
      <c r="G1699" t="s">
        <v>125</v>
      </c>
      <c r="H1699" t="s">
        <v>417</v>
      </c>
      <c r="I1699" t="s">
        <v>213</v>
      </c>
      <c r="J1699" t="s">
        <v>214</v>
      </c>
      <c r="K1699" t="s">
        <v>149</v>
      </c>
      <c r="M1699" t="s">
        <v>76</v>
      </c>
      <c r="N1699" t="s">
        <v>216</v>
      </c>
      <c r="O1699" s="57">
        <v>46241.61383101852</v>
      </c>
      <c r="P1699" s="57">
        <v>46242.638715277775</v>
      </c>
      <c r="Q1699">
        <v>69360904</v>
      </c>
      <c r="S1699">
        <v>152433910087</v>
      </c>
      <c r="T1699" t="s">
        <v>5809</v>
      </c>
      <c r="U1699" t="s">
        <v>5810</v>
      </c>
      <c r="V1699" t="s">
        <v>5811</v>
      </c>
      <c r="Z1699">
        <v>112.32563810000001</v>
      </c>
      <c r="AA1699">
        <v>-7.1735312000000002</v>
      </c>
      <c r="AB1699" t="s">
        <v>5812</v>
      </c>
      <c r="AC1699" t="s">
        <v>230</v>
      </c>
      <c r="AL1699" t="s">
        <v>218</v>
      </c>
      <c r="AM1699" t="s">
        <v>4837</v>
      </c>
      <c r="AN1699" t="s">
        <v>6</v>
      </c>
      <c r="AO1699" s="57">
        <v>46211.622291666667</v>
      </c>
      <c r="AP1699" s="57">
        <v>46242.541666666664</v>
      </c>
      <c r="AR1699" t="s">
        <v>219</v>
      </c>
      <c r="AS1699" t="s">
        <v>125</v>
      </c>
      <c r="AT1699" t="s">
        <v>231</v>
      </c>
      <c r="AU1699">
        <v>20260808</v>
      </c>
      <c r="AV1699" t="s">
        <v>222</v>
      </c>
      <c r="AW1699" t="s">
        <v>601</v>
      </c>
      <c r="AX1699" t="s">
        <v>223</v>
      </c>
      <c r="BA1699" s="57">
        <v>46242.541666666664</v>
      </c>
      <c r="BB1699" t="s">
        <v>4837</v>
      </c>
      <c r="BC1699">
        <v>2026</v>
      </c>
      <c r="BD1699">
        <v>8</v>
      </c>
      <c r="BE1699">
        <v>8</v>
      </c>
      <c r="BF1699" s="6">
        <f t="shared" si="78"/>
        <v>46242</v>
      </c>
      <c r="BG1699">
        <f t="shared" si="79"/>
        <v>-0.54166666666424135</v>
      </c>
      <c r="BH1699" t="str">
        <f t="shared" si="80"/>
        <v>COMPLY</v>
      </c>
      <c r="BI1699" t="str">
        <f>VLOOKUP(H1699,Sheet2!$A$1:$B$270,2,FALSE)</f>
        <v>GRESIK</v>
      </c>
    </row>
    <row r="1700" spans="1:61">
      <c r="A1700">
        <v>1699</v>
      </c>
      <c r="B1700">
        <v>1002515315</v>
      </c>
      <c r="C1700">
        <v>3</v>
      </c>
      <c r="D1700" t="s">
        <v>55</v>
      </c>
      <c r="E1700">
        <v>5</v>
      </c>
      <c r="F1700" t="s">
        <v>228</v>
      </c>
      <c r="G1700" t="s">
        <v>121</v>
      </c>
      <c r="H1700" t="s">
        <v>286</v>
      </c>
      <c r="I1700" t="s">
        <v>213</v>
      </c>
      <c r="J1700" t="s">
        <v>214</v>
      </c>
      <c r="K1700" t="s">
        <v>149</v>
      </c>
      <c r="M1700" t="s">
        <v>596</v>
      </c>
      <c r="N1700" t="s">
        <v>216</v>
      </c>
      <c r="O1700" s="57">
        <v>46241.692939814813</v>
      </c>
      <c r="P1700" s="57">
        <v>46242.35527777778</v>
      </c>
      <c r="Q1700">
        <v>69355678</v>
      </c>
      <c r="S1700">
        <v>152437905581</v>
      </c>
      <c r="T1700" t="s">
        <v>5749</v>
      </c>
      <c r="U1700" t="s">
        <v>5750</v>
      </c>
      <c r="V1700" t="s">
        <v>5813</v>
      </c>
      <c r="Z1700">
        <v>113.274996174385</v>
      </c>
      <c r="AA1700">
        <v>-7.0617935059015604</v>
      </c>
      <c r="AB1700" t="s">
        <v>5752</v>
      </c>
      <c r="AC1700" t="s">
        <v>230</v>
      </c>
      <c r="AL1700" t="s">
        <v>218</v>
      </c>
      <c r="AM1700" t="s">
        <v>5753</v>
      </c>
      <c r="AN1700" t="s">
        <v>6</v>
      </c>
      <c r="AO1700" s="57">
        <v>46211.69458333333</v>
      </c>
      <c r="AQ1700" t="s">
        <v>249</v>
      </c>
      <c r="AR1700" t="s">
        <v>14</v>
      </c>
      <c r="AS1700" t="s">
        <v>220</v>
      </c>
      <c r="AT1700" t="s">
        <v>221</v>
      </c>
      <c r="AV1700" t="s">
        <v>597</v>
      </c>
      <c r="AW1700" t="s">
        <v>656</v>
      </c>
      <c r="AX1700" t="s">
        <v>223</v>
      </c>
      <c r="BA1700" s="57">
        <v>46241.291666666664</v>
      </c>
      <c r="BB1700" t="s">
        <v>5753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MADURA</v>
      </c>
    </row>
    <row r="1701" spans="1:61">
      <c r="A1701">
        <v>1700</v>
      </c>
      <c r="B1701">
        <v>1002523372</v>
      </c>
      <c r="C1701">
        <v>3</v>
      </c>
      <c r="D1701" t="s">
        <v>51</v>
      </c>
      <c r="E1701">
        <v>4</v>
      </c>
      <c r="F1701" t="s">
        <v>235</v>
      </c>
      <c r="G1701" t="s">
        <v>594</v>
      </c>
      <c r="H1701" t="s">
        <v>636</v>
      </c>
      <c r="I1701" t="s">
        <v>213</v>
      </c>
      <c r="J1701" t="s">
        <v>214</v>
      </c>
      <c r="K1701" t="s">
        <v>149</v>
      </c>
      <c r="M1701" t="s">
        <v>240</v>
      </c>
      <c r="N1701" t="s">
        <v>216</v>
      </c>
      <c r="O1701" s="57">
        <v>46247.376226851855</v>
      </c>
      <c r="P1701" s="57">
        <v>46247.540289351855</v>
      </c>
      <c r="Q1701">
        <v>69364750</v>
      </c>
      <c r="S1701">
        <v>142505404880</v>
      </c>
      <c r="T1701" t="s">
        <v>9720</v>
      </c>
      <c r="U1701" t="s">
        <v>9721</v>
      </c>
      <c r="V1701" t="s">
        <v>9722</v>
      </c>
      <c r="Z1701">
        <v>110.81119342783001</v>
      </c>
      <c r="AA1701">
        <v>-7.5612883064343199</v>
      </c>
      <c r="AB1701" t="s">
        <v>6520</v>
      </c>
      <c r="AC1701" t="s">
        <v>293</v>
      </c>
      <c r="AL1701" t="s">
        <v>218</v>
      </c>
      <c r="AM1701" t="s">
        <v>9723</v>
      </c>
      <c r="AN1701" t="s">
        <v>6</v>
      </c>
      <c r="AO1701" t="s">
        <v>8997</v>
      </c>
      <c r="AP1701" s="57">
        <v>46248.541666666664</v>
      </c>
      <c r="AR1701" t="s">
        <v>241</v>
      </c>
      <c r="AS1701" t="s">
        <v>220</v>
      </c>
      <c r="AT1701" t="s">
        <v>231</v>
      </c>
      <c r="AV1701" t="s">
        <v>240</v>
      </c>
      <c r="AW1701" t="s">
        <v>567</v>
      </c>
      <c r="AX1701" t="s">
        <v>223</v>
      </c>
      <c r="BA1701" s="57">
        <v>46248.541666666664</v>
      </c>
      <c r="BB1701" t="s">
        <v>9723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:61">
      <c r="A1702">
        <v>1701</v>
      </c>
      <c r="B1702">
        <v>1002514648</v>
      </c>
      <c r="C1702">
        <v>3</v>
      </c>
      <c r="D1702" t="s">
        <v>55</v>
      </c>
      <c r="E1702">
        <v>5</v>
      </c>
      <c r="F1702" t="s">
        <v>267</v>
      </c>
      <c r="G1702" t="s">
        <v>122</v>
      </c>
      <c r="H1702" t="s">
        <v>358</v>
      </c>
      <c r="I1702" t="s">
        <v>213</v>
      </c>
      <c r="J1702" t="s">
        <v>214</v>
      </c>
      <c r="K1702" t="s">
        <v>149</v>
      </c>
      <c r="L1702" t="s">
        <v>215</v>
      </c>
      <c r="M1702" t="s">
        <v>582</v>
      </c>
      <c r="N1702" t="s">
        <v>216</v>
      </c>
      <c r="O1702" s="57">
        <v>46241.570092592592</v>
      </c>
      <c r="P1702" s="57">
        <v>46245.395787037036</v>
      </c>
      <c r="Q1702">
        <v>69360788</v>
      </c>
      <c r="S1702">
        <v>152451212126</v>
      </c>
      <c r="T1702" t="s">
        <v>5814</v>
      </c>
      <c r="U1702" t="s">
        <v>5815</v>
      </c>
      <c r="V1702" t="s">
        <v>5816</v>
      </c>
      <c r="Z1702">
        <v>112.47927222400899</v>
      </c>
      <c r="AA1702">
        <v>-6.9733407813484698</v>
      </c>
      <c r="AB1702" t="s">
        <v>5817</v>
      </c>
      <c r="AC1702" t="s">
        <v>217</v>
      </c>
      <c r="AL1702" t="s">
        <v>218</v>
      </c>
      <c r="AM1702" t="s">
        <v>5818</v>
      </c>
      <c r="AN1702" t="s">
        <v>6</v>
      </c>
      <c r="AO1702" s="57">
        <v>46211.579745370371</v>
      </c>
      <c r="AP1702" s="57">
        <v>46242.416666666664</v>
      </c>
      <c r="AQ1702" t="s">
        <v>249</v>
      </c>
      <c r="AR1702" t="s">
        <v>14</v>
      </c>
      <c r="AS1702" t="s">
        <v>122</v>
      </c>
      <c r="AT1702" t="s">
        <v>231</v>
      </c>
      <c r="AV1702" t="s">
        <v>7842</v>
      </c>
      <c r="AW1702" t="s">
        <v>1055</v>
      </c>
      <c r="AX1702" t="s">
        <v>223</v>
      </c>
      <c r="BA1702" s="57">
        <v>46242.416666666664</v>
      </c>
      <c r="BB1702" t="s">
        <v>5818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str">
        <f>VLOOKUP(H1702,Sheet2!$A$1:$B$270,2,FALSE)</f>
        <v>GRESIK</v>
      </c>
    </row>
    <row r="1703" spans="1:61">
      <c r="A1703">
        <v>1702</v>
      </c>
      <c r="B1703">
        <v>1002505220</v>
      </c>
      <c r="C1703">
        <v>3</v>
      </c>
      <c r="D1703" t="s">
        <v>59</v>
      </c>
      <c r="E1703">
        <v>4</v>
      </c>
      <c r="F1703" t="s">
        <v>243</v>
      </c>
      <c r="G1703" t="s">
        <v>923</v>
      </c>
      <c r="H1703" t="s">
        <v>989</v>
      </c>
      <c r="I1703" t="s">
        <v>213</v>
      </c>
      <c r="J1703" t="s">
        <v>214</v>
      </c>
      <c r="K1703" t="s">
        <v>149</v>
      </c>
      <c r="L1703" t="s">
        <v>215</v>
      </c>
      <c r="M1703" t="s">
        <v>970</v>
      </c>
      <c r="N1703" t="s">
        <v>216</v>
      </c>
      <c r="O1703" s="57">
        <v>46236.528425925928</v>
      </c>
      <c r="P1703" s="57">
        <v>46238.689409722225</v>
      </c>
      <c r="Q1703">
        <v>69356982</v>
      </c>
      <c r="S1703">
        <v>142138510430</v>
      </c>
      <c r="T1703" t="s">
        <v>3684</v>
      </c>
      <c r="U1703" t="s">
        <v>1168</v>
      </c>
      <c r="V1703" t="s">
        <v>3685</v>
      </c>
      <c r="Z1703">
        <v>110.0137514</v>
      </c>
      <c r="AA1703">
        <v>-7.7153964999999998</v>
      </c>
      <c r="AB1703" t="s">
        <v>3686</v>
      </c>
      <c r="AC1703" t="s">
        <v>237</v>
      </c>
      <c r="AL1703" t="s">
        <v>218</v>
      </c>
      <c r="AM1703" t="s">
        <v>3687</v>
      </c>
      <c r="AN1703" t="s">
        <v>6</v>
      </c>
      <c r="AO1703" s="57">
        <v>46061.537997685184</v>
      </c>
      <c r="AP1703" s="57">
        <v>46238.625</v>
      </c>
      <c r="AQ1703" t="s">
        <v>249</v>
      </c>
      <c r="AR1703" t="s">
        <v>12</v>
      </c>
      <c r="AS1703" t="s">
        <v>220</v>
      </c>
      <c r="AT1703" t="s">
        <v>231</v>
      </c>
      <c r="AV1703" t="s">
        <v>949</v>
      </c>
      <c r="AW1703" t="s">
        <v>1055</v>
      </c>
      <c r="AX1703" t="s">
        <v>223</v>
      </c>
      <c r="BA1703" s="57">
        <v>46238.625</v>
      </c>
      <c r="BB1703" t="s">
        <v>3687</v>
      </c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:61">
      <c r="A1704">
        <v>1703</v>
      </c>
      <c r="B1704">
        <v>1002523039</v>
      </c>
      <c r="C1704">
        <v>3</v>
      </c>
      <c r="D1704" t="s">
        <v>38</v>
      </c>
      <c r="E1704">
        <v>5</v>
      </c>
      <c r="F1704" t="s">
        <v>251</v>
      </c>
      <c r="G1704" t="s">
        <v>87</v>
      </c>
      <c r="H1704" t="s">
        <v>530</v>
      </c>
      <c r="I1704" t="s">
        <v>213</v>
      </c>
      <c r="J1704" t="s">
        <v>214</v>
      </c>
      <c r="K1704" t="s">
        <v>149</v>
      </c>
      <c r="L1704" t="s">
        <v>215</v>
      </c>
      <c r="M1704" t="s">
        <v>225</v>
      </c>
      <c r="N1704" t="s">
        <v>216</v>
      </c>
      <c r="O1704" s="57">
        <v>46246.727037037039</v>
      </c>
      <c r="P1704" s="57">
        <v>46247.646840277775</v>
      </c>
      <c r="Q1704">
        <v>69364593</v>
      </c>
      <c r="S1704">
        <v>152724202004</v>
      </c>
      <c r="T1704" t="s">
        <v>8753</v>
      </c>
      <c r="U1704" t="s">
        <v>8754</v>
      </c>
      <c r="V1704" t="s">
        <v>8755</v>
      </c>
      <c r="Z1704">
        <v>112.37700516864</v>
      </c>
      <c r="AA1704">
        <v>-7.87173906386999</v>
      </c>
      <c r="AB1704" t="s">
        <v>8756</v>
      </c>
      <c r="AC1704" t="s">
        <v>237</v>
      </c>
      <c r="AL1704" t="s">
        <v>218</v>
      </c>
      <c r="AM1704" t="s">
        <v>8757</v>
      </c>
      <c r="AN1704" t="s">
        <v>6</v>
      </c>
      <c r="AO1704" s="57">
        <v>46364.736030092594</v>
      </c>
      <c r="AP1704" s="57">
        <v>46247.625</v>
      </c>
      <c r="AR1704" t="s">
        <v>18</v>
      </c>
      <c r="AS1704" t="s">
        <v>87</v>
      </c>
      <c r="AT1704" t="s">
        <v>231</v>
      </c>
      <c r="AV1704" t="s">
        <v>227</v>
      </c>
      <c r="AW1704" t="s">
        <v>1055</v>
      </c>
      <c r="AX1704" t="s">
        <v>223</v>
      </c>
      <c r="BA1704" s="57">
        <v>46247.625</v>
      </c>
      <c r="BB1704" t="s">
        <v>8757</v>
      </c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str">
        <f>VLOOKUP(H1704,Sheet2!$A$1:$B$270,2,FALSE)</f>
        <v>BATU</v>
      </c>
    </row>
    <row r="1705" spans="1:61">
      <c r="A1705">
        <v>1704</v>
      </c>
      <c r="B1705">
        <v>1002511781</v>
      </c>
      <c r="C1705">
        <v>3</v>
      </c>
      <c r="D1705" t="s">
        <v>45</v>
      </c>
      <c r="E1705">
        <v>5</v>
      </c>
      <c r="F1705" t="s">
        <v>113</v>
      </c>
      <c r="G1705" t="s">
        <v>117</v>
      </c>
      <c r="H1705" t="s">
        <v>423</v>
      </c>
      <c r="I1705" t="s">
        <v>213</v>
      </c>
      <c r="J1705" t="s">
        <v>214</v>
      </c>
      <c r="K1705" t="s">
        <v>149</v>
      </c>
      <c r="M1705" t="s">
        <v>259</v>
      </c>
      <c r="N1705" t="s">
        <v>216</v>
      </c>
      <c r="O1705" s="57">
        <v>46240.436689814815</v>
      </c>
      <c r="P1705" s="57">
        <v>46241.667395833334</v>
      </c>
      <c r="Q1705">
        <v>69359722</v>
      </c>
      <c r="S1705">
        <v>172509796584</v>
      </c>
      <c r="T1705" t="s">
        <v>3692</v>
      </c>
      <c r="U1705" t="s">
        <v>3693</v>
      </c>
      <c r="V1705" t="s">
        <v>3694</v>
      </c>
      <c r="Z1705">
        <v>123.0191166</v>
      </c>
      <c r="AA1705">
        <v>-8.3128781000000007</v>
      </c>
      <c r="AB1705" t="s">
        <v>3695</v>
      </c>
      <c r="AC1705" t="s">
        <v>230</v>
      </c>
      <c r="AL1705" t="s">
        <v>218</v>
      </c>
      <c r="AM1705" t="s">
        <v>2616</v>
      </c>
      <c r="AN1705" t="s">
        <v>6</v>
      </c>
      <c r="AO1705" s="57">
        <v>46181.444374999999</v>
      </c>
      <c r="AP1705" s="57">
        <v>46242.333333333336</v>
      </c>
      <c r="AR1705" t="s">
        <v>260</v>
      </c>
      <c r="AS1705" t="s">
        <v>220</v>
      </c>
      <c r="AT1705" t="s">
        <v>221</v>
      </c>
      <c r="AV1705" t="s">
        <v>261</v>
      </c>
      <c r="AW1705" t="s">
        <v>567</v>
      </c>
      <c r="AX1705" t="s">
        <v>223</v>
      </c>
      <c r="BA1705" s="57">
        <v>46242.333333333336</v>
      </c>
      <c r="BB1705" t="s">
        <v>2616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str">
        <f>VLOOKUP(H1705,Sheet2!$A$1:$B$270,2,FALSE)</f>
        <v>MAUMERE</v>
      </c>
    </row>
    <row r="1706" spans="1:61">
      <c r="A1706">
        <v>1705</v>
      </c>
      <c r="B1706">
        <v>1002516608</v>
      </c>
      <c r="C1706">
        <v>3</v>
      </c>
      <c r="D1706" t="s">
        <v>49</v>
      </c>
      <c r="E1706">
        <v>4</v>
      </c>
      <c r="F1706" t="s">
        <v>253</v>
      </c>
      <c r="G1706" t="s">
        <v>556</v>
      </c>
      <c r="H1706" t="s">
        <v>616</v>
      </c>
      <c r="I1706" t="s">
        <v>213</v>
      </c>
      <c r="J1706" t="s">
        <v>214</v>
      </c>
      <c r="K1706" t="s">
        <v>149</v>
      </c>
      <c r="L1706" t="s">
        <v>215</v>
      </c>
      <c r="M1706" t="s">
        <v>76</v>
      </c>
      <c r="N1706" t="s">
        <v>216</v>
      </c>
      <c r="O1706" s="57">
        <v>46243.722175925926</v>
      </c>
      <c r="P1706" s="57">
        <v>46244.601203703707</v>
      </c>
      <c r="Q1706">
        <v>69361959</v>
      </c>
      <c r="S1706">
        <v>142214106575</v>
      </c>
      <c r="T1706" t="s">
        <v>1208</v>
      </c>
      <c r="U1706" t="s">
        <v>6816</v>
      </c>
      <c r="V1706" t="s">
        <v>5819</v>
      </c>
      <c r="Z1706">
        <v>108.883381</v>
      </c>
      <c r="AA1706">
        <v>-6.9371479999999996</v>
      </c>
      <c r="AB1706" t="s">
        <v>5820</v>
      </c>
      <c r="AC1706" t="s">
        <v>237</v>
      </c>
      <c r="AL1706" t="s">
        <v>218</v>
      </c>
      <c r="AM1706" t="s">
        <v>4651</v>
      </c>
      <c r="AN1706" t="s">
        <v>6</v>
      </c>
      <c r="AO1706" s="57">
        <v>46273.725787037038</v>
      </c>
      <c r="AP1706" s="57">
        <v>46244.625</v>
      </c>
      <c r="AR1706" t="s">
        <v>219</v>
      </c>
      <c r="AS1706" t="s">
        <v>617</v>
      </c>
      <c r="AT1706" t="s">
        <v>231</v>
      </c>
      <c r="AU1706">
        <v>20260810</v>
      </c>
      <c r="AV1706" t="s">
        <v>222</v>
      </c>
      <c r="AW1706" t="s">
        <v>1063</v>
      </c>
      <c r="AX1706" t="s">
        <v>223</v>
      </c>
      <c r="BA1706" s="57">
        <v>46244.625</v>
      </c>
      <c r="BB1706" t="s">
        <v>4651</v>
      </c>
      <c r="BC1706">
        <v>2026</v>
      </c>
      <c r="BD1706">
        <v>8</v>
      </c>
      <c r="BE1706">
        <v>10</v>
      </c>
      <c r="BF1706" s="6">
        <f t="shared" si="78"/>
        <v>46244</v>
      </c>
      <c r="BG1706">
        <f t="shared" si="79"/>
        <v>-0.625</v>
      </c>
      <c r="BH1706" t="str">
        <f t="shared" si="80"/>
        <v>COMPLY</v>
      </c>
      <c r="BI1706" t="e">
        <f>VLOOKUP(H1706,Sheet2!$A$1:$B$270,2,FALSE)</f>
        <v>#N/A</v>
      </c>
    </row>
    <row r="1707" spans="1:61">
      <c r="A1707">
        <v>1706</v>
      </c>
      <c r="B1707">
        <v>1002514770</v>
      </c>
      <c r="C1707">
        <v>3</v>
      </c>
      <c r="D1707" t="s">
        <v>38</v>
      </c>
      <c r="E1707">
        <v>5</v>
      </c>
      <c r="F1707" t="s">
        <v>90</v>
      </c>
      <c r="G1707" t="s">
        <v>90</v>
      </c>
      <c r="H1707" t="s">
        <v>421</v>
      </c>
      <c r="I1707" t="s">
        <v>213</v>
      </c>
      <c r="J1707" t="s">
        <v>214</v>
      </c>
      <c r="K1707" t="s">
        <v>149</v>
      </c>
      <c r="L1707" t="s">
        <v>215</v>
      </c>
      <c r="M1707" t="s">
        <v>76</v>
      </c>
      <c r="N1707" t="s">
        <v>216</v>
      </c>
      <c r="O1707" s="57">
        <v>46241.589537037034</v>
      </c>
      <c r="P1707" s="57">
        <v>46242.565798611111</v>
      </c>
      <c r="Q1707">
        <v>69360847</v>
      </c>
      <c r="S1707">
        <v>152610241478</v>
      </c>
      <c r="T1707" t="s">
        <v>5821</v>
      </c>
      <c r="U1707" t="s">
        <v>5822</v>
      </c>
      <c r="V1707" t="s">
        <v>5823</v>
      </c>
      <c r="Z1707">
        <v>112.01673869043501</v>
      </c>
      <c r="AA1707">
        <v>-7.7782943481436098</v>
      </c>
      <c r="AB1707" t="s">
        <v>5824</v>
      </c>
      <c r="AC1707" t="s">
        <v>217</v>
      </c>
      <c r="AL1707" t="s">
        <v>218</v>
      </c>
      <c r="AM1707" t="s">
        <v>5825</v>
      </c>
      <c r="AN1707" t="s">
        <v>6</v>
      </c>
      <c r="AO1707" s="57">
        <v>46211.590300925927</v>
      </c>
      <c r="AP1707" s="57">
        <v>46242.541666666664</v>
      </c>
      <c r="AR1707" t="s">
        <v>219</v>
      </c>
      <c r="AS1707" t="s">
        <v>220</v>
      </c>
      <c r="AT1707" t="s">
        <v>231</v>
      </c>
      <c r="AU1707">
        <v>20260808</v>
      </c>
      <c r="AV1707" t="s">
        <v>222</v>
      </c>
      <c r="AW1707" t="s">
        <v>1055</v>
      </c>
      <c r="AX1707" t="s">
        <v>223</v>
      </c>
      <c r="BA1707" s="57">
        <v>46242.541666666664</v>
      </c>
      <c r="BB1707" t="s">
        <v>5825</v>
      </c>
      <c r="BC1707">
        <v>2026</v>
      </c>
      <c r="BD1707">
        <v>8</v>
      </c>
      <c r="BE1707">
        <v>8</v>
      </c>
      <c r="BF1707" s="6">
        <f t="shared" si="78"/>
        <v>46242</v>
      </c>
      <c r="BG1707">
        <f t="shared" si="79"/>
        <v>-0.54166666666424135</v>
      </c>
      <c r="BH1707" t="str">
        <f t="shared" si="80"/>
        <v>COMPLY</v>
      </c>
      <c r="BI1707" t="str">
        <f>VLOOKUP(H1707,Sheet2!$A$1:$B$270,2,FALSE)</f>
        <v>KEDIRI</v>
      </c>
    </row>
    <row r="1708" spans="1:61">
      <c r="A1708">
        <v>1707</v>
      </c>
      <c r="B1708">
        <v>1002522854</v>
      </c>
      <c r="C1708">
        <v>3</v>
      </c>
      <c r="D1708" t="s">
        <v>45</v>
      </c>
      <c r="E1708">
        <v>5</v>
      </c>
      <c r="F1708" t="s">
        <v>211</v>
      </c>
      <c r="G1708" t="s">
        <v>118</v>
      </c>
      <c r="H1708" t="s">
        <v>466</v>
      </c>
      <c r="I1708" t="s">
        <v>213</v>
      </c>
      <c r="J1708" t="s">
        <v>214</v>
      </c>
      <c r="K1708" t="s">
        <v>149</v>
      </c>
      <c r="L1708" t="s">
        <v>215</v>
      </c>
      <c r="M1708" t="s">
        <v>225</v>
      </c>
      <c r="N1708" t="s">
        <v>216</v>
      </c>
      <c r="O1708" s="57">
        <v>46246.682592592595</v>
      </c>
      <c r="P1708" s="57">
        <v>46247.646666666667</v>
      </c>
      <c r="Q1708">
        <v>69364505</v>
      </c>
      <c r="S1708">
        <v>172608206144</v>
      </c>
      <c r="T1708" t="s">
        <v>8758</v>
      </c>
      <c r="U1708" t="s">
        <v>8759</v>
      </c>
      <c r="V1708" t="s">
        <v>8760</v>
      </c>
      <c r="Z1708">
        <v>116.75238858908401</v>
      </c>
      <c r="AA1708">
        <v>-8.9051814725208498</v>
      </c>
      <c r="AB1708" t="s">
        <v>8761</v>
      </c>
      <c r="AC1708" t="s">
        <v>217</v>
      </c>
      <c r="AL1708" t="s">
        <v>218</v>
      </c>
      <c r="AM1708" t="s">
        <v>8762</v>
      </c>
      <c r="AN1708" t="s">
        <v>6</v>
      </c>
      <c r="AO1708" s="57">
        <v>46364.684687499997</v>
      </c>
      <c r="AP1708" s="57">
        <v>46247.625</v>
      </c>
      <c r="AR1708" t="s">
        <v>18</v>
      </c>
      <c r="AS1708" t="s">
        <v>587</v>
      </c>
      <c r="AT1708" t="s">
        <v>231</v>
      </c>
      <c r="AV1708" t="s">
        <v>227</v>
      </c>
      <c r="AW1708" t="s">
        <v>1057</v>
      </c>
      <c r="AX1708" t="s">
        <v>223</v>
      </c>
      <c r="BA1708" s="57">
        <v>46247.625</v>
      </c>
      <c r="BB1708" t="s">
        <v>8762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SUMBAWA</v>
      </c>
    </row>
    <row r="1709" spans="1:61">
      <c r="A1709">
        <v>1708</v>
      </c>
      <c r="B1709">
        <v>1002515473</v>
      </c>
      <c r="C1709">
        <v>3</v>
      </c>
      <c r="D1709" t="s">
        <v>55</v>
      </c>
      <c r="E1709">
        <v>5</v>
      </c>
      <c r="F1709" t="s">
        <v>228</v>
      </c>
      <c r="G1709" t="s">
        <v>127</v>
      </c>
      <c r="H1709" t="s">
        <v>497</v>
      </c>
      <c r="I1709" t="s">
        <v>213</v>
      </c>
      <c r="J1709" t="s">
        <v>214</v>
      </c>
      <c r="K1709" t="s">
        <v>149</v>
      </c>
      <c r="L1709" t="s">
        <v>215</v>
      </c>
      <c r="M1709" t="s">
        <v>582</v>
      </c>
      <c r="N1709" t="s">
        <v>216</v>
      </c>
      <c r="O1709" s="57">
        <v>46241.777037037034</v>
      </c>
      <c r="P1709" s="57">
        <v>46242.474004629628</v>
      </c>
      <c r="Q1709">
        <v>69361145</v>
      </c>
      <c r="S1709">
        <v>152429209473</v>
      </c>
      <c r="T1709" t="s">
        <v>5593</v>
      </c>
      <c r="U1709" t="s">
        <v>5826</v>
      </c>
      <c r="V1709" t="s">
        <v>5827</v>
      </c>
      <c r="Z1709">
        <v>113.653525225818</v>
      </c>
      <c r="AA1709">
        <v>-6.8891921076257701</v>
      </c>
      <c r="AB1709" t="s">
        <v>5596</v>
      </c>
      <c r="AC1709" t="s">
        <v>217</v>
      </c>
      <c r="AL1709" t="s">
        <v>218</v>
      </c>
      <c r="AM1709" t="s">
        <v>4625</v>
      </c>
      <c r="AN1709" t="s">
        <v>6</v>
      </c>
      <c r="AO1709" s="57">
        <v>46211.777650462966</v>
      </c>
      <c r="AP1709" s="57">
        <v>46242.625</v>
      </c>
      <c r="AQ1709" t="s">
        <v>249</v>
      </c>
      <c r="AR1709" t="s">
        <v>14</v>
      </c>
      <c r="AS1709" t="s">
        <v>220</v>
      </c>
      <c r="AT1709" t="s">
        <v>231</v>
      </c>
      <c r="AV1709" t="s">
        <v>5828</v>
      </c>
      <c r="AW1709" t="s">
        <v>1060</v>
      </c>
      <c r="AX1709" t="s">
        <v>223</v>
      </c>
      <c r="BA1709" s="57">
        <v>46242.625</v>
      </c>
      <c r="BB1709" t="s">
        <v>4625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str">
        <f>VLOOKUP(H1709,Sheet2!$A$1:$B$270,2,FALSE)</f>
        <v>MADURA</v>
      </c>
    </row>
    <row r="1710" spans="1:61">
      <c r="A1710">
        <v>1709</v>
      </c>
      <c r="B1710">
        <v>1002515673</v>
      </c>
      <c r="C1710">
        <v>3</v>
      </c>
      <c r="D1710" t="s">
        <v>38</v>
      </c>
      <c r="E1710">
        <v>5</v>
      </c>
      <c r="F1710" t="s">
        <v>90</v>
      </c>
      <c r="G1710" t="s">
        <v>93</v>
      </c>
      <c r="H1710" t="s">
        <v>319</v>
      </c>
      <c r="I1710" t="s">
        <v>213</v>
      </c>
      <c r="J1710" t="s">
        <v>214</v>
      </c>
      <c r="K1710" t="s">
        <v>149</v>
      </c>
      <c r="L1710" t="s">
        <v>215</v>
      </c>
      <c r="M1710" t="s">
        <v>76</v>
      </c>
      <c r="N1710" t="s">
        <v>216</v>
      </c>
      <c r="O1710" s="57">
        <v>46242.411759259259</v>
      </c>
      <c r="P1710" s="57">
        <v>46242.917175925926</v>
      </c>
      <c r="Q1710">
        <v>69361272</v>
      </c>
      <c r="S1710">
        <v>152641204883</v>
      </c>
      <c r="T1710" t="s">
        <v>5829</v>
      </c>
      <c r="U1710" t="s">
        <v>5830</v>
      </c>
      <c r="V1710" t="s">
        <v>5831</v>
      </c>
      <c r="Z1710">
        <v>112.058712</v>
      </c>
      <c r="AA1710">
        <v>-7.6771010000000004</v>
      </c>
      <c r="AB1710" t="s">
        <v>5832</v>
      </c>
      <c r="AC1710" t="s">
        <v>237</v>
      </c>
      <c r="AL1710" t="s">
        <v>218</v>
      </c>
      <c r="AM1710" t="s">
        <v>5833</v>
      </c>
      <c r="AN1710" t="s">
        <v>6</v>
      </c>
      <c r="AO1710" s="57">
        <v>46242.413252314815</v>
      </c>
      <c r="AP1710" s="57">
        <v>46243.333333333336</v>
      </c>
      <c r="AR1710" t="s">
        <v>219</v>
      </c>
      <c r="AS1710" t="s">
        <v>637</v>
      </c>
      <c r="AT1710" t="s">
        <v>231</v>
      </c>
      <c r="AU1710">
        <v>20260808</v>
      </c>
      <c r="AV1710" t="s">
        <v>222</v>
      </c>
      <c r="AW1710" t="s">
        <v>1068</v>
      </c>
      <c r="AX1710" t="s">
        <v>223</v>
      </c>
      <c r="BA1710" s="57">
        <v>46243.333333333336</v>
      </c>
      <c r="BB1710" t="s">
        <v>5833</v>
      </c>
      <c r="BC1710">
        <v>2026</v>
      </c>
      <c r="BD1710">
        <v>8</v>
      </c>
      <c r="BE1710">
        <v>8</v>
      </c>
      <c r="BF1710" s="6">
        <f t="shared" si="78"/>
        <v>46242</v>
      </c>
      <c r="BG1710">
        <f t="shared" si="79"/>
        <v>-1.3333333333357587</v>
      </c>
      <c r="BH1710" t="str">
        <f t="shared" si="80"/>
        <v>COMPLY</v>
      </c>
      <c r="BI1710" t="str">
        <f>VLOOKUP(H1710,Sheet2!$A$1:$B$270,2,FALSE)</f>
        <v>NGANJUK</v>
      </c>
    </row>
    <row r="1711" spans="1:61">
      <c r="A1711">
        <v>1710</v>
      </c>
      <c r="B1711">
        <v>1002518881</v>
      </c>
      <c r="C1711">
        <v>3</v>
      </c>
      <c r="D1711" t="s">
        <v>49</v>
      </c>
      <c r="E1711">
        <v>4</v>
      </c>
      <c r="F1711" t="s">
        <v>247</v>
      </c>
      <c r="G1711" t="s">
        <v>326</v>
      </c>
      <c r="H1711" t="s">
        <v>7843</v>
      </c>
      <c r="I1711" t="s">
        <v>213</v>
      </c>
      <c r="J1711" t="s">
        <v>214</v>
      </c>
      <c r="K1711" t="s">
        <v>149</v>
      </c>
      <c r="L1711" t="s">
        <v>215</v>
      </c>
      <c r="M1711" t="s">
        <v>76</v>
      </c>
      <c r="N1711" t="s">
        <v>216</v>
      </c>
      <c r="O1711" s="57">
        <v>46245.363854166666</v>
      </c>
      <c r="P1711" s="57">
        <v>46246.72252314815</v>
      </c>
      <c r="Q1711">
        <v>69362863</v>
      </c>
      <c r="S1711">
        <v>146460104574</v>
      </c>
      <c r="T1711" t="s">
        <v>7844</v>
      </c>
      <c r="U1711" t="s">
        <v>7845</v>
      </c>
      <c r="V1711" t="s">
        <v>7846</v>
      </c>
      <c r="Z1711">
        <v>110.4587355</v>
      </c>
      <c r="AA1711">
        <v>-7.1822832999999999</v>
      </c>
      <c r="AB1711" t="s">
        <v>7847</v>
      </c>
      <c r="AC1711" t="s">
        <v>237</v>
      </c>
      <c r="AL1711" t="s">
        <v>218</v>
      </c>
      <c r="AM1711" t="s">
        <v>7262</v>
      </c>
      <c r="AN1711" t="s">
        <v>6</v>
      </c>
      <c r="AO1711" s="57">
        <v>46334.372048611112</v>
      </c>
      <c r="AP1711" s="57">
        <v>46246.333333333336</v>
      </c>
      <c r="AR1711" t="s">
        <v>219</v>
      </c>
      <c r="AS1711" t="s">
        <v>220</v>
      </c>
      <c r="AT1711" t="s">
        <v>231</v>
      </c>
      <c r="AU1711">
        <v>20260812</v>
      </c>
      <c r="AV1711" t="s">
        <v>222</v>
      </c>
      <c r="AW1711" t="s">
        <v>1059</v>
      </c>
      <c r="AX1711" t="s">
        <v>223</v>
      </c>
      <c r="BA1711" s="57">
        <v>46246.333333333336</v>
      </c>
      <c r="BB1711" t="s">
        <v>7262</v>
      </c>
      <c r="BC1711">
        <v>2026</v>
      </c>
      <c r="BD1711">
        <v>8</v>
      </c>
      <c r="BE1711">
        <v>12</v>
      </c>
      <c r="BF1711" s="6">
        <f t="shared" si="78"/>
        <v>46246</v>
      </c>
      <c r="BG1711">
        <f t="shared" si="79"/>
        <v>-0.33333333333575865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1002514403</v>
      </c>
      <c r="C1712">
        <v>3</v>
      </c>
      <c r="D1712" t="s">
        <v>38</v>
      </c>
      <c r="E1712">
        <v>5</v>
      </c>
      <c r="F1712" t="s">
        <v>90</v>
      </c>
      <c r="G1712" t="s">
        <v>96</v>
      </c>
      <c r="H1712" t="s">
        <v>291</v>
      </c>
      <c r="I1712" t="s">
        <v>213</v>
      </c>
      <c r="J1712" t="s">
        <v>214</v>
      </c>
      <c r="K1712" t="s">
        <v>149</v>
      </c>
      <c r="L1712" t="s">
        <v>215</v>
      </c>
      <c r="M1712" t="s">
        <v>76</v>
      </c>
      <c r="N1712" t="s">
        <v>216</v>
      </c>
      <c r="O1712" s="57">
        <v>46241.488854166666</v>
      </c>
      <c r="P1712" s="57">
        <v>46242.762060185189</v>
      </c>
      <c r="Q1712">
        <v>69360643</v>
      </c>
      <c r="S1712">
        <v>152608207744</v>
      </c>
      <c r="T1712" t="s">
        <v>5834</v>
      </c>
      <c r="U1712" t="s">
        <v>5835</v>
      </c>
      <c r="V1712" t="s">
        <v>5836</v>
      </c>
      <c r="Z1712">
        <v>111.70748709175599</v>
      </c>
      <c r="AA1712">
        <v>-8.0617793118047505</v>
      </c>
      <c r="AB1712" t="s">
        <v>5837</v>
      </c>
      <c r="AC1712" t="s">
        <v>237</v>
      </c>
      <c r="AL1712" t="s">
        <v>218</v>
      </c>
      <c r="AM1712" t="s">
        <v>5838</v>
      </c>
      <c r="AN1712" t="s">
        <v>6</v>
      </c>
      <c r="AO1712" s="57">
        <v>46211.496574074074</v>
      </c>
      <c r="AP1712" s="57">
        <v>46242.333333333336</v>
      </c>
      <c r="AR1712" t="s">
        <v>219</v>
      </c>
      <c r="AS1712" t="s">
        <v>96</v>
      </c>
      <c r="AT1712" t="s">
        <v>231</v>
      </c>
      <c r="AU1712">
        <v>20260808</v>
      </c>
      <c r="AV1712" t="s">
        <v>222</v>
      </c>
      <c r="AW1712" t="s">
        <v>1055</v>
      </c>
      <c r="AX1712" t="s">
        <v>223</v>
      </c>
      <c r="BA1712" s="57">
        <v>46242.333333333336</v>
      </c>
      <c r="BB1712" t="s">
        <v>5838</v>
      </c>
      <c r="BC1712">
        <v>2026</v>
      </c>
      <c r="BD1712">
        <v>8</v>
      </c>
      <c r="BE1712">
        <v>8</v>
      </c>
      <c r="BF1712" s="6">
        <f t="shared" si="78"/>
        <v>46242</v>
      </c>
      <c r="BG1712">
        <f t="shared" si="79"/>
        <v>-0.33333333333575865</v>
      </c>
      <c r="BH1712" t="str">
        <f t="shared" si="80"/>
        <v>COMPLY</v>
      </c>
      <c r="BI1712" t="str">
        <f>VLOOKUP(H1712,Sheet2!$A$1:$B$270,2,FALSE)</f>
        <v>PONOROGO</v>
      </c>
    </row>
    <row r="1713" spans="1:61">
      <c r="A1713">
        <v>1712</v>
      </c>
      <c r="B1713">
        <v>1002521270</v>
      </c>
      <c r="C1713">
        <v>3</v>
      </c>
      <c r="D1713" t="s">
        <v>51</v>
      </c>
      <c r="E1713">
        <v>4</v>
      </c>
      <c r="F1713" t="s">
        <v>275</v>
      </c>
      <c r="G1713" t="s">
        <v>575</v>
      </c>
      <c r="H1713" t="s">
        <v>8763</v>
      </c>
      <c r="I1713" t="s">
        <v>213</v>
      </c>
      <c r="J1713" t="s">
        <v>214</v>
      </c>
      <c r="K1713" t="s">
        <v>149</v>
      </c>
      <c r="L1713" t="s">
        <v>215</v>
      </c>
      <c r="M1713" t="s">
        <v>76</v>
      </c>
      <c r="N1713" t="s">
        <v>216</v>
      </c>
      <c r="O1713" s="57">
        <v>46246.365925925929</v>
      </c>
      <c r="P1713" s="57">
        <v>46247.93608796296</v>
      </c>
      <c r="Q1713">
        <v>69363855</v>
      </c>
      <c r="S1713">
        <v>142515101047</v>
      </c>
      <c r="T1713" t="s">
        <v>8764</v>
      </c>
      <c r="U1713" t="s">
        <v>8765</v>
      </c>
      <c r="V1713" t="s">
        <v>8766</v>
      </c>
      <c r="Z1713">
        <v>110.901409</v>
      </c>
      <c r="AA1713">
        <v>-7.1715039999999997</v>
      </c>
      <c r="AB1713" t="s">
        <v>8767</v>
      </c>
      <c r="AC1713" t="s">
        <v>237</v>
      </c>
      <c r="AL1713" t="s">
        <v>218</v>
      </c>
      <c r="AM1713" t="s">
        <v>8768</v>
      </c>
      <c r="AN1713" t="s">
        <v>6</v>
      </c>
      <c r="AO1713" s="57">
        <v>46364.372129629628</v>
      </c>
      <c r="AP1713" s="57">
        <v>46247.333333333336</v>
      </c>
      <c r="AR1713" t="s">
        <v>219</v>
      </c>
      <c r="AS1713" t="s">
        <v>220</v>
      </c>
      <c r="AT1713" t="s">
        <v>231</v>
      </c>
      <c r="AU1713">
        <v>20260813</v>
      </c>
      <c r="AV1713" t="s">
        <v>222</v>
      </c>
      <c r="AW1713" t="s">
        <v>1055</v>
      </c>
      <c r="AX1713" t="s">
        <v>223</v>
      </c>
      <c r="BA1713" s="57">
        <v>46247.333333333336</v>
      </c>
      <c r="BB1713" t="s">
        <v>8768</v>
      </c>
      <c r="BC1713">
        <v>2026</v>
      </c>
      <c r="BD1713">
        <v>8</v>
      </c>
      <c r="BE1713">
        <v>13</v>
      </c>
      <c r="BF1713" s="6">
        <f t="shared" si="78"/>
        <v>46247</v>
      </c>
      <c r="BG1713">
        <f t="shared" si="79"/>
        <v>-0.33333333333575865</v>
      </c>
      <c r="BH1713" t="str">
        <f t="shared" si="80"/>
        <v>COMPLY</v>
      </c>
      <c r="BI1713" t="e">
        <f>VLOOKUP(H1713,Sheet2!$A$1:$B$270,2,FALSE)</f>
        <v>#N/A</v>
      </c>
    </row>
    <row r="1714" spans="1:61">
      <c r="A1714">
        <v>1713</v>
      </c>
      <c r="B1714">
        <v>1002512195</v>
      </c>
      <c r="C1714">
        <v>3</v>
      </c>
      <c r="D1714" t="s">
        <v>34</v>
      </c>
      <c r="E1714">
        <v>5</v>
      </c>
      <c r="F1714" t="s">
        <v>595</v>
      </c>
      <c r="G1714" t="s">
        <v>81</v>
      </c>
      <c r="H1714" t="s">
        <v>324</v>
      </c>
      <c r="I1714" t="s">
        <v>213</v>
      </c>
      <c r="J1714" t="s">
        <v>214</v>
      </c>
      <c r="K1714" t="s">
        <v>149</v>
      </c>
      <c r="M1714" t="s">
        <v>582</v>
      </c>
      <c r="N1714" t="s">
        <v>216</v>
      </c>
      <c r="O1714" s="57">
        <v>46240.503391203703</v>
      </c>
      <c r="P1714" s="57">
        <v>46243.581701388888</v>
      </c>
      <c r="Q1714">
        <v>69359907</v>
      </c>
      <c r="S1714">
        <v>172415798690</v>
      </c>
      <c r="T1714" t="s">
        <v>3704</v>
      </c>
      <c r="U1714" t="s">
        <v>3705</v>
      </c>
      <c r="V1714" t="s">
        <v>5839</v>
      </c>
      <c r="Z1714">
        <v>115.1409503</v>
      </c>
      <c r="AA1714">
        <v>-8.8218001000000008</v>
      </c>
      <c r="AB1714" t="s">
        <v>3706</v>
      </c>
      <c r="AC1714" t="s">
        <v>230</v>
      </c>
      <c r="AL1714" t="s">
        <v>218</v>
      </c>
      <c r="AM1714" t="s">
        <v>5840</v>
      </c>
      <c r="AN1714" t="s">
        <v>6</v>
      </c>
      <c r="AO1714" s="57">
        <v>46181.507314814815</v>
      </c>
      <c r="AP1714" s="57">
        <v>46242.541666666664</v>
      </c>
      <c r="AR1714" t="s">
        <v>14</v>
      </c>
      <c r="AS1714" t="s">
        <v>652</v>
      </c>
      <c r="AT1714" t="s">
        <v>231</v>
      </c>
      <c r="AV1714" t="s">
        <v>5841</v>
      </c>
      <c r="AW1714" t="s">
        <v>606</v>
      </c>
      <c r="AX1714" t="s">
        <v>223</v>
      </c>
      <c r="BA1714" s="57">
        <v>46242.541666666664</v>
      </c>
      <c r="BB1714" t="s">
        <v>5840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str">
        <f>VLOOKUP(H1714,Sheet2!$A$1:$B$270,2,FALSE)</f>
        <v>JIMBARAN</v>
      </c>
    </row>
    <row r="1715" spans="1:61">
      <c r="A1715">
        <v>1714</v>
      </c>
      <c r="B1715">
        <v>1002519473</v>
      </c>
      <c r="C1715">
        <v>3</v>
      </c>
      <c r="D1715" t="s">
        <v>42</v>
      </c>
      <c r="E1715">
        <v>5</v>
      </c>
      <c r="F1715" t="s">
        <v>233</v>
      </c>
      <c r="G1715" t="s">
        <v>101</v>
      </c>
      <c r="H1715" t="s">
        <v>234</v>
      </c>
      <c r="I1715" t="s">
        <v>213</v>
      </c>
      <c r="J1715" t="s">
        <v>214</v>
      </c>
      <c r="K1715" t="s">
        <v>149</v>
      </c>
      <c r="M1715" t="s">
        <v>288</v>
      </c>
      <c r="N1715" t="s">
        <v>216</v>
      </c>
      <c r="O1715" s="57">
        <v>46245.470486111109</v>
      </c>
      <c r="P1715" s="57">
        <v>46246.412256944444</v>
      </c>
      <c r="Q1715">
        <v>69363119</v>
      </c>
      <c r="S1715">
        <v>152327226347</v>
      </c>
      <c r="T1715" t="s">
        <v>7042</v>
      </c>
      <c r="U1715" t="s">
        <v>7043</v>
      </c>
      <c r="V1715" t="s">
        <v>7848</v>
      </c>
      <c r="Z1715">
        <v>112.64730691909701</v>
      </c>
      <c r="AA1715">
        <v>-7.4741363238329699</v>
      </c>
      <c r="AB1715" t="s">
        <v>7045</v>
      </c>
      <c r="AC1715" t="s">
        <v>230</v>
      </c>
      <c r="AL1715" t="s">
        <v>218</v>
      </c>
      <c r="AM1715" t="s">
        <v>7849</v>
      </c>
      <c r="AN1715" t="s">
        <v>6</v>
      </c>
      <c r="AO1715" s="57">
        <v>46334.486145833333</v>
      </c>
      <c r="AP1715" s="57">
        <v>46246.625</v>
      </c>
      <c r="AR1715" t="s">
        <v>241</v>
      </c>
      <c r="AS1715" t="s">
        <v>859</v>
      </c>
      <c r="AT1715" t="s">
        <v>231</v>
      </c>
      <c r="AV1715" t="s">
        <v>1100</v>
      </c>
      <c r="AW1715" t="s">
        <v>566</v>
      </c>
      <c r="AX1715" t="s">
        <v>223</v>
      </c>
      <c r="BA1715" s="57">
        <v>46246.625</v>
      </c>
      <c r="BB1715" t="s">
        <v>7849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str">
        <f>VLOOKUP(H1715,Sheet2!$A$1:$B$270,2,FALSE)</f>
        <v>SIDOARJO</v>
      </c>
    </row>
    <row r="1716" spans="1:61">
      <c r="A1716">
        <v>1715</v>
      </c>
      <c r="B1716">
        <v>1002525242</v>
      </c>
      <c r="C1716">
        <v>3</v>
      </c>
      <c r="D1716" t="s">
        <v>51</v>
      </c>
      <c r="E1716">
        <v>4</v>
      </c>
      <c r="F1716" t="s">
        <v>235</v>
      </c>
      <c r="G1716" t="s">
        <v>993</v>
      </c>
      <c r="H1716" t="s">
        <v>994</v>
      </c>
      <c r="I1716" t="s">
        <v>213</v>
      </c>
      <c r="J1716" t="s">
        <v>214</v>
      </c>
      <c r="K1716" t="s">
        <v>149</v>
      </c>
      <c r="L1716" t="s">
        <v>215</v>
      </c>
      <c r="M1716" t="s">
        <v>240</v>
      </c>
      <c r="N1716" t="s">
        <v>216</v>
      </c>
      <c r="O1716" s="57">
        <v>46247.797175925924</v>
      </c>
      <c r="P1716" s="57">
        <v>46247.798622685186</v>
      </c>
      <c r="Q1716">
        <v>69365536</v>
      </c>
      <c r="S1716">
        <v>143553212500</v>
      </c>
      <c r="T1716" t="s">
        <v>9724</v>
      </c>
      <c r="U1716" t="s">
        <v>9725</v>
      </c>
      <c r="V1716" t="s">
        <v>9726</v>
      </c>
      <c r="Z1716">
        <v>110.541811</v>
      </c>
      <c r="AA1716">
        <v>-7.4504390000000003</v>
      </c>
      <c r="AB1716" t="s">
        <v>9727</v>
      </c>
      <c r="AC1716" t="s">
        <v>237</v>
      </c>
      <c r="AL1716" t="s">
        <v>218</v>
      </c>
      <c r="AM1716" t="s">
        <v>9728</v>
      </c>
      <c r="AN1716" t="s">
        <v>6</v>
      </c>
      <c r="AO1716" t="s">
        <v>9729</v>
      </c>
      <c r="AP1716" s="57">
        <v>46249.333333333336</v>
      </c>
      <c r="AR1716" t="s">
        <v>241</v>
      </c>
      <c r="AS1716" t="s">
        <v>993</v>
      </c>
      <c r="AT1716" t="s">
        <v>231</v>
      </c>
      <c r="AV1716" t="s">
        <v>240</v>
      </c>
      <c r="AW1716" t="s">
        <v>1065</v>
      </c>
      <c r="AX1716" t="s">
        <v>223</v>
      </c>
      <c r="BA1716" s="57">
        <v>46249.333333333336</v>
      </c>
      <c r="BB1716" t="s">
        <v>9728</v>
      </c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:61">
      <c r="A1717">
        <v>1716</v>
      </c>
      <c r="B1717">
        <v>1002508987</v>
      </c>
      <c r="C1717">
        <v>3</v>
      </c>
      <c r="D1717" t="s">
        <v>55</v>
      </c>
      <c r="E1717">
        <v>5</v>
      </c>
      <c r="F1717" t="s">
        <v>228</v>
      </c>
      <c r="G1717" t="s">
        <v>121</v>
      </c>
      <c r="H1717" t="s">
        <v>456</v>
      </c>
      <c r="I1717" t="s">
        <v>213</v>
      </c>
      <c r="J1717" t="s">
        <v>214</v>
      </c>
      <c r="K1717" t="s">
        <v>149</v>
      </c>
      <c r="M1717" t="s">
        <v>236</v>
      </c>
      <c r="N1717" t="s">
        <v>216</v>
      </c>
      <c r="O1717" s="57">
        <v>46238.655694444446</v>
      </c>
      <c r="P1717" s="57">
        <v>46241.65898148148</v>
      </c>
      <c r="Q1717">
        <v>69358464</v>
      </c>
      <c r="S1717">
        <v>152436204011</v>
      </c>
      <c r="T1717" t="s">
        <v>1689</v>
      </c>
      <c r="U1717" t="s">
        <v>3722</v>
      </c>
      <c r="Z1717">
        <v>112.7226233</v>
      </c>
      <c r="AA1717">
        <v>-7.1128659000000001</v>
      </c>
      <c r="AB1717" t="s">
        <v>3723</v>
      </c>
      <c r="AC1717" t="s">
        <v>230</v>
      </c>
      <c r="AO1717" s="57">
        <v>46120.663356481484</v>
      </c>
      <c r="AR1717" t="s">
        <v>314</v>
      </c>
      <c r="AS1717" t="s">
        <v>220</v>
      </c>
      <c r="AT1717" t="s">
        <v>231</v>
      </c>
      <c r="AV1717" t="s">
        <v>5845</v>
      </c>
      <c r="AW1717" t="s">
        <v>565</v>
      </c>
      <c r="AX1717" t="s">
        <v>223</v>
      </c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str">
        <f>VLOOKUP(H1717,Sheet2!$A$1:$B$270,2,FALSE)</f>
        <v>MADURA</v>
      </c>
    </row>
    <row r="1718" spans="1:61">
      <c r="A1718">
        <v>1717</v>
      </c>
      <c r="B1718">
        <v>1002524252</v>
      </c>
      <c r="C1718">
        <v>3</v>
      </c>
      <c r="D1718" t="s">
        <v>59</v>
      </c>
      <c r="E1718">
        <v>4</v>
      </c>
      <c r="F1718" t="s">
        <v>243</v>
      </c>
      <c r="G1718" t="s">
        <v>561</v>
      </c>
      <c r="H1718" t="s">
        <v>954</v>
      </c>
      <c r="I1718" t="s">
        <v>213</v>
      </c>
      <c r="J1718" t="s">
        <v>214</v>
      </c>
      <c r="K1718" t="s">
        <v>149</v>
      </c>
      <c r="L1718" t="s">
        <v>215</v>
      </c>
      <c r="M1718" t="s">
        <v>240</v>
      </c>
      <c r="N1718" t="s">
        <v>216</v>
      </c>
      <c r="O1718" s="57">
        <v>46247.559675925928</v>
      </c>
      <c r="P1718" s="57">
        <v>46247.561157407406</v>
      </c>
      <c r="Q1718">
        <v>69365150</v>
      </c>
      <c r="S1718">
        <v>141176104629</v>
      </c>
      <c r="T1718" t="s">
        <v>9730</v>
      </c>
      <c r="U1718" t="s">
        <v>9731</v>
      </c>
      <c r="V1718" t="s">
        <v>9732</v>
      </c>
      <c r="Z1718">
        <v>109.7312804</v>
      </c>
      <c r="AA1718">
        <v>-7.7212239999999897</v>
      </c>
      <c r="AB1718" t="s">
        <v>9733</v>
      </c>
      <c r="AC1718" t="s">
        <v>237</v>
      </c>
      <c r="AL1718" t="s">
        <v>218</v>
      </c>
      <c r="AM1718" t="s">
        <v>9734</v>
      </c>
      <c r="AN1718" t="s">
        <v>6</v>
      </c>
      <c r="AO1718" t="s">
        <v>9221</v>
      </c>
      <c r="AP1718" s="57">
        <v>46248.541666666664</v>
      </c>
      <c r="AR1718" t="s">
        <v>241</v>
      </c>
      <c r="AS1718" t="s">
        <v>220</v>
      </c>
      <c r="AT1718" t="s">
        <v>231</v>
      </c>
      <c r="AV1718" t="s">
        <v>240</v>
      </c>
      <c r="AW1718" t="s">
        <v>1066</v>
      </c>
      <c r="AX1718" t="s">
        <v>223</v>
      </c>
      <c r="BA1718" s="57">
        <v>46248.541666666664</v>
      </c>
      <c r="BB1718" t="s">
        <v>9734</v>
      </c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:61">
      <c r="A1719">
        <v>1718</v>
      </c>
      <c r="B1719">
        <v>1002510416</v>
      </c>
      <c r="C1719">
        <v>3</v>
      </c>
      <c r="D1719" t="s">
        <v>34</v>
      </c>
      <c r="E1719">
        <v>5</v>
      </c>
      <c r="F1719" t="s">
        <v>595</v>
      </c>
      <c r="G1719" t="s">
        <v>81</v>
      </c>
      <c r="H1719" t="s">
        <v>324</v>
      </c>
      <c r="I1719" t="s">
        <v>213</v>
      </c>
      <c r="J1719" t="s">
        <v>214</v>
      </c>
      <c r="K1719" t="s">
        <v>149</v>
      </c>
      <c r="M1719" t="s">
        <v>614</v>
      </c>
      <c r="N1719" t="s">
        <v>216</v>
      </c>
      <c r="O1719" s="57">
        <v>46239.532361111109</v>
      </c>
      <c r="P1719" s="57">
        <v>46246.789143518516</v>
      </c>
      <c r="Q1719">
        <v>69359109</v>
      </c>
      <c r="S1719">
        <v>172415798687</v>
      </c>
      <c r="T1719" t="s">
        <v>3704</v>
      </c>
      <c r="U1719" t="s">
        <v>3724</v>
      </c>
      <c r="Z1719">
        <v>115.140953236957</v>
      </c>
      <c r="AA1719">
        <v>-8.8217404720708608</v>
      </c>
      <c r="AB1719" t="s">
        <v>3725</v>
      </c>
      <c r="AC1719" t="s">
        <v>230</v>
      </c>
      <c r="AO1719" s="57">
        <v>46150.538576388892</v>
      </c>
      <c r="AR1719" t="s">
        <v>5</v>
      </c>
      <c r="AS1719" t="s">
        <v>652</v>
      </c>
      <c r="AT1719" t="s">
        <v>231</v>
      </c>
      <c r="AV1719" t="s">
        <v>8769</v>
      </c>
      <c r="AW1719" t="s">
        <v>592</v>
      </c>
      <c r="AX1719" t="s">
        <v>223</v>
      </c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str">
        <f>VLOOKUP(H1719,Sheet2!$A$1:$B$270,2,FALSE)</f>
        <v>JIMBARAN</v>
      </c>
    </row>
    <row r="1720" spans="1:61">
      <c r="A1720">
        <v>1719</v>
      </c>
      <c r="B1720">
        <v>1002515891</v>
      </c>
      <c r="C1720">
        <v>3</v>
      </c>
      <c r="D1720" t="s">
        <v>38</v>
      </c>
      <c r="E1720">
        <v>5</v>
      </c>
      <c r="F1720" t="s">
        <v>90</v>
      </c>
      <c r="G1720" t="s">
        <v>98</v>
      </c>
      <c r="H1720" t="s">
        <v>303</v>
      </c>
      <c r="I1720" t="s">
        <v>213</v>
      </c>
      <c r="J1720" t="s">
        <v>214</v>
      </c>
      <c r="K1720" t="s">
        <v>149</v>
      </c>
      <c r="L1720" t="s">
        <v>215</v>
      </c>
      <c r="M1720" t="s">
        <v>76</v>
      </c>
      <c r="N1720" t="s">
        <v>216</v>
      </c>
      <c r="O1720" s="57">
        <v>46242.528425925928</v>
      </c>
      <c r="P1720" s="57">
        <v>46244.417488425926</v>
      </c>
      <c r="Q1720">
        <v>69361430</v>
      </c>
      <c r="S1720">
        <v>152606246406</v>
      </c>
      <c r="T1720" t="s">
        <v>5846</v>
      </c>
      <c r="U1720" t="s">
        <v>5847</v>
      </c>
      <c r="V1720" t="s">
        <v>5848</v>
      </c>
      <c r="Z1720">
        <v>111.87668556195</v>
      </c>
      <c r="AA1720">
        <v>-8.0668669997057592</v>
      </c>
      <c r="AB1720" t="s">
        <v>5849</v>
      </c>
      <c r="AC1720" t="s">
        <v>237</v>
      </c>
      <c r="AL1720" t="s">
        <v>218</v>
      </c>
      <c r="AM1720" t="s">
        <v>5850</v>
      </c>
      <c r="AN1720" t="s">
        <v>6</v>
      </c>
      <c r="AO1720" s="57">
        <v>46242.538217592592</v>
      </c>
      <c r="AP1720" s="57">
        <v>46243.541666666664</v>
      </c>
      <c r="AR1720" t="s">
        <v>219</v>
      </c>
      <c r="AS1720" t="s">
        <v>98</v>
      </c>
      <c r="AT1720" t="s">
        <v>231</v>
      </c>
      <c r="AU1720">
        <v>20260810</v>
      </c>
      <c r="AV1720" t="s">
        <v>222</v>
      </c>
      <c r="AW1720" t="s">
        <v>1055</v>
      </c>
      <c r="AX1720" t="s">
        <v>223</v>
      </c>
      <c r="BA1720" s="57">
        <v>46243.541666666664</v>
      </c>
      <c r="BB1720" t="s">
        <v>5850</v>
      </c>
      <c r="BC1720">
        <v>2026</v>
      </c>
      <c r="BD1720">
        <v>8</v>
      </c>
      <c r="BE1720">
        <v>10</v>
      </c>
      <c r="BF1720" s="6">
        <f t="shared" si="78"/>
        <v>46244</v>
      </c>
      <c r="BG1720">
        <f t="shared" si="79"/>
        <v>0.45833333333575865</v>
      </c>
      <c r="BH1720" t="str">
        <f t="shared" si="80"/>
        <v>COMPLY</v>
      </c>
      <c r="BI1720" t="str">
        <f>VLOOKUP(H1720,Sheet2!$A$1:$B$270,2,FALSE)</f>
        <v>BLITAR</v>
      </c>
    </row>
    <row r="1721" spans="1:61">
      <c r="A1721">
        <v>1720</v>
      </c>
      <c r="B1721">
        <v>1002519234</v>
      </c>
      <c r="C1721">
        <v>3</v>
      </c>
      <c r="D1721" t="s">
        <v>59</v>
      </c>
      <c r="E1721">
        <v>4</v>
      </c>
      <c r="F1721" t="s">
        <v>243</v>
      </c>
      <c r="G1721" t="s">
        <v>561</v>
      </c>
      <c r="H1721" t="s">
        <v>7850</v>
      </c>
      <c r="I1721" t="s">
        <v>213</v>
      </c>
      <c r="J1721" t="s">
        <v>214</v>
      </c>
      <c r="K1721" t="s">
        <v>149</v>
      </c>
      <c r="L1721" t="s">
        <v>215</v>
      </c>
      <c r="M1721" t="s">
        <v>582</v>
      </c>
      <c r="N1721" t="s">
        <v>216</v>
      </c>
      <c r="O1721" s="57">
        <v>46245.430509259262</v>
      </c>
      <c r="P1721" s="57">
        <v>46247.529479166667</v>
      </c>
      <c r="Q1721">
        <v>69363022</v>
      </c>
      <c r="S1721">
        <v>141177105416</v>
      </c>
      <c r="T1721" t="s">
        <v>7851</v>
      </c>
      <c r="U1721" t="s">
        <v>7852</v>
      </c>
      <c r="V1721" t="s">
        <v>7853</v>
      </c>
      <c r="Z1721">
        <v>109.507271</v>
      </c>
      <c r="AA1721">
        <v>-7.7346252</v>
      </c>
      <c r="AB1721" t="s">
        <v>7854</v>
      </c>
      <c r="AC1721" t="s">
        <v>237</v>
      </c>
      <c r="AL1721" t="s">
        <v>218</v>
      </c>
      <c r="AM1721" t="s">
        <v>7855</v>
      </c>
      <c r="AN1721" t="s">
        <v>6</v>
      </c>
      <c r="AO1721" s="57">
        <v>46334.444328703707</v>
      </c>
      <c r="AP1721" s="57">
        <v>46246.333333333336</v>
      </c>
      <c r="AQ1721" t="s">
        <v>249</v>
      </c>
      <c r="AR1721" t="s">
        <v>14</v>
      </c>
      <c r="AS1721" t="s">
        <v>7856</v>
      </c>
      <c r="AT1721" t="s">
        <v>231</v>
      </c>
      <c r="AV1721" t="s">
        <v>9735</v>
      </c>
      <c r="AW1721" t="s">
        <v>1059</v>
      </c>
      <c r="AX1721" t="s">
        <v>223</v>
      </c>
      <c r="BA1721" s="57">
        <v>46246.333333333336</v>
      </c>
      <c r="BB1721" t="s">
        <v>7855</v>
      </c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:61">
      <c r="A1722">
        <v>1721</v>
      </c>
      <c r="B1722">
        <v>1002504523</v>
      </c>
      <c r="C1722">
        <v>3</v>
      </c>
      <c r="D1722" t="s">
        <v>51</v>
      </c>
      <c r="E1722">
        <v>4</v>
      </c>
      <c r="F1722" t="s">
        <v>275</v>
      </c>
      <c r="G1722" t="s">
        <v>922</v>
      </c>
      <c r="H1722" t="s">
        <v>978</v>
      </c>
      <c r="I1722" t="s">
        <v>213</v>
      </c>
      <c r="J1722" t="s">
        <v>214</v>
      </c>
      <c r="K1722" t="s">
        <v>149</v>
      </c>
      <c r="L1722" t="s">
        <v>215</v>
      </c>
      <c r="M1722" t="s">
        <v>76</v>
      </c>
      <c r="N1722" t="s">
        <v>216</v>
      </c>
      <c r="O1722" s="57">
        <v>46235.522175925929</v>
      </c>
      <c r="P1722" s="57">
        <v>46236.703055555554</v>
      </c>
      <c r="Q1722">
        <v>69356695</v>
      </c>
      <c r="S1722">
        <v>146593115331</v>
      </c>
      <c r="T1722" t="s">
        <v>3730</v>
      </c>
      <c r="U1722" t="s">
        <v>3731</v>
      </c>
      <c r="V1722" t="s">
        <v>3732</v>
      </c>
      <c r="Z1722">
        <v>110.7395842</v>
      </c>
      <c r="AA1722">
        <v>-6.6907300999999997</v>
      </c>
      <c r="AB1722" t="s">
        <v>3733</v>
      </c>
      <c r="AC1722" t="s">
        <v>237</v>
      </c>
      <c r="AL1722" t="s">
        <v>218</v>
      </c>
      <c r="AM1722" t="s">
        <v>3734</v>
      </c>
      <c r="AN1722" t="s">
        <v>6</v>
      </c>
      <c r="AO1722" s="57">
        <v>46030.528171296297</v>
      </c>
      <c r="AP1722" s="57">
        <v>46236.541666666664</v>
      </c>
      <c r="AR1722" t="s">
        <v>219</v>
      </c>
      <c r="AS1722" t="s">
        <v>979</v>
      </c>
      <c r="AT1722" t="s">
        <v>231</v>
      </c>
      <c r="AU1722">
        <v>20260802</v>
      </c>
      <c r="AV1722" t="s">
        <v>222</v>
      </c>
      <c r="AW1722" t="s">
        <v>1055</v>
      </c>
      <c r="AX1722" t="s">
        <v>223</v>
      </c>
      <c r="BA1722" s="57">
        <v>46236.541666666664</v>
      </c>
      <c r="BB1722" t="s">
        <v>3734</v>
      </c>
      <c r="BC1722">
        <v>2026</v>
      </c>
      <c r="BD1722">
        <v>8</v>
      </c>
      <c r="BE1722">
        <v>2</v>
      </c>
      <c r="BF1722" s="6">
        <f t="shared" si="78"/>
        <v>46236</v>
      </c>
      <c r="BG1722">
        <f t="shared" si="79"/>
        <v>-0.54166666666424135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1002504535</v>
      </c>
      <c r="C1723">
        <v>3</v>
      </c>
      <c r="D1723" t="s">
        <v>38</v>
      </c>
      <c r="E1723">
        <v>5</v>
      </c>
      <c r="F1723" t="s">
        <v>251</v>
      </c>
      <c r="G1723" t="s">
        <v>87</v>
      </c>
      <c r="H1723" t="s">
        <v>364</v>
      </c>
      <c r="I1723" t="s">
        <v>213</v>
      </c>
      <c r="J1723" t="s">
        <v>214</v>
      </c>
      <c r="K1723" t="s">
        <v>149</v>
      </c>
      <c r="M1723" t="s">
        <v>76</v>
      </c>
      <c r="N1723" t="s">
        <v>216</v>
      </c>
      <c r="O1723" s="57">
        <v>46235.534282407411</v>
      </c>
      <c r="P1723" s="57">
        <v>46235.652222222219</v>
      </c>
      <c r="Q1723">
        <v>69343828</v>
      </c>
      <c r="S1723">
        <v>152707239166</v>
      </c>
      <c r="T1723" t="s">
        <v>1110</v>
      </c>
      <c r="U1723" t="s">
        <v>3740</v>
      </c>
      <c r="V1723" t="s">
        <v>3741</v>
      </c>
      <c r="Z1723">
        <v>112.443376</v>
      </c>
      <c r="AA1723">
        <v>-7.865888</v>
      </c>
      <c r="AB1723" t="s">
        <v>1111</v>
      </c>
      <c r="AC1723" t="s">
        <v>292</v>
      </c>
      <c r="AL1723" t="s">
        <v>218</v>
      </c>
      <c r="AM1723" t="s">
        <v>3742</v>
      </c>
      <c r="AN1723" t="s">
        <v>6</v>
      </c>
      <c r="AO1723" s="57">
        <v>46030.538043981483</v>
      </c>
      <c r="AR1723" t="s">
        <v>219</v>
      </c>
      <c r="AS1723" t="s">
        <v>87</v>
      </c>
      <c r="AT1723" t="s">
        <v>231</v>
      </c>
      <c r="AU1723">
        <v>20260801</v>
      </c>
      <c r="AV1723" t="s">
        <v>222</v>
      </c>
      <c r="AW1723" t="s">
        <v>567</v>
      </c>
      <c r="AX1723" t="s">
        <v>223</v>
      </c>
      <c r="BA1723" s="57">
        <v>46235.291666666664</v>
      </c>
      <c r="BB1723" t="s">
        <v>3742</v>
      </c>
      <c r="BC1723">
        <v>2026</v>
      </c>
      <c r="BD1723">
        <v>8</v>
      </c>
      <c r="BE1723">
        <v>1</v>
      </c>
      <c r="BF1723" s="6">
        <f t="shared" si="78"/>
        <v>46235</v>
      </c>
      <c r="BG1723">
        <f t="shared" si="79"/>
        <v>-0.29166666666424135</v>
      </c>
      <c r="BH1723" t="str">
        <f t="shared" si="80"/>
        <v>COMPLY</v>
      </c>
      <c r="BI1723" t="str">
        <f>VLOOKUP(H1723,Sheet2!$A$1:$B$270,2,FALSE)</f>
        <v>BATU</v>
      </c>
    </row>
    <row r="1724" spans="1:61">
      <c r="A1724">
        <v>1723</v>
      </c>
      <c r="B1724">
        <v>1002509901</v>
      </c>
      <c r="C1724">
        <v>3</v>
      </c>
      <c r="D1724" t="s">
        <v>55</v>
      </c>
      <c r="E1724">
        <v>5</v>
      </c>
      <c r="F1724" t="s">
        <v>267</v>
      </c>
      <c r="G1724" t="s">
        <v>122</v>
      </c>
      <c r="H1724" t="s">
        <v>350</v>
      </c>
      <c r="I1724" t="s">
        <v>213</v>
      </c>
      <c r="J1724" t="s">
        <v>214</v>
      </c>
      <c r="K1724" t="s">
        <v>149</v>
      </c>
      <c r="L1724" t="s">
        <v>215</v>
      </c>
      <c r="M1724" t="s">
        <v>76</v>
      </c>
      <c r="N1724" t="s">
        <v>216</v>
      </c>
      <c r="O1724" s="57">
        <v>46239.422881944447</v>
      </c>
      <c r="P1724" s="57">
        <v>46239.773958333331</v>
      </c>
      <c r="Q1724">
        <v>69358863</v>
      </c>
      <c r="S1724">
        <v>152443206746</v>
      </c>
      <c r="T1724" t="s">
        <v>3743</v>
      </c>
      <c r="U1724" t="s">
        <v>3744</v>
      </c>
      <c r="V1724" t="s">
        <v>3745</v>
      </c>
      <c r="Z1724">
        <v>112.499221153557</v>
      </c>
      <c r="AA1724">
        <v>-7.2514319732109804</v>
      </c>
      <c r="AB1724" t="s">
        <v>3746</v>
      </c>
      <c r="AC1724" t="s">
        <v>217</v>
      </c>
      <c r="AL1724" t="s">
        <v>218</v>
      </c>
      <c r="AM1724" t="s">
        <v>1870</v>
      </c>
      <c r="AN1724" t="s">
        <v>6</v>
      </c>
      <c r="AO1724" s="57">
        <v>46150.423564814817</v>
      </c>
      <c r="AP1724" s="57">
        <v>46240.333333333336</v>
      </c>
      <c r="AR1724" t="s">
        <v>219</v>
      </c>
      <c r="AS1724" t="s">
        <v>932</v>
      </c>
      <c r="AT1724" t="s">
        <v>231</v>
      </c>
      <c r="AU1724">
        <v>20260805</v>
      </c>
      <c r="AV1724" t="s">
        <v>222</v>
      </c>
      <c r="AW1724" t="s">
        <v>1066</v>
      </c>
      <c r="AX1724" t="s">
        <v>223</v>
      </c>
      <c r="BA1724" s="57">
        <v>46240.333333333336</v>
      </c>
      <c r="BB1724" t="s">
        <v>1870</v>
      </c>
      <c r="BC1724">
        <v>2026</v>
      </c>
      <c r="BD1724">
        <v>8</v>
      </c>
      <c r="BE1724">
        <v>5</v>
      </c>
      <c r="BF1724" s="6">
        <f t="shared" si="78"/>
        <v>46239</v>
      </c>
      <c r="BG1724">
        <f t="shared" si="79"/>
        <v>-1.3333333333357587</v>
      </c>
      <c r="BH1724" t="str">
        <f t="shared" si="80"/>
        <v>COMPLY</v>
      </c>
      <c r="BI1724" t="str">
        <f>VLOOKUP(H1724,Sheet2!$A$1:$B$270,2,FALSE)</f>
        <v>GRESIK</v>
      </c>
    </row>
    <row r="1725" spans="1:61">
      <c r="A1725">
        <v>1724</v>
      </c>
      <c r="B1725">
        <v>1002509255</v>
      </c>
      <c r="C1725">
        <v>3</v>
      </c>
      <c r="D1725" t="s">
        <v>59</v>
      </c>
      <c r="E1725">
        <v>4</v>
      </c>
      <c r="F1725" t="s">
        <v>243</v>
      </c>
      <c r="G1725" t="s">
        <v>262</v>
      </c>
      <c r="H1725" t="s">
        <v>263</v>
      </c>
      <c r="I1725" t="s">
        <v>213</v>
      </c>
      <c r="J1725" t="s">
        <v>214</v>
      </c>
      <c r="K1725" t="s">
        <v>149</v>
      </c>
      <c r="M1725" t="s">
        <v>1013</v>
      </c>
      <c r="N1725" t="s">
        <v>216</v>
      </c>
      <c r="O1725" s="57">
        <v>46238.700150462966</v>
      </c>
      <c r="P1725" s="57">
        <v>46238.700856481482</v>
      </c>
      <c r="Q1725">
        <v>69358594</v>
      </c>
      <c r="S1725">
        <v>141373127388</v>
      </c>
      <c r="T1725" t="s">
        <v>2112</v>
      </c>
      <c r="Z1725">
        <v>109.970172317775</v>
      </c>
      <c r="AA1725">
        <v>-7.3364796434300503</v>
      </c>
      <c r="AB1725" t="s">
        <v>2113</v>
      </c>
      <c r="AC1725" t="s">
        <v>293</v>
      </c>
      <c r="AO1725" s="57">
        <v>46120.70517361111</v>
      </c>
      <c r="AR1725" t="s">
        <v>6</v>
      </c>
      <c r="AS1725" t="s">
        <v>220</v>
      </c>
      <c r="AT1725" t="s">
        <v>231</v>
      </c>
      <c r="AV1725" t="s">
        <v>1014</v>
      </c>
      <c r="AW1725" t="s">
        <v>618</v>
      </c>
      <c r="AX1725" t="s">
        <v>223</v>
      </c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:61">
      <c r="A1726">
        <v>1725</v>
      </c>
      <c r="B1726">
        <v>1002512038</v>
      </c>
      <c r="C1726">
        <v>3</v>
      </c>
      <c r="D1726" t="s">
        <v>59</v>
      </c>
      <c r="E1726">
        <v>4</v>
      </c>
      <c r="F1726" t="s">
        <v>243</v>
      </c>
      <c r="G1726" t="s">
        <v>561</v>
      </c>
      <c r="H1726" t="s">
        <v>954</v>
      </c>
      <c r="I1726" t="s">
        <v>213</v>
      </c>
      <c r="J1726" t="s">
        <v>214</v>
      </c>
      <c r="K1726" t="s">
        <v>149</v>
      </c>
      <c r="L1726" t="s">
        <v>215</v>
      </c>
      <c r="M1726" t="s">
        <v>76</v>
      </c>
      <c r="N1726" t="s">
        <v>216</v>
      </c>
      <c r="O1726" s="57">
        <v>46240.476354166669</v>
      </c>
      <c r="P1726" s="57">
        <v>46241.497858796298</v>
      </c>
      <c r="Q1726">
        <v>69359821</v>
      </c>
      <c r="S1726">
        <v>141176104947</v>
      </c>
      <c r="T1726" t="s">
        <v>3747</v>
      </c>
      <c r="U1726" t="s">
        <v>5860</v>
      </c>
      <c r="V1726" t="s">
        <v>3748</v>
      </c>
      <c r="Z1726">
        <v>109.793613614085</v>
      </c>
      <c r="AA1726">
        <v>-7.66375820832166</v>
      </c>
      <c r="AB1726" t="s">
        <v>3749</v>
      </c>
      <c r="AC1726" t="s">
        <v>237</v>
      </c>
      <c r="AL1726" t="s">
        <v>218</v>
      </c>
      <c r="AM1726" t="s">
        <v>3750</v>
      </c>
      <c r="AN1726" t="s">
        <v>6</v>
      </c>
      <c r="AO1726" s="57">
        <v>46181.486018518517</v>
      </c>
      <c r="AP1726" s="57">
        <v>46241.625</v>
      </c>
      <c r="AR1726" t="s">
        <v>219</v>
      </c>
      <c r="AS1726" t="s">
        <v>220</v>
      </c>
      <c r="AT1726" t="s">
        <v>231</v>
      </c>
      <c r="AU1726">
        <v>20260807</v>
      </c>
      <c r="AV1726" t="s">
        <v>222</v>
      </c>
      <c r="AW1726" t="s">
        <v>1059</v>
      </c>
      <c r="AX1726" t="s">
        <v>223</v>
      </c>
      <c r="BA1726" s="57">
        <v>46241.625</v>
      </c>
      <c r="BB1726" t="s">
        <v>3750</v>
      </c>
      <c r="BC1726">
        <v>2026</v>
      </c>
      <c r="BD1726">
        <v>8</v>
      </c>
      <c r="BE1726">
        <v>7</v>
      </c>
      <c r="BF1726" s="6">
        <f t="shared" si="78"/>
        <v>46241</v>
      </c>
      <c r="BG1726">
        <f t="shared" si="79"/>
        <v>-0.625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1002521825</v>
      </c>
      <c r="C1727">
        <v>3</v>
      </c>
      <c r="D1727" t="s">
        <v>42</v>
      </c>
      <c r="E1727">
        <v>5</v>
      </c>
      <c r="F1727" t="s">
        <v>102</v>
      </c>
      <c r="G1727" t="s">
        <v>99</v>
      </c>
      <c r="H1727" t="s">
        <v>318</v>
      </c>
      <c r="I1727" t="s">
        <v>213</v>
      </c>
      <c r="J1727" t="s">
        <v>214</v>
      </c>
      <c r="K1727" t="s">
        <v>149</v>
      </c>
      <c r="L1727" t="s">
        <v>215</v>
      </c>
      <c r="M1727" t="s">
        <v>76</v>
      </c>
      <c r="N1727" t="s">
        <v>216</v>
      </c>
      <c r="O1727" s="57">
        <v>46246.482604166667</v>
      </c>
      <c r="P1727" s="57">
        <v>46247.742708333331</v>
      </c>
      <c r="Q1727">
        <v>69364082</v>
      </c>
      <c r="S1727">
        <v>152503269642</v>
      </c>
      <c r="T1727" t="s">
        <v>8770</v>
      </c>
      <c r="U1727" t="s">
        <v>8771</v>
      </c>
      <c r="V1727" t="s">
        <v>8772</v>
      </c>
      <c r="Z1727">
        <v>114.3692267</v>
      </c>
      <c r="AA1727">
        <v>-8.2192334999999996</v>
      </c>
      <c r="AB1727" t="s">
        <v>8773</v>
      </c>
      <c r="AC1727" t="s">
        <v>217</v>
      </c>
      <c r="AL1727" t="s">
        <v>218</v>
      </c>
      <c r="AM1727" t="s">
        <v>8281</v>
      </c>
      <c r="AN1727" t="s">
        <v>6</v>
      </c>
      <c r="AO1727" s="57">
        <v>46364.486018518517</v>
      </c>
      <c r="AP1727" s="57">
        <v>46247.333333333336</v>
      </c>
      <c r="AR1727" t="s">
        <v>219</v>
      </c>
      <c r="AS1727" t="s">
        <v>99</v>
      </c>
      <c r="AT1727" t="s">
        <v>231</v>
      </c>
      <c r="AU1727">
        <v>20260813</v>
      </c>
      <c r="AV1727" t="s">
        <v>222</v>
      </c>
      <c r="AW1727" t="s">
        <v>1060</v>
      </c>
      <c r="AX1727" t="s">
        <v>223</v>
      </c>
      <c r="BA1727" s="57">
        <v>46247.333333333336</v>
      </c>
      <c r="BB1727" t="s">
        <v>8281</v>
      </c>
      <c r="BC1727">
        <v>2026</v>
      </c>
      <c r="BD1727">
        <v>8</v>
      </c>
      <c r="BE1727">
        <v>13</v>
      </c>
      <c r="BF1727" s="6">
        <f t="shared" si="78"/>
        <v>46247</v>
      </c>
      <c r="BG1727">
        <f t="shared" si="79"/>
        <v>-0.33333333333575865</v>
      </c>
      <c r="BH1727" t="str">
        <f t="shared" si="80"/>
        <v>COMPLY</v>
      </c>
      <c r="BI1727" t="str">
        <f>VLOOKUP(H1727,Sheet2!$A$1:$B$270,2,FALSE)</f>
        <v>BANYUWANGI</v>
      </c>
    </row>
    <row r="1728" spans="1:61">
      <c r="A1728">
        <v>1727</v>
      </c>
      <c r="B1728">
        <v>1002519528</v>
      </c>
      <c r="C1728">
        <v>3</v>
      </c>
      <c r="D1728" t="s">
        <v>42</v>
      </c>
      <c r="E1728">
        <v>5</v>
      </c>
      <c r="F1728" t="s">
        <v>233</v>
      </c>
      <c r="G1728" t="s">
        <v>106</v>
      </c>
      <c r="H1728" t="s">
        <v>426</v>
      </c>
      <c r="I1728" t="s">
        <v>213</v>
      </c>
      <c r="J1728" t="s">
        <v>214</v>
      </c>
      <c r="K1728" t="s">
        <v>149</v>
      </c>
      <c r="L1728" t="s">
        <v>215</v>
      </c>
      <c r="M1728" t="s">
        <v>279</v>
      </c>
      <c r="N1728" t="s">
        <v>216</v>
      </c>
      <c r="O1728" s="57">
        <v>46245.476342592592</v>
      </c>
      <c r="P1728" s="57">
        <v>46247.605590277781</v>
      </c>
      <c r="Q1728">
        <v>69363135</v>
      </c>
      <c r="S1728">
        <v>152740208090</v>
      </c>
      <c r="T1728" t="s">
        <v>7857</v>
      </c>
      <c r="U1728" t="s">
        <v>7858</v>
      </c>
      <c r="V1728" t="s">
        <v>7859</v>
      </c>
      <c r="Z1728">
        <v>112.7279127</v>
      </c>
      <c r="AA1728">
        <v>-7.7418033999999896</v>
      </c>
      <c r="AB1728" t="s">
        <v>7860</v>
      </c>
      <c r="AC1728" t="s">
        <v>237</v>
      </c>
      <c r="AL1728" t="s">
        <v>218</v>
      </c>
      <c r="AM1728" t="s">
        <v>7271</v>
      </c>
      <c r="AN1728" t="s">
        <v>6</v>
      </c>
      <c r="AO1728" s="57">
        <v>46334.486145833333</v>
      </c>
      <c r="AP1728" s="57">
        <v>46246.333333333336</v>
      </c>
      <c r="AQ1728" t="s">
        <v>6922</v>
      </c>
      <c r="AR1728" t="s">
        <v>280</v>
      </c>
      <c r="AS1728" t="s">
        <v>605</v>
      </c>
      <c r="AT1728" t="s">
        <v>231</v>
      </c>
      <c r="AV1728" t="s">
        <v>9736</v>
      </c>
      <c r="AW1728" t="s">
        <v>1055</v>
      </c>
      <c r="AX1728" t="s">
        <v>223</v>
      </c>
      <c r="BA1728" s="57">
        <v>46246.333333333336</v>
      </c>
      <c r="BB1728" t="s">
        <v>7271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str">
        <f>VLOOKUP(H1728,Sheet2!$A$1:$B$270,2,FALSE)</f>
        <v>PASURUAN</v>
      </c>
    </row>
    <row r="1729" spans="1:61">
      <c r="A1729">
        <v>1728</v>
      </c>
      <c r="B1729">
        <v>1002516335</v>
      </c>
      <c r="C1729">
        <v>3</v>
      </c>
      <c r="D1729" t="s">
        <v>55</v>
      </c>
      <c r="E1729">
        <v>5</v>
      </c>
      <c r="F1729" t="s">
        <v>228</v>
      </c>
      <c r="G1729" t="s">
        <v>121</v>
      </c>
      <c r="H1729" t="s">
        <v>449</v>
      </c>
      <c r="I1729" t="s">
        <v>213</v>
      </c>
      <c r="J1729" t="s">
        <v>214</v>
      </c>
      <c r="K1729" t="s">
        <v>149</v>
      </c>
      <c r="L1729" t="s">
        <v>215</v>
      </c>
      <c r="M1729" t="s">
        <v>76</v>
      </c>
      <c r="N1729" t="s">
        <v>216</v>
      </c>
      <c r="O1729" s="57">
        <v>46243.407592592594</v>
      </c>
      <c r="P1729" s="57">
        <v>46244.983159722222</v>
      </c>
      <c r="Q1729">
        <v>69361727</v>
      </c>
      <c r="S1729">
        <v>152438901624</v>
      </c>
      <c r="T1729" t="s">
        <v>5861</v>
      </c>
      <c r="U1729" t="s">
        <v>5862</v>
      </c>
      <c r="V1729" t="s">
        <v>5863</v>
      </c>
      <c r="Z1729">
        <v>113.387063518166</v>
      </c>
      <c r="AA1729">
        <v>-6.9797071256527898</v>
      </c>
      <c r="AB1729" t="s">
        <v>5864</v>
      </c>
      <c r="AC1729" t="s">
        <v>217</v>
      </c>
      <c r="AL1729" t="s">
        <v>218</v>
      </c>
      <c r="AM1729" t="s">
        <v>5865</v>
      </c>
      <c r="AN1729" t="s">
        <v>6</v>
      </c>
      <c r="AO1729" s="57">
        <v>46273.413229166668</v>
      </c>
      <c r="AP1729" s="57">
        <v>46244.333333333336</v>
      </c>
      <c r="AR1729" t="s">
        <v>219</v>
      </c>
      <c r="AS1729" t="s">
        <v>220</v>
      </c>
      <c r="AT1729" t="s">
        <v>221</v>
      </c>
      <c r="AU1729">
        <v>20260810</v>
      </c>
      <c r="AV1729" t="s">
        <v>222</v>
      </c>
      <c r="AW1729" t="s">
        <v>1049</v>
      </c>
      <c r="AX1729" t="s">
        <v>223</v>
      </c>
      <c r="BA1729" s="57">
        <v>46244.333333333336</v>
      </c>
      <c r="BB1729" t="s">
        <v>5865</v>
      </c>
      <c r="BC1729">
        <v>2026</v>
      </c>
      <c r="BD1729">
        <v>8</v>
      </c>
      <c r="BE1729">
        <v>10</v>
      </c>
      <c r="BF1729" s="6">
        <f t="shared" si="78"/>
        <v>46244</v>
      </c>
      <c r="BG1729">
        <f t="shared" si="79"/>
        <v>-0.33333333333575865</v>
      </c>
      <c r="BH1729" t="str">
        <f t="shared" si="80"/>
        <v>COMPLY</v>
      </c>
      <c r="BI1729" t="str">
        <f>VLOOKUP(H1729,Sheet2!$A$1:$B$270,2,FALSE)</f>
        <v>MADURA</v>
      </c>
    </row>
    <row r="1730" spans="1:61">
      <c r="A1730">
        <v>1729</v>
      </c>
      <c r="B1730">
        <v>1002521996</v>
      </c>
      <c r="C1730">
        <v>3</v>
      </c>
      <c r="D1730" t="s">
        <v>59</v>
      </c>
      <c r="E1730">
        <v>4</v>
      </c>
      <c r="F1730" t="s">
        <v>243</v>
      </c>
      <c r="G1730" t="s">
        <v>920</v>
      </c>
      <c r="H1730" t="s">
        <v>945</v>
      </c>
      <c r="I1730" t="s">
        <v>213</v>
      </c>
      <c r="J1730" t="s">
        <v>214</v>
      </c>
      <c r="K1730" t="s">
        <v>149</v>
      </c>
      <c r="M1730" t="s">
        <v>240</v>
      </c>
      <c r="N1730" t="s">
        <v>216</v>
      </c>
      <c r="O1730" s="57">
        <v>46246.522662037038</v>
      </c>
      <c r="P1730" s="57">
        <v>46247.48196759259</v>
      </c>
      <c r="Q1730">
        <v>69364158</v>
      </c>
      <c r="S1730">
        <v>141146114825</v>
      </c>
      <c r="T1730" t="s">
        <v>8774</v>
      </c>
      <c r="U1730" t="s">
        <v>8775</v>
      </c>
      <c r="V1730" t="s">
        <v>9737</v>
      </c>
      <c r="Z1730">
        <v>110.283558490874</v>
      </c>
      <c r="AA1730">
        <v>-7.5742070200745797</v>
      </c>
      <c r="AB1730" t="s">
        <v>8776</v>
      </c>
      <c r="AC1730" t="s">
        <v>226</v>
      </c>
      <c r="AL1730" t="s">
        <v>218</v>
      </c>
      <c r="AM1730" t="s">
        <v>9738</v>
      </c>
      <c r="AN1730" t="s">
        <v>6</v>
      </c>
      <c r="AO1730" s="57">
        <v>46364.527696759258</v>
      </c>
      <c r="AP1730" s="57">
        <v>46249.333333333336</v>
      </c>
      <c r="AR1730" t="s">
        <v>241</v>
      </c>
      <c r="AS1730" t="s">
        <v>920</v>
      </c>
      <c r="AT1730" t="s">
        <v>231</v>
      </c>
      <c r="AV1730" t="s">
        <v>240</v>
      </c>
      <c r="AW1730" t="s">
        <v>566</v>
      </c>
      <c r="AX1730" t="s">
        <v>223</v>
      </c>
      <c r="BA1730" s="57">
        <v>46249.333333333336</v>
      </c>
      <c r="BB1730" t="s">
        <v>9738</v>
      </c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e">
        <f>VLOOKUP(H1730,Sheet2!$A$1:$B$270,2,FALSE)</f>
        <v>#N/A</v>
      </c>
    </row>
    <row r="1731" spans="1:61">
      <c r="A1731">
        <v>1730</v>
      </c>
      <c r="B1731">
        <v>1002515843</v>
      </c>
      <c r="C1731">
        <v>3</v>
      </c>
      <c r="D1731" t="s">
        <v>38</v>
      </c>
      <c r="E1731">
        <v>5</v>
      </c>
      <c r="F1731" t="s">
        <v>251</v>
      </c>
      <c r="G1731" t="s">
        <v>87</v>
      </c>
      <c r="H1731" t="s">
        <v>364</v>
      </c>
      <c r="I1731" t="s">
        <v>213</v>
      </c>
      <c r="J1731" t="s">
        <v>214</v>
      </c>
      <c r="K1731" t="s">
        <v>149</v>
      </c>
      <c r="L1731" t="s">
        <v>215</v>
      </c>
      <c r="M1731" t="s">
        <v>76</v>
      </c>
      <c r="N1731" t="s">
        <v>216</v>
      </c>
      <c r="O1731" s="57">
        <v>46242.499259259261</v>
      </c>
      <c r="P1731" s="57">
        <v>46242.732743055552</v>
      </c>
      <c r="Q1731">
        <v>69361389</v>
      </c>
      <c r="S1731">
        <v>152707239213</v>
      </c>
      <c r="T1731" t="s">
        <v>5866</v>
      </c>
      <c r="U1731" t="s">
        <v>5867</v>
      </c>
      <c r="V1731" t="s">
        <v>5868</v>
      </c>
      <c r="Z1731">
        <v>112.52765530000001</v>
      </c>
      <c r="AA1731">
        <v>-7.8930937999999999</v>
      </c>
      <c r="AB1731" t="s">
        <v>5869</v>
      </c>
      <c r="AC1731" t="s">
        <v>237</v>
      </c>
      <c r="AL1731" t="s">
        <v>218</v>
      </c>
      <c r="AM1731" t="s">
        <v>5376</v>
      </c>
      <c r="AN1731" t="s">
        <v>6</v>
      </c>
      <c r="AO1731" s="57">
        <v>46242.506747685184</v>
      </c>
      <c r="AP1731" s="57">
        <v>46243.333333333336</v>
      </c>
      <c r="AR1731" t="s">
        <v>219</v>
      </c>
      <c r="AS1731" t="s">
        <v>87</v>
      </c>
      <c r="AT1731" t="s">
        <v>231</v>
      </c>
      <c r="AU1731">
        <v>20260808</v>
      </c>
      <c r="AV1731" t="s">
        <v>222</v>
      </c>
      <c r="AW1731" t="s">
        <v>1055</v>
      </c>
      <c r="AX1731" t="s">
        <v>223</v>
      </c>
      <c r="BA1731" s="57">
        <v>46243.333333333336</v>
      </c>
      <c r="BB1731" t="s">
        <v>5376</v>
      </c>
      <c r="BC1731">
        <v>2026</v>
      </c>
      <c r="BD1731">
        <v>8</v>
      </c>
      <c r="BE1731">
        <v>8</v>
      </c>
      <c r="BF1731" s="6">
        <f t="shared" ref="BF1731:BF1794" si="81">DATE(BC1731,BD1731,BE1731)</f>
        <v>46242</v>
      </c>
      <c r="BG1731">
        <f t="shared" ref="BG1731:BG1794" si="82">BF1731-BA1731</f>
        <v>-1.3333333333357587</v>
      </c>
      <c r="BH1731" t="str">
        <f t="shared" ref="BH1731:BH1794" si="83">IF(BG1731=1,"COMPLY",IF(BG1731&lt;1,"COMPLY","NOT COMPLY"))</f>
        <v>COMPLY</v>
      </c>
      <c r="BI1731" t="str">
        <f>VLOOKUP(H1731,Sheet2!$A$1:$B$270,2,FALSE)</f>
        <v>BATU</v>
      </c>
    </row>
    <row r="1732" spans="1:61">
      <c r="A1732">
        <v>1731</v>
      </c>
      <c r="B1732">
        <v>1002504919</v>
      </c>
      <c r="C1732">
        <v>3</v>
      </c>
      <c r="D1732" t="s">
        <v>55</v>
      </c>
      <c r="E1732">
        <v>5</v>
      </c>
      <c r="F1732" t="s">
        <v>228</v>
      </c>
      <c r="G1732" t="s">
        <v>121</v>
      </c>
      <c r="H1732" t="s">
        <v>389</v>
      </c>
      <c r="I1732" t="s">
        <v>213</v>
      </c>
      <c r="J1732" t="s">
        <v>214</v>
      </c>
      <c r="K1732" t="s">
        <v>149</v>
      </c>
      <c r="L1732" t="s">
        <v>215</v>
      </c>
      <c r="M1732" t="s">
        <v>596</v>
      </c>
      <c r="N1732" t="s">
        <v>216</v>
      </c>
      <c r="O1732" s="57">
        <v>46235.772175925929</v>
      </c>
      <c r="P1732" s="57">
        <v>46244.397962962961</v>
      </c>
      <c r="Q1732">
        <v>69356884</v>
      </c>
      <c r="S1732">
        <v>152435221230</v>
      </c>
      <c r="T1732" t="s">
        <v>3763</v>
      </c>
      <c r="U1732" t="s">
        <v>3764</v>
      </c>
      <c r="V1732" t="s">
        <v>3765</v>
      </c>
      <c r="Z1732">
        <v>112.799309572461</v>
      </c>
      <c r="AA1732">
        <v>-7.0604328102094396</v>
      </c>
      <c r="AB1732" t="s">
        <v>3766</v>
      </c>
      <c r="AC1732" t="s">
        <v>237</v>
      </c>
      <c r="AL1732" t="s">
        <v>218</v>
      </c>
      <c r="AM1732" t="s">
        <v>3767</v>
      </c>
      <c r="AN1732" t="s">
        <v>6</v>
      </c>
      <c r="AO1732" s="57">
        <v>46030.777662037035</v>
      </c>
      <c r="AP1732" s="57">
        <v>46236.625</v>
      </c>
      <c r="AQ1732" t="s">
        <v>249</v>
      </c>
      <c r="AR1732" t="s">
        <v>14</v>
      </c>
      <c r="AS1732" t="s">
        <v>220</v>
      </c>
      <c r="AT1732" t="s">
        <v>231</v>
      </c>
      <c r="AV1732" t="s">
        <v>597</v>
      </c>
      <c r="AW1732" t="s">
        <v>1059</v>
      </c>
      <c r="AX1732" t="s">
        <v>223</v>
      </c>
      <c r="BA1732" s="57">
        <v>46236.625</v>
      </c>
      <c r="BB1732" t="s">
        <v>3767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str">
        <f>VLOOKUP(H1732,Sheet2!$A$1:$B$270,2,FALSE)</f>
        <v>MADURA</v>
      </c>
    </row>
    <row r="1733" spans="1:61">
      <c r="A1733">
        <v>1732</v>
      </c>
      <c r="B1733">
        <v>1002518170</v>
      </c>
      <c r="C1733">
        <v>3</v>
      </c>
      <c r="D1733" t="s">
        <v>49</v>
      </c>
      <c r="E1733">
        <v>4</v>
      </c>
      <c r="F1733" t="s">
        <v>253</v>
      </c>
      <c r="G1733" t="s">
        <v>253</v>
      </c>
      <c r="H1733" t="s">
        <v>700</v>
      </c>
      <c r="I1733" t="s">
        <v>213</v>
      </c>
      <c r="J1733" t="s">
        <v>214</v>
      </c>
      <c r="K1733" t="s">
        <v>149</v>
      </c>
      <c r="L1733" t="s">
        <v>215</v>
      </c>
      <c r="M1733" t="s">
        <v>76</v>
      </c>
      <c r="N1733" t="s">
        <v>216</v>
      </c>
      <c r="O1733" s="57">
        <v>46244.6249537037</v>
      </c>
      <c r="P1733" s="57">
        <v>46246.475219907406</v>
      </c>
      <c r="Q1733">
        <v>69362598</v>
      </c>
      <c r="S1733">
        <v>146285103775</v>
      </c>
      <c r="T1733" t="s">
        <v>6821</v>
      </c>
      <c r="U1733" t="s">
        <v>6822</v>
      </c>
      <c r="V1733" t="s">
        <v>6823</v>
      </c>
      <c r="Z1733">
        <v>109.608548</v>
      </c>
      <c r="AA1733">
        <v>-6.9500789999999997</v>
      </c>
      <c r="AB1733" t="s">
        <v>6824</v>
      </c>
      <c r="AC1733" t="s">
        <v>237</v>
      </c>
      <c r="AL1733" t="s">
        <v>218</v>
      </c>
      <c r="AM1733" t="s">
        <v>6825</v>
      </c>
      <c r="AN1733" t="s">
        <v>6</v>
      </c>
      <c r="AO1733" s="57">
        <v>46303.631851851853</v>
      </c>
      <c r="AP1733" s="57">
        <v>46245.541666666664</v>
      </c>
      <c r="AR1733" t="s">
        <v>219</v>
      </c>
      <c r="AS1733" t="s">
        <v>583</v>
      </c>
      <c r="AT1733" t="s">
        <v>231</v>
      </c>
      <c r="AU1733">
        <v>20260812</v>
      </c>
      <c r="AV1733" t="s">
        <v>222</v>
      </c>
      <c r="AW1733" t="s">
        <v>1063</v>
      </c>
      <c r="AX1733" t="s">
        <v>223</v>
      </c>
      <c r="BA1733" s="57">
        <v>46245.541666666664</v>
      </c>
      <c r="BB1733" t="s">
        <v>6825</v>
      </c>
      <c r="BC1733">
        <v>2026</v>
      </c>
      <c r="BD1733">
        <v>8</v>
      </c>
      <c r="BE1733">
        <v>12</v>
      </c>
      <c r="BF1733" s="6">
        <f t="shared" si="81"/>
        <v>46246</v>
      </c>
      <c r="BG1733">
        <f t="shared" si="82"/>
        <v>0.45833333333575865</v>
      </c>
      <c r="BH1733" t="str">
        <f t="shared" si="83"/>
        <v>COMPLY</v>
      </c>
      <c r="BI1733" t="e">
        <f>VLOOKUP(H1733,Sheet2!$A$1:$B$270,2,FALSE)</f>
        <v>#N/A</v>
      </c>
    </row>
    <row r="1734" spans="1:61">
      <c r="A1734">
        <v>1733</v>
      </c>
      <c r="B1734">
        <v>1002514471</v>
      </c>
      <c r="C1734">
        <v>3</v>
      </c>
      <c r="D1734" t="s">
        <v>45</v>
      </c>
      <c r="E1734">
        <v>5</v>
      </c>
      <c r="F1734" t="s">
        <v>211</v>
      </c>
      <c r="G1734" t="s">
        <v>118</v>
      </c>
      <c r="H1734" t="s">
        <v>212</v>
      </c>
      <c r="I1734" t="s">
        <v>213</v>
      </c>
      <c r="J1734" t="s">
        <v>214</v>
      </c>
      <c r="K1734" t="s">
        <v>149</v>
      </c>
      <c r="L1734" t="s">
        <v>215</v>
      </c>
      <c r="M1734" t="s">
        <v>582</v>
      </c>
      <c r="N1734" t="s">
        <v>216</v>
      </c>
      <c r="O1734" s="57">
        <v>46241.514537037037</v>
      </c>
      <c r="P1734" s="57">
        <v>46244.553611111114</v>
      </c>
      <c r="Q1734">
        <v>69360715</v>
      </c>
      <c r="S1734">
        <v>172606792114</v>
      </c>
      <c r="T1734" t="s">
        <v>5870</v>
      </c>
      <c r="U1734" t="s">
        <v>5871</v>
      </c>
      <c r="V1734" t="s">
        <v>5872</v>
      </c>
      <c r="Z1734">
        <v>117.406251234387</v>
      </c>
      <c r="AA1734">
        <v>-8.4901076653998508</v>
      </c>
      <c r="AB1734" t="s">
        <v>5873</v>
      </c>
      <c r="AC1734" t="s">
        <v>237</v>
      </c>
      <c r="AL1734" t="s">
        <v>218</v>
      </c>
      <c r="AM1734" t="s">
        <v>4913</v>
      </c>
      <c r="AN1734" t="s">
        <v>6</v>
      </c>
      <c r="AO1734" s="57">
        <v>46211.517581018517</v>
      </c>
      <c r="AP1734" s="57">
        <v>46242.541666666664</v>
      </c>
      <c r="AQ1734" t="s">
        <v>929</v>
      </c>
      <c r="AR1734" t="s">
        <v>14</v>
      </c>
      <c r="AS1734" t="s">
        <v>220</v>
      </c>
      <c r="AT1734" t="s">
        <v>231</v>
      </c>
      <c r="AV1734" t="s">
        <v>6826</v>
      </c>
      <c r="AW1734" t="s">
        <v>1055</v>
      </c>
      <c r="AX1734" t="s">
        <v>223</v>
      </c>
      <c r="BA1734" s="57">
        <v>46242.541666666664</v>
      </c>
      <c r="BB1734" t="s">
        <v>4913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str">
        <f>VLOOKUP(H1734,Sheet2!$A$1:$B$270,2,FALSE)</f>
        <v>SUMBAWA</v>
      </c>
    </row>
    <row r="1735" spans="1:61">
      <c r="A1735">
        <v>1734</v>
      </c>
      <c r="B1735">
        <v>1002520600</v>
      </c>
      <c r="C1735">
        <v>3</v>
      </c>
      <c r="D1735" t="s">
        <v>59</v>
      </c>
      <c r="E1735">
        <v>4</v>
      </c>
      <c r="F1735" t="s">
        <v>573</v>
      </c>
      <c r="G1735" t="s">
        <v>623</v>
      </c>
      <c r="H1735" t="s">
        <v>626</v>
      </c>
      <c r="I1735" t="s">
        <v>213</v>
      </c>
      <c r="J1735" t="s">
        <v>214</v>
      </c>
      <c r="K1735" t="s">
        <v>149</v>
      </c>
      <c r="M1735" t="s">
        <v>76</v>
      </c>
      <c r="N1735" t="s">
        <v>216</v>
      </c>
      <c r="O1735" s="57">
        <v>46245.66269675926</v>
      </c>
      <c r="P1735" s="57">
        <v>46246.523935185185</v>
      </c>
      <c r="Q1735">
        <v>69363563</v>
      </c>
      <c r="R1735">
        <v>2745060952</v>
      </c>
      <c r="S1735">
        <v>141114227900</v>
      </c>
      <c r="T1735" t="s">
        <v>7861</v>
      </c>
      <c r="U1735" t="s">
        <v>7862</v>
      </c>
      <c r="V1735" t="s">
        <v>7863</v>
      </c>
      <c r="Z1735">
        <v>110.3660582</v>
      </c>
      <c r="AA1735">
        <v>-7.8230108999999999</v>
      </c>
      <c r="AB1735" t="s">
        <v>7864</v>
      </c>
      <c r="AC1735" t="s">
        <v>292</v>
      </c>
      <c r="AL1735" t="s">
        <v>218</v>
      </c>
      <c r="AM1735" t="s">
        <v>7865</v>
      </c>
      <c r="AN1735" t="s">
        <v>6</v>
      </c>
      <c r="AO1735" s="57">
        <v>46334.663356481484</v>
      </c>
      <c r="AP1735" s="57">
        <v>46247.333333333336</v>
      </c>
      <c r="AR1735" t="s">
        <v>219</v>
      </c>
      <c r="AS1735" t="s">
        <v>220</v>
      </c>
      <c r="AT1735" t="s">
        <v>231</v>
      </c>
      <c r="AU1735">
        <v>20260812</v>
      </c>
      <c r="AV1735" t="s">
        <v>222</v>
      </c>
      <c r="AW1735" t="s">
        <v>630</v>
      </c>
      <c r="AX1735" t="s">
        <v>223</v>
      </c>
      <c r="BA1735" s="57">
        <v>46247.333333333336</v>
      </c>
      <c r="BB1735" t="s">
        <v>7865</v>
      </c>
      <c r="BC1735">
        <v>2026</v>
      </c>
      <c r="BD1735">
        <v>8</v>
      </c>
      <c r="BE1735">
        <v>12</v>
      </c>
      <c r="BF1735" s="6">
        <f t="shared" si="81"/>
        <v>46246</v>
      </c>
      <c r="BG1735">
        <f t="shared" si="82"/>
        <v>-1.3333333333357587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1002523063</v>
      </c>
      <c r="C1736">
        <v>3</v>
      </c>
      <c r="D1736" t="s">
        <v>55</v>
      </c>
      <c r="E1736">
        <v>5</v>
      </c>
      <c r="F1736" t="s">
        <v>228</v>
      </c>
      <c r="G1736" t="s">
        <v>121</v>
      </c>
      <c r="H1736" t="s">
        <v>286</v>
      </c>
      <c r="I1736" t="s">
        <v>213</v>
      </c>
      <c r="J1736" t="s">
        <v>214</v>
      </c>
      <c r="K1736" t="s">
        <v>149</v>
      </c>
      <c r="M1736" t="s">
        <v>559</v>
      </c>
      <c r="N1736" t="s">
        <v>216</v>
      </c>
      <c r="O1736" s="57">
        <v>46246.746157407404</v>
      </c>
      <c r="P1736" s="57">
        <v>46248.328518518516</v>
      </c>
      <c r="Q1736">
        <v>69364590</v>
      </c>
      <c r="S1736">
        <v>152437905608</v>
      </c>
      <c r="T1736" t="s">
        <v>8777</v>
      </c>
      <c r="U1736" t="s">
        <v>8778</v>
      </c>
      <c r="Z1736">
        <v>113.39064620000001</v>
      </c>
      <c r="AA1736">
        <v>-6.9106610999999996</v>
      </c>
      <c r="AB1736" t="s">
        <v>8779</v>
      </c>
      <c r="AC1736" t="s">
        <v>230</v>
      </c>
      <c r="AO1736" s="57">
        <v>46364.74690972222</v>
      </c>
      <c r="AR1736" t="s">
        <v>6</v>
      </c>
      <c r="AS1736" t="s">
        <v>220</v>
      </c>
      <c r="AT1736" t="s">
        <v>221</v>
      </c>
      <c r="AV1736" t="s">
        <v>5719</v>
      </c>
      <c r="AW1736" t="s">
        <v>567</v>
      </c>
      <c r="AX1736" t="s">
        <v>223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str">
        <f>VLOOKUP(H1736,Sheet2!$A$1:$B$270,2,FALSE)</f>
        <v>MADURA</v>
      </c>
    </row>
    <row r="1737" spans="1:61">
      <c r="A1737">
        <v>1736</v>
      </c>
      <c r="B1737">
        <v>1002514383</v>
      </c>
      <c r="C1737">
        <v>3</v>
      </c>
      <c r="D1737" t="s">
        <v>49</v>
      </c>
      <c r="E1737">
        <v>4</v>
      </c>
      <c r="F1737" t="s">
        <v>253</v>
      </c>
      <c r="G1737" t="s">
        <v>256</v>
      </c>
      <c r="H1737" t="s">
        <v>560</v>
      </c>
      <c r="I1737" t="s">
        <v>213</v>
      </c>
      <c r="J1737" t="s">
        <v>214</v>
      </c>
      <c r="K1737" t="s">
        <v>149</v>
      </c>
      <c r="M1737" t="s">
        <v>614</v>
      </c>
      <c r="N1737" t="s">
        <v>216</v>
      </c>
      <c r="O1737" s="57">
        <v>46241.486030092594</v>
      </c>
      <c r="P1737" s="57">
        <v>46246.743657407409</v>
      </c>
      <c r="Q1737">
        <v>69360663</v>
      </c>
      <c r="S1737">
        <v>142283119732</v>
      </c>
      <c r="T1737" t="s">
        <v>5047</v>
      </c>
      <c r="U1737" t="s">
        <v>5874</v>
      </c>
      <c r="Z1737">
        <v>109.124222</v>
      </c>
      <c r="AA1737">
        <v>-7.002014</v>
      </c>
      <c r="AB1737" t="s">
        <v>5875</v>
      </c>
      <c r="AC1737" t="s">
        <v>292</v>
      </c>
      <c r="AO1737" s="57">
        <v>46211.496574074074</v>
      </c>
      <c r="AR1737" t="s">
        <v>5</v>
      </c>
      <c r="AS1737" t="s">
        <v>220</v>
      </c>
      <c r="AT1737" t="s">
        <v>231</v>
      </c>
      <c r="AV1737" t="s">
        <v>8780</v>
      </c>
      <c r="AW1737" t="s">
        <v>566</v>
      </c>
      <c r="AX1737" t="s">
        <v>223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:61">
      <c r="A1738">
        <v>1737</v>
      </c>
      <c r="B1738">
        <v>1002516595</v>
      </c>
      <c r="C1738">
        <v>3</v>
      </c>
      <c r="D1738" t="s">
        <v>55</v>
      </c>
      <c r="E1738">
        <v>5</v>
      </c>
      <c r="F1738" t="s">
        <v>228</v>
      </c>
      <c r="G1738" t="s">
        <v>127</v>
      </c>
      <c r="H1738" t="s">
        <v>497</v>
      </c>
      <c r="I1738" t="s">
        <v>213</v>
      </c>
      <c r="J1738" t="s">
        <v>214</v>
      </c>
      <c r="K1738" t="s">
        <v>149</v>
      </c>
      <c r="L1738" t="s">
        <v>215</v>
      </c>
      <c r="M1738" t="s">
        <v>76</v>
      </c>
      <c r="N1738" t="s">
        <v>216</v>
      </c>
      <c r="O1738" s="57">
        <v>46243.68677083333</v>
      </c>
      <c r="P1738" s="57">
        <v>46244.407534722224</v>
      </c>
      <c r="Q1738">
        <v>69361948</v>
      </c>
      <c r="S1738">
        <v>152429209474</v>
      </c>
      <c r="T1738" t="s">
        <v>5876</v>
      </c>
      <c r="U1738" t="s">
        <v>5877</v>
      </c>
      <c r="V1738" t="s">
        <v>5878</v>
      </c>
      <c r="Z1738">
        <v>113.804009892046</v>
      </c>
      <c r="AA1738">
        <v>-6.8922204166440704</v>
      </c>
      <c r="AB1738" t="s">
        <v>5879</v>
      </c>
      <c r="AC1738" t="s">
        <v>217</v>
      </c>
      <c r="AL1738" t="s">
        <v>218</v>
      </c>
      <c r="AM1738" t="s">
        <v>4802</v>
      </c>
      <c r="AN1738" t="s">
        <v>6</v>
      </c>
      <c r="AO1738" s="57">
        <v>46273.694305555553</v>
      </c>
      <c r="AP1738" s="57">
        <v>46244.541666666664</v>
      </c>
      <c r="AR1738" t="s">
        <v>219</v>
      </c>
      <c r="AS1738" t="s">
        <v>220</v>
      </c>
      <c r="AT1738" t="s">
        <v>231</v>
      </c>
      <c r="AU1738">
        <v>20260810</v>
      </c>
      <c r="AV1738" t="s">
        <v>222</v>
      </c>
      <c r="AW1738" t="s">
        <v>1060</v>
      </c>
      <c r="AX1738" t="s">
        <v>223</v>
      </c>
      <c r="BA1738" s="57">
        <v>46244.541666666664</v>
      </c>
      <c r="BB1738" t="s">
        <v>4802</v>
      </c>
      <c r="BC1738">
        <v>2026</v>
      </c>
      <c r="BD1738">
        <v>8</v>
      </c>
      <c r="BE1738">
        <v>10</v>
      </c>
      <c r="BF1738" s="6">
        <f t="shared" si="81"/>
        <v>46244</v>
      </c>
      <c r="BG1738">
        <f t="shared" si="82"/>
        <v>-0.54166666666424135</v>
      </c>
      <c r="BH1738" t="str">
        <f t="shared" si="83"/>
        <v>COMPLY</v>
      </c>
      <c r="BI1738" t="str">
        <f>VLOOKUP(H1738,Sheet2!$A$1:$B$270,2,FALSE)</f>
        <v>MADURA</v>
      </c>
    </row>
    <row r="1739" spans="1:61">
      <c r="A1739">
        <v>1738</v>
      </c>
      <c r="B1739">
        <v>1002509390</v>
      </c>
      <c r="C1739">
        <v>3</v>
      </c>
      <c r="D1739" t="s">
        <v>34</v>
      </c>
      <c r="E1739">
        <v>5</v>
      </c>
      <c r="F1739" t="s">
        <v>595</v>
      </c>
      <c r="G1739" t="s">
        <v>83</v>
      </c>
      <c r="H1739" t="s">
        <v>327</v>
      </c>
      <c r="I1739" t="s">
        <v>213</v>
      </c>
      <c r="J1739" t="s">
        <v>214</v>
      </c>
      <c r="K1739" t="s">
        <v>149</v>
      </c>
      <c r="M1739" t="s">
        <v>76</v>
      </c>
      <c r="N1739" t="s">
        <v>216</v>
      </c>
      <c r="O1739" s="57">
        <v>46238.745567129627</v>
      </c>
      <c r="P1739" s="57">
        <v>46241.356840277775</v>
      </c>
      <c r="Q1739">
        <v>69358646</v>
      </c>
      <c r="S1739">
        <v>172401793385</v>
      </c>
      <c r="T1739" t="s">
        <v>3783</v>
      </c>
      <c r="U1739" t="s">
        <v>3784</v>
      </c>
      <c r="V1739" t="s">
        <v>3785</v>
      </c>
      <c r="Z1739">
        <v>115.225009</v>
      </c>
      <c r="AA1739">
        <v>-8.6527449999999995</v>
      </c>
      <c r="AB1739" t="s">
        <v>3786</v>
      </c>
      <c r="AC1739" t="s">
        <v>230</v>
      </c>
      <c r="AL1739" t="s">
        <v>218</v>
      </c>
      <c r="AM1739" t="s">
        <v>3787</v>
      </c>
      <c r="AN1739" t="s">
        <v>6</v>
      </c>
      <c r="AO1739" s="57">
        <v>46120.746469907404</v>
      </c>
      <c r="AP1739" s="57">
        <v>46240.541666666664</v>
      </c>
      <c r="AR1739" t="s">
        <v>219</v>
      </c>
      <c r="AS1739" t="s">
        <v>627</v>
      </c>
      <c r="AT1739" t="s">
        <v>670</v>
      </c>
      <c r="AU1739">
        <v>20260807</v>
      </c>
      <c r="AV1739" t="s">
        <v>222</v>
      </c>
      <c r="AW1739" t="s">
        <v>566</v>
      </c>
      <c r="AX1739" t="s">
        <v>223</v>
      </c>
      <c r="BA1739" s="57">
        <v>46240.541666666664</v>
      </c>
      <c r="BB1739" t="s">
        <v>3787</v>
      </c>
      <c r="BC1739">
        <v>2026</v>
      </c>
      <c r="BD1739">
        <v>8</v>
      </c>
      <c r="BE1739">
        <v>7</v>
      </c>
      <c r="BF1739" s="6">
        <f t="shared" si="81"/>
        <v>46241</v>
      </c>
      <c r="BG1739">
        <f t="shared" si="82"/>
        <v>0.45833333333575865</v>
      </c>
      <c r="BH1739" t="str">
        <f t="shared" si="83"/>
        <v>COMPLY</v>
      </c>
      <c r="BI1739" t="str">
        <f>VLOOKUP(H1739,Sheet2!$A$1:$B$270,2,FALSE)</f>
        <v>SANUR</v>
      </c>
    </row>
    <row r="1740" spans="1:61">
      <c r="A1740">
        <v>1739</v>
      </c>
      <c r="B1740">
        <v>1002517694</v>
      </c>
      <c r="C1740">
        <v>3</v>
      </c>
      <c r="D1740" t="s">
        <v>45</v>
      </c>
      <c r="E1740">
        <v>5</v>
      </c>
      <c r="F1740" t="s">
        <v>211</v>
      </c>
      <c r="G1740" t="s">
        <v>116</v>
      </c>
      <c r="H1740" t="s">
        <v>361</v>
      </c>
      <c r="I1740" t="s">
        <v>213</v>
      </c>
      <c r="J1740" t="s">
        <v>214</v>
      </c>
      <c r="K1740" t="s">
        <v>149</v>
      </c>
      <c r="L1740" t="s">
        <v>215</v>
      </c>
      <c r="M1740" t="s">
        <v>76</v>
      </c>
      <c r="N1740" t="s">
        <v>216</v>
      </c>
      <c r="O1740" s="57">
        <v>46244.547893518517</v>
      </c>
      <c r="P1740" s="57">
        <v>46244.734722222223</v>
      </c>
      <c r="Q1740">
        <v>69362412</v>
      </c>
      <c r="S1740">
        <v>172620205021</v>
      </c>
      <c r="T1740" t="s">
        <v>6830</v>
      </c>
      <c r="U1740" t="s">
        <v>6831</v>
      </c>
      <c r="V1740" t="s">
        <v>6832</v>
      </c>
      <c r="Z1740">
        <v>116.47072378546</v>
      </c>
      <c r="AA1740">
        <v>-8.6226522507887697</v>
      </c>
      <c r="AB1740" t="s">
        <v>6833</v>
      </c>
      <c r="AC1740" t="s">
        <v>217</v>
      </c>
      <c r="AL1740" t="s">
        <v>218</v>
      </c>
      <c r="AM1740" t="s">
        <v>6834</v>
      </c>
      <c r="AN1740" t="s">
        <v>6</v>
      </c>
      <c r="AO1740" s="57">
        <v>46303.548472222225</v>
      </c>
      <c r="AP1740" s="57">
        <v>46245.541666666664</v>
      </c>
      <c r="AR1740" t="s">
        <v>219</v>
      </c>
      <c r="AS1740" t="s">
        <v>579</v>
      </c>
      <c r="AT1740" t="s">
        <v>231</v>
      </c>
      <c r="AU1740">
        <v>20260810</v>
      </c>
      <c r="AV1740" t="s">
        <v>222</v>
      </c>
      <c r="AW1740" t="s">
        <v>1057</v>
      </c>
      <c r="AX1740" t="s">
        <v>223</v>
      </c>
      <c r="BA1740" s="57">
        <v>46245.541666666664</v>
      </c>
      <c r="BB1740" t="s">
        <v>6834</v>
      </c>
      <c r="BC1740">
        <v>2026</v>
      </c>
      <c r="BD1740">
        <v>8</v>
      </c>
      <c r="BE1740">
        <v>10</v>
      </c>
      <c r="BF1740" s="6">
        <f t="shared" si="81"/>
        <v>46244</v>
      </c>
      <c r="BG1740">
        <f t="shared" si="82"/>
        <v>-1.5416666666642413</v>
      </c>
      <c r="BH1740" t="str">
        <f t="shared" si="83"/>
        <v>COMPLY</v>
      </c>
      <c r="BI1740" t="str">
        <f>VLOOKUP(H1740,Sheet2!$A$1:$B$270,2,FALSE)</f>
        <v>SELONG</v>
      </c>
    </row>
    <row r="1741" spans="1:61">
      <c r="A1741">
        <v>1740</v>
      </c>
      <c r="B1741">
        <v>1002510331</v>
      </c>
      <c r="C1741">
        <v>3</v>
      </c>
      <c r="D1741" t="s">
        <v>59</v>
      </c>
      <c r="E1741">
        <v>4</v>
      </c>
      <c r="F1741" t="s">
        <v>243</v>
      </c>
      <c r="G1741" t="s">
        <v>920</v>
      </c>
      <c r="H1741" t="s">
        <v>945</v>
      </c>
      <c r="I1741" t="s">
        <v>213</v>
      </c>
      <c r="J1741" t="s">
        <v>214</v>
      </c>
      <c r="K1741" t="s">
        <v>149</v>
      </c>
      <c r="L1741" t="s">
        <v>215</v>
      </c>
      <c r="M1741" t="s">
        <v>76</v>
      </c>
      <c r="N1741" t="s">
        <v>216</v>
      </c>
      <c r="O1741" s="57">
        <v>46239.499259259261</v>
      </c>
      <c r="P1741" s="57">
        <v>46240.601215277777</v>
      </c>
      <c r="Q1741">
        <v>69359049</v>
      </c>
      <c r="S1741">
        <v>141146114676</v>
      </c>
      <c r="T1741" t="s">
        <v>3788</v>
      </c>
      <c r="U1741" t="s">
        <v>3789</v>
      </c>
      <c r="V1741" t="s">
        <v>3790</v>
      </c>
      <c r="Z1741">
        <v>110.33840840000001</v>
      </c>
      <c r="AA1741">
        <v>-7.5934204000000003</v>
      </c>
      <c r="AB1741" t="s">
        <v>3791</v>
      </c>
      <c r="AC1741" t="s">
        <v>237</v>
      </c>
      <c r="AL1741" t="s">
        <v>218</v>
      </c>
      <c r="AM1741" t="s">
        <v>3792</v>
      </c>
      <c r="AN1741" t="s">
        <v>6</v>
      </c>
      <c r="AO1741" s="57">
        <v>46150.506828703707</v>
      </c>
      <c r="AP1741" s="57">
        <v>46240.541666666664</v>
      </c>
      <c r="AR1741" t="s">
        <v>219</v>
      </c>
      <c r="AS1741" t="s">
        <v>920</v>
      </c>
      <c r="AT1741" t="s">
        <v>231</v>
      </c>
      <c r="AU1741">
        <v>20260806</v>
      </c>
      <c r="AV1741" t="s">
        <v>222</v>
      </c>
      <c r="AW1741" t="s">
        <v>1059</v>
      </c>
      <c r="AX1741" t="s">
        <v>223</v>
      </c>
      <c r="BA1741" s="57">
        <v>46240.541666666664</v>
      </c>
      <c r="BB1741" t="s">
        <v>3792</v>
      </c>
      <c r="BC1741">
        <v>2026</v>
      </c>
      <c r="BD1741">
        <v>8</v>
      </c>
      <c r="BE1741">
        <v>6</v>
      </c>
      <c r="BF1741" s="6">
        <f t="shared" si="81"/>
        <v>46240</v>
      </c>
      <c r="BG1741">
        <f t="shared" si="82"/>
        <v>-0.54166666666424135</v>
      </c>
      <c r="BH1741" t="str">
        <f t="shared" si="83"/>
        <v>COMPLY</v>
      </c>
      <c r="BI1741" t="e">
        <f>VLOOKUP(H1741,Sheet2!$A$1:$B$270,2,FALSE)</f>
        <v>#N/A</v>
      </c>
    </row>
    <row r="1742" spans="1:61">
      <c r="A1742">
        <v>1741</v>
      </c>
      <c r="B1742">
        <v>1002521229</v>
      </c>
      <c r="C1742">
        <v>3</v>
      </c>
      <c r="D1742" t="s">
        <v>34</v>
      </c>
      <c r="E1742">
        <v>5</v>
      </c>
      <c r="F1742" t="s">
        <v>595</v>
      </c>
      <c r="G1742" t="s">
        <v>86</v>
      </c>
      <c r="H1742" t="s">
        <v>278</v>
      </c>
      <c r="I1742" t="s">
        <v>213</v>
      </c>
      <c r="J1742" t="s">
        <v>214</v>
      </c>
      <c r="K1742" t="s">
        <v>149</v>
      </c>
      <c r="M1742" t="s">
        <v>76</v>
      </c>
      <c r="N1742" t="s">
        <v>1061</v>
      </c>
      <c r="O1742" s="57">
        <v>46246.356990740744</v>
      </c>
      <c r="P1742" s="57">
        <v>46247.794768518521</v>
      </c>
      <c r="Q1742">
        <v>69363827</v>
      </c>
      <c r="S1742">
        <v>172418758371</v>
      </c>
      <c r="T1742" t="s">
        <v>8781</v>
      </c>
      <c r="U1742" t="s">
        <v>8782</v>
      </c>
      <c r="V1742" t="s">
        <v>8783</v>
      </c>
      <c r="Z1742">
        <v>115.20093</v>
      </c>
      <c r="AA1742">
        <v>-8.6287427999999995</v>
      </c>
      <c r="AB1742" t="s">
        <v>8784</v>
      </c>
      <c r="AC1742" t="s">
        <v>226</v>
      </c>
      <c r="AL1742" t="s">
        <v>218</v>
      </c>
      <c r="AM1742" t="s">
        <v>8785</v>
      </c>
      <c r="AN1742" t="s">
        <v>6</v>
      </c>
      <c r="AO1742" s="57">
        <v>46364.361018518517</v>
      </c>
      <c r="AP1742" s="57">
        <v>46247.541666666664</v>
      </c>
      <c r="AR1742" t="s">
        <v>219</v>
      </c>
      <c r="AS1742" t="s">
        <v>86</v>
      </c>
      <c r="AT1742" t="s">
        <v>221</v>
      </c>
      <c r="AU1742">
        <v>20260813</v>
      </c>
      <c r="AV1742" t="s">
        <v>222</v>
      </c>
      <c r="AW1742" t="s">
        <v>566</v>
      </c>
      <c r="AX1742" t="s">
        <v>223</v>
      </c>
      <c r="BA1742" s="57">
        <v>46247.541666666664</v>
      </c>
      <c r="BB1742" t="s">
        <v>8785</v>
      </c>
      <c r="BC1742">
        <v>2026</v>
      </c>
      <c r="BD1742">
        <v>8</v>
      </c>
      <c r="BE1742">
        <v>13</v>
      </c>
      <c r="BF1742" s="6">
        <f t="shared" si="81"/>
        <v>46247</v>
      </c>
      <c r="BG1742">
        <f t="shared" si="82"/>
        <v>-0.54166666666424135</v>
      </c>
      <c r="BH1742" t="str">
        <f t="shared" si="83"/>
        <v>COMPLY</v>
      </c>
      <c r="BI1742" t="str">
        <f>VLOOKUP(H1742,Sheet2!$A$1:$B$270,2,FALSE)</f>
        <v>UBUNG</v>
      </c>
    </row>
    <row r="1743" spans="1:61">
      <c r="A1743">
        <v>1742</v>
      </c>
      <c r="B1743">
        <v>1002505610</v>
      </c>
      <c r="C1743">
        <v>3</v>
      </c>
      <c r="D1743" t="s">
        <v>45</v>
      </c>
      <c r="E1743">
        <v>5</v>
      </c>
      <c r="F1743" t="s">
        <v>211</v>
      </c>
      <c r="G1743" t="s">
        <v>116</v>
      </c>
      <c r="H1743" t="s">
        <v>274</v>
      </c>
      <c r="I1743" t="s">
        <v>213</v>
      </c>
      <c r="J1743" t="s">
        <v>214</v>
      </c>
      <c r="K1743" t="s">
        <v>149</v>
      </c>
      <c r="M1743" t="s">
        <v>225</v>
      </c>
      <c r="N1743" t="s">
        <v>216</v>
      </c>
      <c r="O1743" s="57">
        <v>46237.395532407405</v>
      </c>
      <c r="P1743" s="57">
        <v>46245.337789351855</v>
      </c>
      <c r="Q1743">
        <v>69357231</v>
      </c>
      <c r="S1743">
        <v>172604214069</v>
      </c>
      <c r="T1743" t="s">
        <v>3801</v>
      </c>
      <c r="U1743" t="s">
        <v>3802</v>
      </c>
      <c r="V1743" t="s">
        <v>6836</v>
      </c>
      <c r="Z1743">
        <v>116.04406620624</v>
      </c>
      <c r="AA1743">
        <v>-8.3513482703951194</v>
      </c>
      <c r="AB1743" t="s">
        <v>3803</v>
      </c>
      <c r="AC1743" t="s">
        <v>293</v>
      </c>
      <c r="AL1743" t="s">
        <v>218</v>
      </c>
      <c r="AM1743" t="s">
        <v>6837</v>
      </c>
      <c r="AN1743" t="s">
        <v>6</v>
      </c>
      <c r="AO1743" s="57">
        <v>46089.402928240743</v>
      </c>
      <c r="AP1743" s="57">
        <v>46245.333333333336</v>
      </c>
      <c r="AR1743" t="s">
        <v>18</v>
      </c>
      <c r="AS1743" t="s">
        <v>956</v>
      </c>
      <c r="AT1743" t="s">
        <v>231</v>
      </c>
      <c r="AV1743" t="s">
        <v>227</v>
      </c>
      <c r="AW1743" t="s">
        <v>566</v>
      </c>
      <c r="AX1743" t="s">
        <v>223</v>
      </c>
      <c r="BA1743" s="57">
        <v>46245.333333333336</v>
      </c>
      <c r="BB1743" t="s">
        <v>6837</v>
      </c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str">
        <f>VLOOKUP(H1743,Sheet2!$A$1:$B$270,2,FALSE)</f>
        <v>SELONG</v>
      </c>
    </row>
    <row r="1744" spans="1:61">
      <c r="A1744">
        <v>1743</v>
      </c>
      <c r="B1744">
        <v>1002519567</v>
      </c>
      <c r="C1744">
        <v>3</v>
      </c>
      <c r="D1744" t="s">
        <v>38</v>
      </c>
      <c r="E1744">
        <v>5</v>
      </c>
      <c r="F1744" t="s">
        <v>90</v>
      </c>
      <c r="G1744" t="s">
        <v>90</v>
      </c>
      <c r="H1744" t="s">
        <v>356</v>
      </c>
      <c r="I1744" t="s">
        <v>213</v>
      </c>
      <c r="J1744" t="s">
        <v>214</v>
      </c>
      <c r="K1744" t="s">
        <v>149</v>
      </c>
      <c r="L1744" t="s">
        <v>215</v>
      </c>
      <c r="M1744" t="s">
        <v>76</v>
      </c>
      <c r="N1744" t="s">
        <v>216</v>
      </c>
      <c r="O1744" s="57">
        <v>46245.482592592591</v>
      </c>
      <c r="P1744" s="57">
        <v>46246.54415509259</v>
      </c>
      <c r="Q1744">
        <v>69363158</v>
      </c>
      <c r="S1744">
        <v>152639219486</v>
      </c>
      <c r="T1744" t="s">
        <v>7866</v>
      </c>
      <c r="U1744" t="s">
        <v>7867</v>
      </c>
      <c r="V1744" t="s">
        <v>7868</v>
      </c>
      <c r="Z1744">
        <v>112.1714284</v>
      </c>
      <c r="AA1744">
        <v>-7.7623531999999997</v>
      </c>
      <c r="AB1744" t="s">
        <v>7869</v>
      </c>
      <c r="AC1744" t="s">
        <v>237</v>
      </c>
      <c r="AL1744" t="s">
        <v>218</v>
      </c>
      <c r="AM1744" t="s">
        <v>6419</v>
      </c>
      <c r="AN1744" t="s">
        <v>6</v>
      </c>
      <c r="AO1744" s="57">
        <v>46334.486145833333</v>
      </c>
      <c r="AP1744" s="57">
        <v>46246.333333333336</v>
      </c>
      <c r="AR1744" t="s">
        <v>219</v>
      </c>
      <c r="AS1744" t="s">
        <v>312</v>
      </c>
      <c r="AT1744" t="s">
        <v>231</v>
      </c>
      <c r="AU1744">
        <v>20260812</v>
      </c>
      <c r="AV1744" t="s">
        <v>222</v>
      </c>
      <c r="AW1744" t="s">
        <v>1055</v>
      </c>
      <c r="AX1744" t="s">
        <v>223</v>
      </c>
      <c r="BA1744" s="57">
        <v>46246.333333333336</v>
      </c>
      <c r="BB1744" t="s">
        <v>6419</v>
      </c>
      <c r="BC1744">
        <v>2026</v>
      </c>
      <c r="BD1744">
        <v>8</v>
      </c>
      <c r="BE1744">
        <v>12</v>
      </c>
      <c r="BF1744" s="6">
        <f t="shared" si="81"/>
        <v>46246</v>
      </c>
      <c r="BG1744">
        <f t="shared" si="82"/>
        <v>-0.33333333333575865</v>
      </c>
      <c r="BH1744" t="str">
        <f t="shared" si="83"/>
        <v>COMPLY</v>
      </c>
      <c r="BI1744" t="str">
        <f>VLOOKUP(H1744,Sheet2!$A$1:$B$270,2,FALSE)</f>
        <v>KEDIRI</v>
      </c>
    </row>
    <row r="1745" spans="1:61">
      <c r="A1745">
        <v>1744</v>
      </c>
      <c r="B1745">
        <v>1002519670</v>
      </c>
      <c r="C1745">
        <v>3</v>
      </c>
      <c r="D1745" t="s">
        <v>59</v>
      </c>
      <c r="E1745">
        <v>4</v>
      </c>
      <c r="F1745" t="s">
        <v>573</v>
      </c>
      <c r="G1745" t="s">
        <v>623</v>
      </c>
      <c r="H1745" t="s">
        <v>626</v>
      </c>
      <c r="I1745" t="s">
        <v>213</v>
      </c>
      <c r="J1745" t="s">
        <v>214</v>
      </c>
      <c r="K1745" t="s">
        <v>149</v>
      </c>
      <c r="L1745" t="s">
        <v>620</v>
      </c>
      <c r="M1745" t="s">
        <v>76</v>
      </c>
      <c r="N1745" t="s">
        <v>216</v>
      </c>
      <c r="O1745" s="57">
        <v>46245.50203703704</v>
      </c>
      <c r="P1745" s="57">
        <v>46246.608124999999</v>
      </c>
      <c r="Q1745">
        <v>69363222</v>
      </c>
      <c r="R1745">
        <v>2742252324</v>
      </c>
      <c r="S1745">
        <v>141114227894</v>
      </c>
      <c r="T1745" t="s">
        <v>7870</v>
      </c>
      <c r="U1745" t="s">
        <v>8786</v>
      </c>
      <c r="V1745" t="s">
        <v>7871</v>
      </c>
      <c r="Z1745">
        <v>110.374210340951</v>
      </c>
      <c r="AA1745">
        <v>-7.8410032862288297</v>
      </c>
      <c r="AB1745" t="s">
        <v>7872</v>
      </c>
      <c r="AC1745" t="s">
        <v>237</v>
      </c>
      <c r="AL1745" t="s">
        <v>218</v>
      </c>
      <c r="AM1745" t="s">
        <v>7873</v>
      </c>
      <c r="AN1745" t="s">
        <v>6</v>
      </c>
      <c r="AO1745" s="57">
        <v>46334.507453703707</v>
      </c>
      <c r="AP1745" s="57">
        <v>46246.541666666664</v>
      </c>
      <c r="AR1745" t="s">
        <v>219</v>
      </c>
      <c r="AS1745" t="s">
        <v>220</v>
      </c>
      <c r="AT1745" t="s">
        <v>231</v>
      </c>
      <c r="AU1745">
        <v>20260812</v>
      </c>
      <c r="AV1745" t="s">
        <v>222</v>
      </c>
      <c r="AW1745" t="s">
        <v>1027</v>
      </c>
      <c r="AX1745" t="s">
        <v>223</v>
      </c>
      <c r="BA1745" s="57">
        <v>46246.541666666664</v>
      </c>
      <c r="BB1745" t="s">
        <v>7873</v>
      </c>
      <c r="BC1745">
        <v>2026</v>
      </c>
      <c r="BD1745">
        <v>8</v>
      </c>
      <c r="BE1745">
        <v>12</v>
      </c>
      <c r="BF1745" s="6">
        <f t="shared" si="81"/>
        <v>46246</v>
      </c>
      <c r="BG1745">
        <f t="shared" si="82"/>
        <v>-0.54166666666424135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1002515442</v>
      </c>
      <c r="C1746">
        <v>3</v>
      </c>
      <c r="D1746" t="s">
        <v>59</v>
      </c>
      <c r="E1746">
        <v>4</v>
      </c>
      <c r="F1746" t="s">
        <v>573</v>
      </c>
      <c r="G1746" t="s">
        <v>623</v>
      </c>
      <c r="H1746" t="s">
        <v>626</v>
      </c>
      <c r="I1746" t="s">
        <v>213</v>
      </c>
      <c r="J1746" t="s">
        <v>214</v>
      </c>
      <c r="K1746" t="s">
        <v>149</v>
      </c>
      <c r="M1746" t="s">
        <v>76</v>
      </c>
      <c r="N1746" t="s">
        <v>216</v>
      </c>
      <c r="O1746" s="57">
        <v>46241.757187499999</v>
      </c>
      <c r="P1746" s="57">
        <v>46241.941724537035</v>
      </c>
      <c r="Q1746">
        <v>69356259</v>
      </c>
      <c r="S1746">
        <v>141114227834</v>
      </c>
      <c r="T1746" t="s">
        <v>5895</v>
      </c>
      <c r="U1746" t="s">
        <v>5896</v>
      </c>
      <c r="V1746" t="s">
        <v>5897</v>
      </c>
      <c r="Z1746">
        <v>110.39221000000001</v>
      </c>
      <c r="AA1746">
        <v>-7.8263889999999998</v>
      </c>
      <c r="AB1746" t="s">
        <v>5898</v>
      </c>
      <c r="AC1746" t="s">
        <v>293</v>
      </c>
      <c r="AL1746" t="s">
        <v>218</v>
      </c>
      <c r="AM1746" t="s">
        <v>5899</v>
      </c>
      <c r="AN1746" t="s">
        <v>6</v>
      </c>
      <c r="AO1746" s="57">
        <v>46211.767870370371</v>
      </c>
      <c r="AR1746" t="s">
        <v>219</v>
      </c>
      <c r="AS1746" t="s">
        <v>220</v>
      </c>
      <c r="AT1746" t="s">
        <v>231</v>
      </c>
      <c r="AU1746">
        <v>20260807</v>
      </c>
      <c r="AV1746" t="s">
        <v>222</v>
      </c>
      <c r="AW1746" t="s">
        <v>565</v>
      </c>
      <c r="AX1746" t="s">
        <v>223</v>
      </c>
      <c r="BA1746" s="57">
        <v>46241.291666666664</v>
      </c>
      <c r="BB1746" t="s">
        <v>5899</v>
      </c>
      <c r="BC1746">
        <v>2026</v>
      </c>
      <c r="BD1746">
        <v>8</v>
      </c>
      <c r="BE1746">
        <v>7</v>
      </c>
      <c r="BF1746" s="6">
        <f t="shared" si="81"/>
        <v>46241</v>
      </c>
      <c r="BG1746">
        <f t="shared" si="82"/>
        <v>-0.29166666666424135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1002520779</v>
      </c>
      <c r="C1747">
        <v>3</v>
      </c>
      <c r="D1747" t="s">
        <v>34</v>
      </c>
      <c r="E1747">
        <v>5</v>
      </c>
      <c r="F1747" t="s">
        <v>595</v>
      </c>
      <c r="G1747" t="s">
        <v>81</v>
      </c>
      <c r="H1747" t="s">
        <v>324</v>
      </c>
      <c r="I1747" t="s">
        <v>213</v>
      </c>
      <c r="J1747" t="s">
        <v>214</v>
      </c>
      <c r="K1747" t="s">
        <v>149</v>
      </c>
      <c r="M1747" t="s">
        <v>76</v>
      </c>
      <c r="N1747" t="s">
        <v>216</v>
      </c>
      <c r="O1747" s="57">
        <v>46245.695879629631</v>
      </c>
      <c r="P1747" s="57">
        <v>46248.339317129627</v>
      </c>
      <c r="Q1747">
        <v>69363675</v>
      </c>
      <c r="S1747">
        <v>172415798732</v>
      </c>
      <c r="T1747" t="s">
        <v>4775</v>
      </c>
      <c r="U1747" t="s">
        <v>7874</v>
      </c>
      <c r="V1747" t="s">
        <v>7875</v>
      </c>
      <c r="Z1747">
        <v>115.1776443</v>
      </c>
      <c r="AA1747">
        <v>-8.7611340999999996</v>
      </c>
      <c r="AB1747" t="s">
        <v>4778</v>
      </c>
      <c r="AC1747" t="s">
        <v>230</v>
      </c>
      <c r="AL1747" t="s">
        <v>218</v>
      </c>
      <c r="AM1747" t="s">
        <v>7876</v>
      </c>
      <c r="AN1747" t="s">
        <v>6</v>
      </c>
      <c r="AO1747" s="57">
        <v>46334.704837962963</v>
      </c>
      <c r="AP1747" s="57">
        <v>46246.625</v>
      </c>
      <c r="AR1747" t="s">
        <v>219</v>
      </c>
      <c r="AS1747" t="s">
        <v>652</v>
      </c>
      <c r="AT1747" t="s">
        <v>231</v>
      </c>
      <c r="AU1747">
        <v>20260814</v>
      </c>
      <c r="AV1747" t="s">
        <v>222</v>
      </c>
      <c r="AW1747" t="s">
        <v>567</v>
      </c>
      <c r="AX1747" t="s">
        <v>223</v>
      </c>
      <c r="BA1747" s="57">
        <v>46246.625</v>
      </c>
      <c r="BB1747" t="s">
        <v>7876</v>
      </c>
      <c r="BC1747">
        <v>2026</v>
      </c>
      <c r="BD1747">
        <v>8</v>
      </c>
      <c r="BE1747">
        <v>14</v>
      </c>
      <c r="BF1747" s="6">
        <f t="shared" si="81"/>
        <v>46248</v>
      </c>
      <c r="BG1747">
        <f t="shared" si="82"/>
        <v>1.375</v>
      </c>
      <c r="BH1747" t="str">
        <f t="shared" si="83"/>
        <v>NOT COMPLY</v>
      </c>
      <c r="BI1747" t="str">
        <f>VLOOKUP(H1747,Sheet2!$A$1:$B$270,2,FALSE)</f>
        <v>JIMBARAN</v>
      </c>
    </row>
    <row r="1748" spans="1:61">
      <c r="A1748">
        <v>1747</v>
      </c>
      <c r="B1748">
        <v>1002519132</v>
      </c>
      <c r="C1748">
        <v>3</v>
      </c>
      <c r="D1748" t="s">
        <v>45</v>
      </c>
      <c r="E1748">
        <v>5</v>
      </c>
      <c r="F1748" t="s">
        <v>211</v>
      </c>
      <c r="G1748" t="s">
        <v>112</v>
      </c>
      <c r="H1748" t="s">
        <v>244</v>
      </c>
      <c r="I1748" t="s">
        <v>213</v>
      </c>
      <c r="J1748" t="s">
        <v>214</v>
      </c>
      <c r="K1748" t="s">
        <v>149</v>
      </c>
      <c r="L1748" t="s">
        <v>215</v>
      </c>
      <c r="M1748" t="s">
        <v>582</v>
      </c>
      <c r="N1748" t="s">
        <v>216</v>
      </c>
      <c r="O1748" s="57">
        <v>46245.413842592592</v>
      </c>
      <c r="P1748" s="57">
        <v>46246.692442129628</v>
      </c>
      <c r="Q1748">
        <v>69362976</v>
      </c>
      <c r="S1748">
        <v>172605804129</v>
      </c>
      <c r="T1748" t="s">
        <v>7877</v>
      </c>
      <c r="U1748" t="s">
        <v>7878</v>
      </c>
      <c r="V1748" t="s">
        <v>7879</v>
      </c>
      <c r="Z1748">
        <v>116.178678162395</v>
      </c>
      <c r="AA1748">
        <v>-8.5979019912372205</v>
      </c>
      <c r="AB1748" t="s">
        <v>7880</v>
      </c>
      <c r="AC1748" t="s">
        <v>217</v>
      </c>
      <c r="AL1748" t="s">
        <v>218</v>
      </c>
      <c r="AM1748" t="s">
        <v>7464</v>
      </c>
      <c r="AN1748" t="s">
        <v>6</v>
      </c>
      <c r="AO1748" s="57">
        <v>46334.42396990741</v>
      </c>
      <c r="AP1748" s="57">
        <v>46246.333333333336</v>
      </c>
      <c r="AR1748" t="s">
        <v>14</v>
      </c>
      <c r="AS1748" t="s">
        <v>220</v>
      </c>
      <c r="AT1748" t="s">
        <v>231</v>
      </c>
      <c r="AV1748" t="s">
        <v>8787</v>
      </c>
      <c r="AW1748" t="s">
        <v>238</v>
      </c>
      <c r="AX1748" t="s">
        <v>223</v>
      </c>
      <c r="BA1748" s="57">
        <v>46246.333333333336</v>
      </c>
      <c r="BB1748" t="s">
        <v>7464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MATARAM</v>
      </c>
    </row>
    <row r="1749" spans="1:61">
      <c r="A1749">
        <v>1748</v>
      </c>
      <c r="B1749">
        <v>1002506617</v>
      </c>
      <c r="C1749">
        <v>3</v>
      </c>
      <c r="D1749" t="s">
        <v>49</v>
      </c>
      <c r="E1749">
        <v>4</v>
      </c>
      <c r="F1749" t="s">
        <v>253</v>
      </c>
      <c r="G1749" t="s">
        <v>253</v>
      </c>
      <c r="H1749" t="s">
        <v>939</v>
      </c>
      <c r="I1749" t="s">
        <v>213</v>
      </c>
      <c r="J1749" t="s">
        <v>214</v>
      </c>
      <c r="K1749" t="s">
        <v>149</v>
      </c>
      <c r="L1749" t="s">
        <v>215</v>
      </c>
      <c r="M1749" t="s">
        <v>582</v>
      </c>
      <c r="N1749" t="s">
        <v>216</v>
      </c>
      <c r="O1749" s="57">
        <v>46237.786770833336</v>
      </c>
      <c r="P1749" s="57">
        <v>46238.753483796296</v>
      </c>
      <c r="Q1749">
        <v>69357831</v>
      </c>
      <c r="S1749">
        <v>142202154680</v>
      </c>
      <c r="T1749" t="s">
        <v>2960</v>
      </c>
      <c r="U1749" t="s">
        <v>3809</v>
      </c>
      <c r="V1749" t="s">
        <v>3810</v>
      </c>
      <c r="Z1749">
        <v>109.668487</v>
      </c>
      <c r="AA1749">
        <v>-6.9063600000000003</v>
      </c>
      <c r="AB1749" t="s">
        <v>2963</v>
      </c>
      <c r="AC1749" t="s">
        <v>237</v>
      </c>
      <c r="AL1749" t="s">
        <v>218</v>
      </c>
      <c r="AM1749" t="s">
        <v>1424</v>
      </c>
      <c r="AN1749" t="s">
        <v>6</v>
      </c>
      <c r="AO1749" s="57">
        <v>46089.788449074076</v>
      </c>
      <c r="AP1749" s="57">
        <v>46238.625</v>
      </c>
      <c r="AQ1749" t="s">
        <v>570</v>
      </c>
      <c r="AR1749" t="s">
        <v>14</v>
      </c>
      <c r="AS1749" t="s">
        <v>220</v>
      </c>
      <c r="AT1749" t="s">
        <v>231</v>
      </c>
      <c r="AV1749" t="s">
        <v>3811</v>
      </c>
      <c r="AW1749" t="s">
        <v>1063</v>
      </c>
      <c r="AX1749" t="s">
        <v>223</v>
      </c>
      <c r="BA1749" s="57">
        <v>46238.625</v>
      </c>
      <c r="BB1749" t="s">
        <v>1424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:61">
      <c r="A1750">
        <v>1749</v>
      </c>
      <c r="B1750">
        <v>1002512590</v>
      </c>
      <c r="C1750">
        <v>3</v>
      </c>
      <c r="D1750" t="s">
        <v>42</v>
      </c>
      <c r="E1750">
        <v>5</v>
      </c>
      <c r="F1750" t="s">
        <v>233</v>
      </c>
      <c r="G1750" t="s">
        <v>101</v>
      </c>
      <c r="H1750" t="s">
        <v>513</v>
      </c>
      <c r="I1750" t="s">
        <v>213</v>
      </c>
      <c r="J1750" t="s">
        <v>214</v>
      </c>
      <c r="K1750" t="s">
        <v>149</v>
      </c>
      <c r="M1750" t="s">
        <v>76</v>
      </c>
      <c r="N1750" t="s">
        <v>216</v>
      </c>
      <c r="O1750" s="57">
        <v>46240.58934027778</v>
      </c>
      <c r="P1750" s="57">
        <v>46240.941331018519</v>
      </c>
      <c r="Q1750">
        <v>69360032</v>
      </c>
      <c r="S1750">
        <v>152328218205</v>
      </c>
      <c r="T1750" t="s">
        <v>3812</v>
      </c>
      <c r="U1750" t="s">
        <v>3813</v>
      </c>
      <c r="V1750" t="s">
        <v>3814</v>
      </c>
      <c r="Z1750">
        <v>112.6683032</v>
      </c>
      <c r="AA1750">
        <v>-7.4264871000000001</v>
      </c>
      <c r="AB1750" t="s">
        <v>3815</v>
      </c>
      <c r="AC1750" t="s">
        <v>230</v>
      </c>
      <c r="AL1750" t="s">
        <v>218</v>
      </c>
      <c r="AM1750" t="s">
        <v>3384</v>
      </c>
      <c r="AN1750" t="s">
        <v>6</v>
      </c>
      <c r="AO1750" s="57">
        <v>46181.590578703705</v>
      </c>
      <c r="AP1750" s="57">
        <v>46241.541666666664</v>
      </c>
      <c r="AR1750" t="s">
        <v>219</v>
      </c>
      <c r="AS1750" t="s">
        <v>233</v>
      </c>
      <c r="AT1750" t="s">
        <v>231</v>
      </c>
      <c r="AU1750">
        <v>20260806</v>
      </c>
      <c r="AV1750" t="s">
        <v>222</v>
      </c>
      <c r="AW1750" t="s">
        <v>567</v>
      </c>
      <c r="AX1750" t="s">
        <v>223</v>
      </c>
      <c r="BA1750" s="57">
        <v>46241.541666666664</v>
      </c>
      <c r="BB1750" t="s">
        <v>3384</v>
      </c>
      <c r="BC1750">
        <v>2026</v>
      </c>
      <c r="BD1750">
        <v>8</v>
      </c>
      <c r="BE1750">
        <v>6</v>
      </c>
      <c r="BF1750" s="6">
        <f t="shared" si="81"/>
        <v>46240</v>
      </c>
      <c r="BG1750">
        <f t="shared" si="82"/>
        <v>-1.5416666666642413</v>
      </c>
      <c r="BH1750" t="str">
        <f t="shared" si="83"/>
        <v>COMPLY</v>
      </c>
      <c r="BI1750" t="str">
        <f>VLOOKUP(H1750,Sheet2!$A$1:$B$270,2,FALSE)</f>
        <v>SIDOARJO</v>
      </c>
    </row>
    <row r="1751" spans="1:61">
      <c r="A1751">
        <v>1750</v>
      </c>
      <c r="B1751">
        <v>1002524821</v>
      </c>
      <c r="C1751">
        <v>3</v>
      </c>
      <c r="D1751" t="s">
        <v>49</v>
      </c>
      <c r="E1751">
        <v>4</v>
      </c>
      <c r="F1751" t="s">
        <v>247</v>
      </c>
      <c r="G1751" t="s">
        <v>248</v>
      </c>
      <c r="H1751" t="s">
        <v>959</v>
      </c>
      <c r="I1751" t="s">
        <v>213</v>
      </c>
      <c r="J1751" t="s">
        <v>214</v>
      </c>
      <c r="K1751" t="s">
        <v>149</v>
      </c>
      <c r="L1751" t="s">
        <v>215</v>
      </c>
      <c r="M1751" t="s">
        <v>240</v>
      </c>
      <c r="N1751" t="s">
        <v>216</v>
      </c>
      <c r="O1751" s="57">
        <v>46247.664537037039</v>
      </c>
      <c r="P1751" s="57">
        <v>46247.665289351855</v>
      </c>
      <c r="Q1751">
        <v>69365385</v>
      </c>
      <c r="S1751">
        <v>142406122745</v>
      </c>
      <c r="T1751" t="s">
        <v>9739</v>
      </c>
      <c r="U1751" t="s">
        <v>9740</v>
      </c>
      <c r="V1751" t="s">
        <v>9741</v>
      </c>
      <c r="Z1751">
        <v>110.41121200000001</v>
      </c>
      <c r="AA1751">
        <v>-6.965319</v>
      </c>
      <c r="AB1751" t="s">
        <v>9742</v>
      </c>
      <c r="AC1751" t="s">
        <v>237</v>
      </c>
      <c r="AL1751" t="s">
        <v>218</v>
      </c>
      <c r="AM1751" t="s">
        <v>9743</v>
      </c>
      <c r="AN1751" t="s">
        <v>6</v>
      </c>
      <c r="AO1751" t="s">
        <v>9051</v>
      </c>
      <c r="AP1751" s="57">
        <v>46248.541666666664</v>
      </c>
      <c r="AR1751" t="s">
        <v>241</v>
      </c>
      <c r="AS1751" t="s">
        <v>634</v>
      </c>
      <c r="AT1751" t="s">
        <v>231</v>
      </c>
      <c r="AV1751" t="s">
        <v>240</v>
      </c>
      <c r="AW1751" t="s">
        <v>1055</v>
      </c>
      <c r="AX1751" t="s">
        <v>223</v>
      </c>
      <c r="BA1751" s="57">
        <v>46248.541666666664</v>
      </c>
      <c r="BB1751" t="s">
        <v>9743</v>
      </c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:61">
      <c r="A1752">
        <v>1751</v>
      </c>
      <c r="B1752">
        <v>1002519431</v>
      </c>
      <c r="C1752">
        <v>3</v>
      </c>
      <c r="D1752" t="s">
        <v>49</v>
      </c>
      <c r="E1752">
        <v>4</v>
      </c>
      <c r="F1752" t="s">
        <v>247</v>
      </c>
      <c r="G1752" t="s">
        <v>248</v>
      </c>
      <c r="H1752" t="s">
        <v>966</v>
      </c>
      <c r="I1752" t="s">
        <v>213</v>
      </c>
      <c r="J1752" t="s">
        <v>214</v>
      </c>
      <c r="K1752" t="s">
        <v>149</v>
      </c>
      <c r="M1752" t="s">
        <v>240</v>
      </c>
      <c r="N1752" t="s">
        <v>216</v>
      </c>
      <c r="O1752" s="57">
        <v>46245.466365740744</v>
      </c>
      <c r="P1752" s="57">
        <v>46247.679189814815</v>
      </c>
      <c r="Q1752">
        <v>69363089</v>
      </c>
      <c r="S1752">
        <v>142410346078</v>
      </c>
      <c r="T1752" t="s">
        <v>7881</v>
      </c>
      <c r="U1752" t="s">
        <v>7882</v>
      </c>
      <c r="V1752" t="s">
        <v>9744</v>
      </c>
      <c r="Z1752">
        <v>110.4559172</v>
      </c>
      <c r="AA1752">
        <v>-6.9881637000000003</v>
      </c>
      <c r="AB1752" t="s">
        <v>7883</v>
      </c>
      <c r="AC1752" t="s">
        <v>226</v>
      </c>
      <c r="AL1752" t="s">
        <v>218</v>
      </c>
      <c r="AM1752" t="s">
        <v>9745</v>
      </c>
      <c r="AN1752" t="s">
        <v>6</v>
      </c>
      <c r="AO1752" s="57">
        <v>46334.486145833333</v>
      </c>
      <c r="AP1752" s="57">
        <v>46248.625</v>
      </c>
      <c r="AR1752" t="s">
        <v>241</v>
      </c>
      <c r="AS1752" t="s">
        <v>967</v>
      </c>
      <c r="AT1752" t="s">
        <v>231</v>
      </c>
      <c r="AV1752" t="s">
        <v>240</v>
      </c>
      <c r="AW1752" t="s">
        <v>566</v>
      </c>
      <c r="AX1752" t="s">
        <v>223</v>
      </c>
      <c r="BA1752" s="57">
        <v>46248.625</v>
      </c>
      <c r="BB1752" t="s">
        <v>9745</v>
      </c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:61">
      <c r="A1753">
        <v>1752</v>
      </c>
      <c r="B1753">
        <v>1002519942</v>
      </c>
      <c r="C1753">
        <v>3</v>
      </c>
      <c r="D1753" t="s">
        <v>38</v>
      </c>
      <c r="E1753">
        <v>5</v>
      </c>
      <c r="F1753" t="s">
        <v>251</v>
      </c>
      <c r="G1753" t="s">
        <v>91</v>
      </c>
      <c r="H1753" t="s">
        <v>333</v>
      </c>
      <c r="I1753" t="s">
        <v>213</v>
      </c>
      <c r="J1753" t="s">
        <v>214</v>
      </c>
      <c r="K1753" t="s">
        <v>149</v>
      </c>
      <c r="L1753" t="s">
        <v>215</v>
      </c>
      <c r="M1753" t="s">
        <v>76</v>
      </c>
      <c r="N1753" t="s">
        <v>216</v>
      </c>
      <c r="O1753" s="57">
        <v>46245.570104166669</v>
      </c>
      <c r="P1753" s="57">
        <v>46245.764999999999</v>
      </c>
      <c r="Q1753">
        <v>69363347</v>
      </c>
      <c r="S1753">
        <v>152704231011</v>
      </c>
      <c r="T1753" t="s">
        <v>7884</v>
      </c>
      <c r="U1753" t="s">
        <v>7885</v>
      </c>
      <c r="V1753" t="s">
        <v>7886</v>
      </c>
      <c r="Z1753">
        <v>112.626816426988</v>
      </c>
      <c r="AA1753">
        <v>-8.0578093960122708</v>
      </c>
      <c r="AB1753" t="s">
        <v>7887</v>
      </c>
      <c r="AC1753" t="s">
        <v>237</v>
      </c>
      <c r="AL1753" t="s">
        <v>218</v>
      </c>
      <c r="AM1753" t="s">
        <v>7888</v>
      </c>
      <c r="AN1753" t="s">
        <v>6</v>
      </c>
      <c r="AO1753" s="57">
        <v>46334.579965277779</v>
      </c>
      <c r="AP1753" s="57">
        <v>46248.333333333336</v>
      </c>
      <c r="AR1753" t="s">
        <v>219</v>
      </c>
      <c r="AS1753" t="s">
        <v>586</v>
      </c>
      <c r="AT1753" t="s">
        <v>231</v>
      </c>
      <c r="AU1753">
        <v>20260811</v>
      </c>
      <c r="AV1753" t="s">
        <v>222</v>
      </c>
      <c r="AW1753" t="s">
        <v>1055</v>
      </c>
      <c r="AX1753" t="s">
        <v>223</v>
      </c>
      <c r="BA1753" s="57">
        <v>46248.333333333336</v>
      </c>
      <c r="BB1753" t="s">
        <v>7888</v>
      </c>
      <c r="BC1753">
        <v>2026</v>
      </c>
      <c r="BD1753">
        <v>8</v>
      </c>
      <c r="BE1753">
        <v>11</v>
      </c>
      <c r="BF1753" s="6">
        <f t="shared" si="81"/>
        <v>46245</v>
      </c>
      <c r="BG1753">
        <f t="shared" si="82"/>
        <v>-3.3333333333357587</v>
      </c>
      <c r="BH1753" t="str">
        <f t="shared" si="83"/>
        <v>COMPLY</v>
      </c>
      <c r="BI1753" t="str">
        <f>VLOOKUP(H1753,Sheet2!$A$1:$B$270,2,FALSE)</f>
        <v>MALANG</v>
      </c>
    </row>
    <row r="1754" spans="1:61">
      <c r="A1754">
        <v>1753</v>
      </c>
      <c r="B1754">
        <v>1002512367</v>
      </c>
      <c r="C1754">
        <v>3</v>
      </c>
      <c r="D1754" t="s">
        <v>55</v>
      </c>
      <c r="E1754">
        <v>5</v>
      </c>
      <c r="F1754" t="s">
        <v>315</v>
      </c>
      <c r="G1754" t="s">
        <v>124</v>
      </c>
      <c r="H1754" t="s">
        <v>399</v>
      </c>
      <c r="I1754" t="s">
        <v>213</v>
      </c>
      <c r="J1754" t="s">
        <v>214</v>
      </c>
      <c r="K1754" t="s">
        <v>149</v>
      </c>
      <c r="L1754" t="s">
        <v>215</v>
      </c>
      <c r="M1754" t="s">
        <v>596</v>
      </c>
      <c r="N1754" t="s">
        <v>216</v>
      </c>
      <c r="O1754" s="57">
        <v>46240.555520833332</v>
      </c>
      <c r="P1754" s="57">
        <v>46244.450787037036</v>
      </c>
      <c r="Q1754">
        <v>69359956</v>
      </c>
      <c r="S1754">
        <v>152302236654</v>
      </c>
      <c r="T1754" t="s">
        <v>3816</v>
      </c>
      <c r="U1754" t="s">
        <v>3817</v>
      </c>
      <c r="V1754" t="s">
        <v>3818</v>
      </c>
      <c r="Z1754">
        <v>112.7160377</v>
      </c>
      <c r="AA1754">
        <v>-7.3787247999999996</v>
      </c>
      <c r="AB1754" t="s">
        <v>3819</v>
      </c>
      <c r="AC1754" t="s">
        <v>237</v>
      </c>
      <c r="AL1754" t="s">
        <v>218</v>
      </c>
      <c r="AM1754" t="s">
        <v>3820</v>
      </c>
      <c r="AN1754" t="s">
        <v>6</v>
      </c>
      <c r="AO1754" s="57">
        <v>46181.559259259258</v>
      </c>
      <c r="AP1754" s="57">
        <v>46241.541666666664</v>
      </c>
      <c r="AQ1754" t="s">
        <v>570</v>
      </c>
      <c r="AR1754" t="s">
        <v>14</v>
      </c>
      <c r="AS1754" t="s">
        <v>631</v>
      </c>
      <c r="AT1754" t="s">
        <v>231</v>
      </c>
      <c r="AV1754" t="s">
        <v>597</v>
      </c>
      <c r="AW1754" t="s">
        <v>1055</v>
      </c>
      <c r="AX1754" t="s">
        <v>223</v>
      </c>
      <c r="BA1754" s="57">
        <v>46241.541666666664</v>
      </c>
      <c r="BB1754" t="s">
        <v>3820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str">
        <f>VLOOKUP(H1754,Sheet2!$A$1:$B$270,2,FALSE)</f>
        <v>SURABAYA SELATAN</v>
      </c>
    </row>
    <row r="1755" spans="1:61">
      <c r="A1755">
        <v>1754</v>
      </c>
      <c r="B1755">
        <v>1002520790</v>
      </c>
      <c r="C1755">
        <v>3</v>
      </c>
      <c r="D1755" t="s">
        <v>49</v>
      </c>
      <c r="E1755">
        <v>4</v>
      </c>
      <c r="F1755" t="s">
        <v>247</v>
      </c>
      <c r="G1755" t="s">
        <v>598</v>
      </c>
      <c r="H1755" t="s">
        <v>599</v>
      </c>
      <c r="I1755" t="s">
        <v>213</v>
      </c>
      <c r="J1755" t="s">
        <v>214</v>
      </c>
      <c r="K1755" t="s">
        <v>149</v>
      </c>
      <c r="L1755" t="s">
        <v>215</v>
      </c>
      <c r="M1755" t="s">
        <v>76</v>
      </c>
      <c r="N1755" t="s">
        <v>216</v>
      </c>
      <c r="O1755" s="57">
        <v>46245.697187500002</v>
      </c>
      <c r="P1755" s="57">
        <v>46247.4765162037</v>
      </c>
      <c r="Q1755">
        <v>69363678</v>
      </c>
      <c r="S1755">
        <v>142434111379</v>
      </c>
      <c r="T1755" t="s">
        <v>5074</v>
      </c>
      <c r="U1755" t="s">
        <v>7889</v>
      </c>
      <c r="V1755" t="s">
        <v>7890</v>
      </c>
      <c r="Z1755">
        <v>110.4773311</v>
      </c>
      <c r="AA1755">
        <v>-7.3368434000000002</v>
      </c>
      <c r="AB1755" t="s">
        <v>7891</v>
      </c>
      <c r="AC1755" t="s">
        <v>237</v>
      </c>
      <c r="AL1755" t="s">
        <v>218</v>
      </c>
      <c r="AM1755" t="s">
        <v>7387</v>
      </c>
      <c r="AN1755" t="s">
        <v>6</v>
      </c>
      <c r="AO1755" s="57">
        <v>46334.704837962963</v>
      </c>
      <c r="AP1755" s="57">
        <v>46246.541666666664</v>
      </c>
      <c r="AR1755" t="s">
        <v>219</v>
      </c>
      <c r="AS1755" t="s">
        <v>220</v>
      </c>
      <c r="AT1755" t="s">
        <v>231</v>
      </c>
      <c r="AU1755">
        <v>20260813</v>
      </c>
      <c r="AV1755" t="s">
        <v>222</v>
      </c>
      <c r="AW1755" t="s">
        <v>1063</v>
      </c>
      <c r="AX1755" t="s">
        <v>223</v>
      </c>
      <c r="BA1755" s="57">
        <v>46246.541666666664</v>
      </c>
      <c r="BB1755" t="s">
        <v>7387</v>
      </c>
      <c r="BC1755">
        <v>2026</v>
      </c>
      <c r="BD1755">
        <v>8</v>
      </c>
      <c r="BE1755">
        <v>13</v>
      </c>
      <c r="BF1755" s="6">
        <f t="shared" si="81"/>
        <v>46247</v>
      </c>
      <c r="BG1755">
        <f t="shared" si="82"/>
        <v>0.45833333333575865</v>
      </c>
      <c r="BH1755" t="str">
        <f t="shared" si="83"/>
        <v>COMPLY</v>
      </c>
      <c r="BI1755" t="e">
        <f>VLOOKUP(H1755,Sheet2!$A$1:$B$270,2,FALSE)</f>
        <v>#N/A</v>
      </c>
    </row>
    <row r="1756" spans="1:61">
      <c r="A1756">
        <v>1755</v>
      </c>
      <c r="B1756">
        <v>1002517004</v>
      </c>
      <c r="C1756">
        <v>3</v>
      </c>
      <c r="D1756" t="s">
        <v>42</v>
      </c>
      <c r="E1756">
        <v>5</v>
      </c>
      <c r="F1756" t="s">
        <v>233</v>
      </c>
      <c r="G1756" t="s">
        <v>101</v>
      </c>
      <c r="H1756" t="s">
        <v>264</v>
      </c>
      <c r="I1756" t="s">
        <v>213</v>
      </c>
      <c r="J1756" t="s">
        <v>214</v>
      </c>
      <c r="K1756" t="s">
        <v>149</v>
      </c>
      <c r="M1756" t="s">
        <v>76</v>
      </c>
      <c r="N1756" t="s">
        <v>216</v>
      </c>
      <c r="O1756" s="57">
        <v>46244.389340277776</v>
      </c>
      <c r="P1756" s="57">
        <v>46244.883321759262</v>
      </c>
      <c r="Q1756">
        <v>69362123</v>
      </c>
      <c r="S1756">
        <v>152316232009</v>
      </c>
      <c r="T1756" t="s">
        <v>6838</v>
      </c>
      <c r="U1756" t="s">
        <v>6839</v>
      </c>
      <c r="V1756" t="s">
        <v>6840</v>
      </c>
      <c r="Z1756">
        <v>112.7108266</v>
      </c>
      <c r="AA1756">
        <v>-7.4701079999999997</v>
      </c>
      <c r="AB1756" t="s">
        <v>6841</v>
      </c>
      <c r="AC1756" t="s">
        <v>230</v>
      </c>
      <c r="AL1756" t="s">
        <v>218</v>
      </c>
      <c r="AM1756" t="s">
        <v>6842</v>
      </c>
      <c r="AN1756" t="s">
        <v>6</v>
      </c>
      <c r="AO1756" s="57">
        <v>46303.392835648148</v>
      </c>
      <c r="AP1756" s="57">
        <v>46245.333333333336</v>
      </c>
      <c r="AR1756" t="s">
        <v>219</v>
      </c>
      <c r="AS1756" t="s">
        <v>233</v>
      </c>
      <c r="AT1756" t="s">
        <v>231</v>
      </c>
      <c r="AU1756">
        <v>20260810</v>
      </c>
      <c r="AV1756" t="s">
        <v>222</v>
      </c>
      <c r="AW1756" t="s">
        <v>566</v>
      </c>
      <c r="AX1756" t="s">
        <v>223</v>
      </c>
      <c r="BA1756" s="57">
        <v>46245.333333333336</v>
      </c>
      <c r="BB1756" t="s">
        <v>6842</v>
      </c>
      <c r="BC1756">
        <v>2026</v>
      </c>
      <c r="BD1756">
        <v>8</v>
      </c>
      <c r="BE1756">
        <v>10</v>
      </c>
      <c r="BF1756" s="6">
        <f t="shared" si="81"/>
        <v>46244</v>
      </c>
      <c r="BG1756">
        <f t="shared" si="82"/>
        <v>-1.3333333333357587</v>
      </c>
      <c r="BH1756" t="str">
        <f t="shared" si="83"/>
        <v>COMPLY</v>
      </c>
      <c r="BI1756" t="str">
        <f>VLOOKUP(H1756,Sheet2!$A$1:$B$270,2,FALSE)</f>
        <v>SIDOARJO</v>
      </c>
    </row>
    <row r="1757" spans="1:61">
      <c r="A1757">
        <v>1756</v>
      </c>
      <c r="B1757">
        <v>1002505514</v>
      </c>
      <c r="C1757">
        <v>3</v>
      </c>
      <c r="D1757" t="s">
        <v>34</v>
      </c>
      <c r="E1757">
        <v>5</v>
      </c>
      <c r="F1757" t="s">
        <v>580</v>
      </c>
      <c r="G1757" t="s">
        <v>85</v>
      </c>
      <c r="H1757" t="s">
        <v>287</v>
      </c>
      <c r="I1757" t="s">
        <v>213</v>
      </c>
      <c r="J1757" t="s">
        <v>214</v>
      </c>
      <c r="K1757" t="s">
        <v>149</v>
      </c>
      <c r="L1757" t="s">
        <v>215</v>
      </c>
      <c r="M1757" t="s">
        <v>582</v>
      </c>
      <c r="N1757" t="s">
        <v>216</v>
      </c>
      <c r="O1757" s="57">
        <v>46237.361759259256</v>
      </c>
      <c r="P1757" s="57">
        <v>46239.609131944446</v>
      </c>
      <c r="Q1757">
        <v>69357177</v>
      </c>
      <c r="S1757">
        <v>172413244258</v>
      </c>
      <c r="T1757" t="s">
        <v>3821</v>
      </c>
      <c r="U1757" t="s">
        <v>3822</v>
      </c>
      <c r="V1757" t="s">
        <v>3823</v>
      </c>
      <c r="Z1757">
        <v>115.18002300000001</v>
      </c>
      <c r="AA1757">
        <v>-8.5135369000000001</v>
      </c>
      <c r="AB1757" t="s">
        <v>3824</v>
      </c>
      <c r="AC1757" t="s">
        <v>237</v>
      </c>
      <c r="AL1757" t="s">
        <v>218</v>
      </c>
      <c r="AM1757" t="s">
        <v>3825</v>
      </c>
      <c r="AN1757" t="s">
        <v>6</v>
      </c>
      <c r="AO1757" s="57">
        <v>46089.371631944443</v>
      </c>
      <c r="AP1757" s="57">
        <v>46238.333333333336</v>
      </c>
      <c r="AQ1757" t="s">
        <v>570</v>
      </c>
      <c r="AR1757" t="s">
        <v>14</v>
      </c>
      <c r="AS1757" t="s">
        <v>85</v>
      </c>
      <c r="AT1757" t="s">
        <v>231</v>
      </c>
      <c r="AV1757" t="s">
        <v>3826</v>
      </c>
      <c r="AW1757" t="s">
        <v>1059</v>
      </c>
      <c r="AX1757" t="s">
        <v>223</v>
      </c>
      <c r="BA1757" s="57">
        <v>46238.333333333336</v>
      </c>
      <c r="BB1757" t="s">
        <v>3825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str">
        <f>VLOOKUP(H1757,Sheet2!$A$1:$B$270,2,FALSE)</f>
        <v>TABANAN</v>
      </c>
    </row>
    <row r="1758" spans="1:61">
      <c r="A1758">
        <v>1757</v>
      </c>
      <c r="B1758">
        <v>1002518831</v>
      </c>
      <c r="C1758">
        <v>3</v>
      </c>
      <c r="D1758" t="s">
        <v>49</v>
      </c>
      <c r="E1758">
        <v>4</v>
      </c>
      <c r="F1758" t="s">
        <v>247</v>
      </c>
      <c r="G1758" t="s">
        <v>551</v>
      </c>
      <c r="H1758" t="s">
        <v>552</v>
      </c>
      <c r="I1758" t="s">
        <v>213</v>
      </c>
      <c r="J1758" t="s">
        <v>214</v>
      </c>
      <c r="K1758" t="s">
        <v>149</v>
      </c>
      <c r="L1758" t="s">
        <v>215</v>
      </c>
      <c r="M1758" t="s">
        <v>76</v>
      </c>
      <c r="N1758" t="s">
        <v>216</v>
      </c>
      <c r="O1758" s="57">
        <v>46245.349953703706</v>
      </c>
      <c r="P1758" s="57">
        <v>46246.471655092595</v>
      </c>
      <c r="Q1758">
        <v>69362854</v>
      </c>
      <c r="S1758">
        <v>143407106649</v>
      </c>
      <c r="T1758" t="s">
        <v>7892</v>
      </c>
      <c r="U1758" t="s">
        <v>7893</v>
      </c>
      <c r="V1758" t="s">
        <v>7894</v>
      </c>
      <c r="Z1758">
        <v>110.096524</v>
      </c>
      <c r="AA1758">
        <v>-6.9538440000000001</v>
      </c>
      <c r="AB1758" t="s">
        <v>7895</v>
      </c>
      <c r="AC1758" t="s">
        <v>237</v>
      </c>
      <c r="AL1758" t="s">
        <v>218</v>
      </c>
      <c r="AM1758" t="s">
        <v>7262</v>
      </c>
      <c r="AN1758" t="s">
        <v>6</v>
      </c>
      <c r="AO1758" s="57">
        <v>46334.361238425925</v>
      </c>
      <c r="AP1758" s="57">
        <v>46246.333333333336</v>
      </c>
      <c r="AR1758" t="s">
        <v>219</v>
      </c>
      <c r="AS1758" t="s">
        <v>553</v>
      </c>
      <c r="AT1758" t="s">
        <v>231</v>
      </c>
      <c r="AU1758">
        <v>20260812</v>
      </c>
      <c r="AV1758" t="s">
        <v>222</v>
      </c>
      <c r="AW1758" t="s">
        <v>1063</v>
      </c>
      <c r="AX1758" t="s">
        <v>223</v>
      </c>
      <c r="BA1758" s="57">
        <v>46246.333333333336</v>
      </c>
      <c r="BB1758" t="s">
        <v>7262</v>
      </c>
      <c r="BC1758">
        <v>2026</v>
      </c>
      <c r="BD1758">
        <v>8</v>
      </c>
      <c r="BE1758">
        <v>12</v>
      </c>
      <c r="BF1758" s="6">
        <f t="shared" si="81"/>
        <v>46246</v>
      </c>
      <c r="BG1758">
        <f t="shared" si="82"/>
        <v>-0.33333333333575865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1002505152</v>
      </c>
      <c r="C1759">
        <v>3</v>
      </c>
      <c r="D1759" t="s">
        <v>34</v>
      </c>
      <c r="E1759">
        <v>5</v>
      </c>
      <c r="F1759" t="s">
        <v>595</v>
      </c>
      <c r="G1759" t="s">
        <v>81</v>
      </c>
      <c r="H1759" t="s">
        <v>360</v>
      </c>
      <c r="I1759" t="s">
        <v>213</v>
      </c>
      <c r="J1759" t="s">
        <v>214</v>
      </c>
      <c r="K1759" t="s">
        <v>149</v>
      </c>
      <c r="M1759" t="s">
        <v>76</v>
      </c>
      <c r="N1759" t="s">
        <v>216</v>
      </c>
      <c r="O1759" s="57">
        <v>46236.460856481484</v>
      </c>
      <c r="P1759" s="57">
        <v>46237.650659722225</v>
      </c>
      <c r="Q1759">
        <v>69356987</v>
      </c>
      <c r="S1759">
        <v>172416429200</v>
      </c>
      <c r="T1759" t="s">
        <v>3827</v>
      </c>
      <c r="U1759" t="s">
        <v>3828</v>
      </c>
      <c r="V1759" t="s">
        <v>3829</v>
      </c>
      <c r="Z1759">
        <v>115.17259919999999</v>
      </c>
      <c r="AA1759">
        <v>-8.7120022000000006</v>
      </c>
      <c r="AB1759" t="s">
        <v>3830</v>
      </c>
      <c r="AC1759" t="s">
        <v>292</v>
      </c>
      <c r="AL1759" t="s">
        <v>218</v>
      </c>
      <c r="AM1759" t="s">
        <v>3831</v>
      </c>
      <c r="AN1759" t="s">
        <v>6</v>
      </c>
      <c r="AO1759" s="57">
        <v>46061.465439814812</v>
      </c>
      <c r="AP1759" s="57">
        <v>46237.541666666664</v>
      </c>
      <c r="AR1759" t="s">
        <v>219</v>
      </c>
      <c r="AS1759" t="s">
        <v>907</v>
      </c>
      <c r="AT1759" t="s">
        <v>231</v>
      </c>
      <c r="AU1759">
        <v>20260803</v>
      </c>
      <c r="AV1759" t="s">
        <v>222</v>
      </c>
      <c r="AW1759" t="s">
        <v>566</v>
      </c>
      <c r="AX1759" t="s">
        <v>223</v>
      </c>
      <c r="BA1759" s="57">
        <v>46237.541666666664</v>
      </c>
      <c r="BB1759" t="s">
        <v>3831</v>
      </c>
      <c r="BC1759">
        <v>2026</v>
      </c>
      <c r="BD1759">
        <v>8</v>
      </c>
      <c r="BE1759">
        <v>3</v>
      </c>
      <c r="BF1759" s="6">
        <f t="shared" si="81"/>
        <v>46237</v>
      </c>
      <c r="BG1759">
        <f t="shared" si="82"/>
        <v>-0.54166666666424135</v>
      </c>
      <c r="BH1759" t="str">
        <f t="shared" si="83"/>
        <v>COMPLY</v>
      </c>
      <c r="BI1759" t="str">
        <f>VLOOKUP(H1759,Sheet2!$A$1:$B$270,2,FALSE)</f>
        <v>JIMBARAN</v>
      </c>
    </row>
    <row r="1760" spans="1:61">
      <c r="A1760">
        <v>1759</v>
      </c>
      <c r="B1760">
        <v>1002517175</v>
      </c>
      <c r="C1760">
        <v>3</v>
      </c>
      <c r="D1760" t="s">
        <v>38</v>
      </c>
      <c r="E1760">
        <v>5</v>
      </c>
      <c r="F1760" t="s">
        <v>92</v>
      </c>
      <c r="G1760" t="s">
        <v>92</v>
      </c>
      <c r="H1760" t="s">
        <v>257</v>
      </c>
      <c r="I1760" t="s">
        <v>213</v>
      </c>
      <c r="J1760" t="s">
        <v>214</v>
      </c>
      <c r="K1760" t="s">
        <v>149</v>
      </c>
      <c r="M1760" t="s">
        <v>76</v>
      </c>
      <c r="N1760" t="s">
        <v>216</v>
      </c>
      <c r="O1760" s="57">
        <v>46244.426018518519</v>
      </c>
      <c r="P1760" s="57">
        <v>46244.671851851854</v>
      </c>
      <c r="Q1760">
        <v>69360846</v>
      </c>
      <c r="S1760">
        <v>152631206955</v>
      </c>
      <c r="T1760" t="s">
        <v>4746</v>
      </c>
      <c r="U1760" t="s">
        <v>6843</v>
      </c>
      <c r="V1760" t="s">
        <v>6844</v>
      </c>
      <c r="Z1760">
        <v>111.42711</v>
      </c>
      <c r="AA1760">
        <v>-7.5956219999999997</v>
      </c>
      <c r="AB1760" t="s">
        <v>4749</v>
      </c>
      <c r="AC1760" t="s">
        <v>1112</v>
      </c>
      <c r="AL1760" t="s">
        <v>218</v>
      </c>
      <c r="AM1760" t="s">
        <v>6845</v>
      </c>
      <c r="AN1760" t="s">
        <v>6</v>
      </c>
      <c r="AO1760" s="57">
        <v>46303.433958333335</v>
      </c>
      <c r="AR1760" t="s">
        <v>219</v>
      </c>
      <c r="AS1760" t="s">
        <v>604</v>
      </c>
      <c r="AT1760" t="s">
        <v>231</v>
      </c>
      <c r="AU1760">
        <v>20260810</v>
      </c>
      <c r="AV1760" t="s">
        <v>222</v>
      </c>
      <c r="AW1760" t="s">
        <v>567</v>
      </c>
      <c r="AX1760" t="s">
        <v>223</v>
      </c>
      <c r="BA1760" s="57">
        <v>46244.291666666664</v>
      </c>
      <c r="BB1760" t="s">
        <v>6845</v>
      </c>
      <c r="BC1760">
        <v>2026</v>
      </c>
      <c r="BD1760">
        <v>8</v>
      </c>
      <c r="BE1760">
        <v>10</v>
      </c>
      <c r="BF1760" s="6">
        <f t="shared" si="81"/>
        <v>46244</v>
      </c>
      <c r="BG1760">
        <f t="shared" si="82"/>
        <v>-0.29166666666424135</v>
      </c>
      <c r="BH1760" t="str">
        <f t="shared" si="83"/>
        <v>COMPLY</v>
      </c>
      <c r="BI1760" t="str">
        <f>VLOOKUP(H1760,Sheet2!$A$1:$B$270,2,FALSE)</f>
        <v>MADIUN</v>
      </c>
    </row>
    <row r="1761" spans="1:61">
      <c r="A1761">
        <v>1760</v>
      </c>
      <c r="B1761">
        <v>1002509689</v>
      </c>
      <c r="C1761">
        <v>3</v>
      </c>
      <c r="D1761" t="s">
        <v>42</v>
      </c>
      <c r="E1761">
        <v>5</v>
      </c>
      <c r="F1761" t="s">
        <v>106</v>
      </c>
      <c r="G1761" t="s">
        <v>106</v>
      </c>
      <c r="H1761" t="s">
        <v>347</v>
      </c>
      <c r="I1761" t="s">
        <v>213</v>
      </c>
      <c r="J1761" t="s">
        <v>214</v>
      </c>
      <c r="K1761" t="s">
        <v>149</v>
      </c>
      <c r="M1761" t="s">
        <v>970</v>
      </c>
      <c r="N1761" t="s">
        <v>622</v>
      </c>
      <c r="O1761" s="57">
        <v>46239.379155092596</v>
      </c>
      <c r="P1761" s="57">
        <v>46245.423009259262</v>
      </c>
      <c r="Q1761">
        <v>69358790</v>
      </c>
      <c r="S1761">
        <v>152729256690</v>
      </c>
      <c r="T1761" t="s">
        <v>3496</v>
      </c>
      <c r="U1761" t="s">
        <v>3832</v>
      </c>
      <c r="V1761" t="s">
        <v>3833</v>
      </c>
      <c r="Z1761">
        <v>106.82380199432301</v>
      </c>
      <c r="AA1761">
        <v>-6.1811742288990903</v>
      </c>
      <c r="AB1761" t="s">
        <v>3834</v>
      </c>
      <c r="AC1761" t="s">
        <v>292</v>
      </c>
      <c r="AL1761" t="s">
        <v>218</v>
      </c>
      <c r="AM1761" t="s">
        <v>2901</v>
      </c>
      <c r="AN1761" t="s">
        <v>6</v>
      </c>
      <c r="AO1761" s="57">
        <v>46150.392326388886</v>
      </c>
      <c r="AP1761" s="57">
        <v>46240.333333333336</v>
      </c>
      <c r="AQ1761" t="s">
        <v>249</v>
      </c>
      <c r="AR1761" t="s">
        <v>12</v>
      </c>
      <c r="AS1761" t="s">
        <v>106</v>
      </c>
      <c r="AT1761" t="s">
        <v>231</v>
      </c>
      <c r="AV1761" t="s">
        <v>949</v>
      </c>
      <c r="AW1761" t="s">
        <v>566</v>
      </c>
      <c r="AX1761" t="s">
        <v>223</v>
      </c>
      <c r="BA1761" s="57">
        <v>46240.333333333336</v>
      </c>
      <c r="BB1761" t="s">
        <v>2901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str">
        <f>VLOOKUP(H1761,Sheet2!$A$1:$B$270,2,FALSE)</f>
        <v>PASURUAN</v>
      </c>
    </row>
    <row r="1762" spans="1:61">
      <c r="A1762">
        <v>1761</v>
      </c>
      <c r="B1762">
        <v>1002505549</v>
      </c>
      <c r="C1762">
        <v>3</v>
      </c>
      <c r="D1762" t="s">
        <v>34</v>
      </c>
      <c r="E1762">
        <v>5</v>
      </c>
      <c r="F1762" t="s">
        <v>580</v>
      </c>
      <c r="G1762" t="s">
        <v>79</v>
      </c>
      <c r="H1762" t="s">
        <v>290</v>
      </c>
      <c r="I1762" t="s">
        <v>213</v>
      </c>
      <c r="J1762" t="s">
        <v>214</v>
      </c>
      <c r="K1762" t="s">
        <v>149</v>
      </c>
      <c r="M1762" t="s">
        <v>76</v>
      </c>
      <c r="N1762" t="s">
        <v>216</v>
      </c>
      <c r="O1762" s="57">
        <v>46237.371249999997</v>
      </c>
      <c r="P1762" s="57">
        <v>46238.883750000001</v>
      </c>
      <c r="Q1762">
        <v>69357189</v>
      </c>
      <c r="S1762">
        <v>172408247850</v>
      </c>
      <c r="T1762" t="s">
        <v>3638</v>
      </c>
      <c r="U1762" t="s">
        <v>3639</v>
      </c>
      <c r="V1762" t="s">
        <v>3835</v>
      </c>
      <c r="Z1762">
        <v>115.2888986</v>
      </c>
      <c r="AA1762">
        <v>-8.5771531000000003</v>
      </c>
      <c r="AB1762" t="s">
        <v>3640</v>
      </c>
      <c r="AC1762" t="s">
        <v>230</v>
      </c>
      <c r="AL1762" t="s">
        <v>218</v>
      </c>
      <c r="AM1762" t="s">
        <v>3836</v>
      </c>
      <c r="AN1762" t="s">
        <v>6</v>
      </c>
      <c r="AO1762" s="57">
        <v>46089.371631944443</v>
      </c>
      <c r="AP1762" s="57">
        <v>46239.541666666664</v>
      </c>
      <c r="AR1762" t="s">
        <v>219</v>
      </c>
      <c r="AS1762" t="s">
        <v>698</v>
      </c>
      <c r="AT1762" t="s">
        <v>231</v>
      </c>
      <c r="AU1762">
        <v>20260804</v>
      </c>
      <c r="AV1762" t="s">
        <v>222</v>
      </c>
      <c r="AW1762" t="s">
        <v>606</v>
      </c>
      <c r="AX1762" t="s">
        <v>223</v>
      </c>
      <c r="BA1762" s="57">
        <v>46239.541666666664</v>
      </c>
      <c r="BB1762" t="s">
        <v>3836</v>
      </c>
      <c r="BC1762">
        <v>2026</v>
      </c>
      <c r="BD1762">
        <v>8</v>
      </c>
      <c r="BE1762">
        <v>4</v>
      </c>
      <c r="BF1762" s="6">
        <f t="shared" si="81"/>
        <v>46238</v>
      </c>
      <c r="BG1762">
        <f t="shared" si="82"/>
        <v>-1.5416666666642413</v>
      </c>
      <c r="BH1762" t="str">
        <f t="shared" si="83"/>
        <v>COMPLY</v>
      </c>
      <c r="BI1762" t="str">
        <f>VLOOKUP(H1762,Sheet2!$A$1:$B$270,2,FALSE)</f>
        <v>GIANYAR</v>
      </c>
    </row>
    <row r="1763" spans="1:61">
      <c r="A1763">
        <v>1762</v>
      </c>
      <c r="B1763">
        <v>1002522993</v>
      </c>
      <c r="C1763">
        <v>3</v>
      </c>
      <c r="D1763" t="s">
        <v>55</v>
      </c>
      <c r="E1763">
        <v>5</v>
      </c>
      <c r="F1763" t="s">
        <v>267</v>
      </c>
      <c r="G1763" t="s">
        <v>122</v>
      </c>
      <c r="H1763" t="s">
        <v>357</v>
      </c>
      <c r="I1763" t="s">
        <v>213</v>
      </c>
      <c r="J1763" t="s">
        <v>214</v>
      </c>
      <c r="K1763" t="s">
        <v>149</v>
      </c>
      <c r="L1763" t="s">
        <v>215</v>
      </c>
      <c r="M1763" t="s">
        <v>288</v>
      </c>
      <c r="N1763" t="s">
        <v>216</v>
      </c>
      <c r="O1763" s="57">
        <v>46246.710393518515</v>
      </c>
      <c r="P1763" s="57">
        <v>46247.503645833334</v>
      </c>
      <c r="Q1763">
        <v>69364558</v>
      </c>
      <c r="S1763">
        <v>152421262295</v>
      </c>
      <c r="T1763" t="s">
        <v>8788</v>
      </c>
      <c r="U1763" t="s">
        <v>8789</v>
      </c>
      <c r="V1763" t="s">
        <v>8790</v>
      </c>
      <c r="Z1763">
        <v>112.6444604</v>
      </c>
      <c r="AA1763">
        <v>-7.1992704999999901</v>
      </c>
      <c r="AB1763" t="s">
        <v>8791</v>
      </c>
      <c r="AC1763" t="s">
        <v>217</v>
      </c>
      <c r="AL1763" t="s">
        <v>218</v>
      </c>
      <c r="AM1763" t="s">
        <v>8792</v>
      </c>
      <c r="AN1763" t="s">
        <v>6</v>
      </c>
      <c r="AO1763" s="57">
        <v>46364.715636574074</v>
      </c>
      <c r="AP1763" s="57">
        <v>46247.541666666664</v>
      </c>
      <c r="AR1763" t="s">
        <v>241</v>
      </c>
      <c r="AS1763" t="s">
        <v>122</v>
      </c>
      <c r="AT1763" t="s">
        <v>231</v>
      </c>
      <c r="AV1763" t="s">
        <v>4609</v>
      </c>
      <c r="AW1763" t="s">
        <v>1072</v>
      </c>
      <c r="AX1763" t="s">
        <v>223</v>
      </c>
      <c r="BA1763" s="57">
        <v>46247.541666666664</v>
      </c>
      <c r="BB1763" t="s">
        <v>8792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GRESIK</v>
      </c>
    </row>
    <row r="1764" spans="1:61">
      <c r="A1764">
        <v>1763</v>
      </c>
      <c r="B1764">
        <v>1002515372</v>
      </c>
      <c r="C1764">
        <v>3</v>
      </c>
      <c r="D1764" t="s">
        <v>55</v>
      </c>
      <c r="E1764">
        <v>5</v>
      </c>
      <c r="F1764" t="s">
        <v>267</v>
      </c>
      <c r="G1764" t="s">
        <v>123</v>
      </c>
      <c r="H1764" t="s">
        <v>397</v>
      </c>
      <c r="I1764" t="s">
        <v>213</v>
      </c>
      <c r="J1764" t="s">
        <v>214</v>
      </c>
      <c r="K1764" t="s">
        <v>149</v>
      </c>
      <c r="L1764" t="s">
        <v>215</v>
      </c>
      <c r="M1764" t="s">
        <v>596</v>
      </c>
      <c r="N1764" t="s">
        <v>216</v>
      </c>
      <c r="O1764" s="57">
        <v>46241.706203703703</v>
      </c>
      <c r="P1764" s="57">
        <v>46247.371296296296</v>
      </c>
      <c r="Q1764">
        <v>69361062</v>
      </c>
      <c r="S1764">
        <v>152404213430</v>
      </c>
      <c r="T1764" t="s">
        <v>5923</v>
      </c>
      <c r="U1764" t="s">
        <v>5924</v>
      </c>
      <c r="V1764" t="s">
        <v>5925</v>
      </c>
      <c r="Z1764">
        <v>112.74720064418</v>
      </c>
      <c r="AA1764">
        <v>-7.2421215865025097</v>
      </c>
      <c r="AB1764" t="s">
        <v>5926</v>
      </c>
      <c r="AC1764" t="s">
        <v>237</v>
      </c>
      <c r="AL1764" t="s">
        <v>218</v>
      </c>
      <c r="AM1764" t="s">
        <v>5927</v>
      </c>
      <c r="AN1764" t="s">
        <v>6</v>
      </c>
      <c r="AO1764" s="57">
        <v>46211.715798611112</v>
      </c>
      <c r="AP1764" s="57">
        <v>46245.416666666664</v>
      </c>
      <c r="AQ1764" t="s">
        <v>249</v>
      </c>
      <c r="AR1764" t="s">
        <v>14</v>
      </c>
      <c r="AS1764" t="s">
        <v>555</v>
      </c>
      <c r="AT1764" t="s">
        <v>231</v>
      </c>
      <c r="AV1764" t="s">
        <v>597</v>
      </c>
      <c r="AW1764" t="s">
        <v>1068</v>
      </c>
      <c r="AX1764" t="s">
        <v>223</v>
      </c>
      <c r="BA1764" s="57">
        <v>46245.416666666664</v>
      </c>
      <c r="BB1764" t="s">
        <v>5927</v>
      </c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str">
        <f>VLOOKUP(H1764,Sheet2!$A$1:$B$270,2,FALSE)</f>
        <v>SURABAYA UTARA</v>
      </c>
    </row>
    <row r="1765" spans="1:61">
      <c r="A1765">
        <v>1764</v>
      </c>
      <c r="B1765">
        <v>1002512942</v>
      </c>
      <c r="C1765">
        <v>3</v>
      </c>
      <c r="D1765" t="s">
        <v>51</v>
      </c>
      <c r="E1765">
        <v>4</v>
      </c>
      <c r="F1765" t="s">
        <v>275</v>
      </c>
      <c r="G1765" t="s">
        <v>297</v>
      </c>
      <c r="H1765" t="s">
        <v>927</v>
      </c>
      <c r="I1765" t="s">
        <v>213</v>
      </c>
      <c r="J1765" t="s">
        <v>214</v>
      </c>
      <c r="K1765" t="s">
        <v>149</v>
      </c>
      <c r="M1765" t="s">
        <v>559</v>
      </c>
      <c r="N1765" t="s">
        <v>216</v>
      </c>
      <c r="O1765" s="57">
        <v>46240.652638888889</v>
      </c>
      <c r="P1765" s="57">
        <v>46241.446377314816</v>
      </c>
      <c r="Q1765">
        <v>69360172</v>
      </c>
      <c r="S1765">
        <v>142551119465</v>
      </c>
      <c r="T1765" t="s">
        <v>3837</v>
      </c>
      <c r="Z1765">
        <v>111.015390240481</v>
      </c>
      <c r="AA1765">
        <v>-6.7921805440204901</v>
      </c>
      <c r="AB1765" t="s">
        <v>3838</v>
      </c>
      <c r="AC1765" t="s">
        <v>292</v>
      </c>
      <c r="AO1765" s="57">
        <v>46181.673981481479</v>
      </c>
      <c r="AR1765" t="s">
        <v>6</v>
      </c>
      <c r="AS1765" t="s">
        <v>220</v>
      </c>
      <c r="AT1765" t="s">
        <v>231</v>
      </c>
      <c r="AV1765" t="s">
        <v>5928</v>
      </c>
      <c r="AW1765" t="s">
        <v>601</v>
      </c>
      <c r="AX1765" t="s">
        <v>223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:61">
      <c r="A1766">
        <v>1765</v>
      </c>
      <c r="B1766">
        <v>1002525143</v>
      </c>
      <c r="C1766">
        <v>3</v>
      </c>
      <c r="D1766" t="s">
        <v>55</v>
      </c>
      <c r="E1766">
        <v>5</v>
      </c>
      <c r="F1766" t="s">
        <v>267</v>
      </c>
      <c r="G1766" t="s">
        <v>125</v>
      </c>
      <c r="H1766" t="s">
        <v>334</v>
      </c>
      <c r="I1766" t="s">
        <v>213</v>
      </c>
      <c r="J1766" t="s">
        <v>214</v>
      </c>
      <c r="K1766" t="s">
        <v>149</v>
      </c>
      <c r="L1766" t="s">
        <v>215</v>
      </c>
      <c r="M1766" t="s">
        <v>240</v>
      </c>
      <c r="N1766" t="s">
        <v>216</v>
      </c>
      <c r="O1766" s="57">
        <v>46247.73537037037</v>
      </c>
      <c r="P1766" s="57">
        <v>46247.736134259256</v>
      </c>
      <c r="Q1766">
        <v>69365507</v>
      </c>
      <c r="S1766">
        <v>152441211305</v>
      </c>
      <c r="T1766" t="s">
        <v>9746</v>
      </c>
      <c r="U1766" t="s">
        <v>9747</v>
      </c>
      <c r="V1766" t="s">
        <v>9748</v>
      </c>
      <c r="Z1766">
        <v>112.163845114409</v>
      </c>
      <c r="AA1766">
        <v>-7.1419518986506301</v>
      </c>
      <c r="AB1766" t="s">
        <v>9749</v>
      </c>
      <c r="AC1766" t="s">
        <v>217</v>
      </c>
      <c r="AL1766" t="s">
        <v>218</v>
      </c>
      <c r="AM1766" t="s">
        <v>9750</v>
      </c>
      <c r="AN1766" t="s">
        <v>6</v>
      </c>
      <c r="AO1766" t="s">
        <v>9751</v>
      </c>
      <c r="AP1766" s="57">
        <v>46248.625</v>
      </c>
      <c r="AR1766" t="s">
        <v>241</v>
      </c>
      <c r="AS1766" t="s">
        <v>220</v>
      </c>
      <c r="AT1766" t="s">
        <v>231</v>
      </c>
      <c r="AV1766" t="s">
        <v>240</v>
      </c>
      <c r="AW1766" t="s">
        <v>1055</v>
      </c>
      <c r="AX1766" t="s">
        <v>223</v>
      </c>
      <c r="BA1766" s="57">
        <v>46248.625</v>
      </c>
      <c r="BB1766" t="s">
        <v>9750</v>
      </c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str">
        <f>VLOOKUP(H1766,Sheet2!$A$1:$B$270,2,FALSE)</f>
        <v>GRESIK</v>
      </c>
    </row>
    <row r="1767" spans="1:61">
      <c r="A1767">
        <v>1766</v>
      </c>
      <c r="B1767">
        <v>1002505636</v>
      </c>
      <c r="C1767">
        <v>3</v>
      </c>
      <c r="D1767" t="s">
        <v>42</v>
      </c>
      <c r="E1767">
        <v>5</v>
      </c>
      <c r="F1767" t="s">
        <v>233</v>
      </c>
      <c r="G1767" t="s">
        <v>103</v>
      </c>
      <c r="H1767" t="s">
        <v>403</v>
      </c>
      <c r="I1767" t="s">
        <v>213</v>
      </c>
      <c r="J1767" t="s">
        <v>214</v>
      </c>
      <c r="K1767" t="s">
        <v>149</v>
      </c>
      <c r="M1767" t="s">
        <v>76</v>
      </c>
      <c r="N1767" t="s">
        <v>1061</v>
      </c>
      <c r="O1767" s="57">
        <v>46237.402129629627</v>
      </c>
      <c r="P1767" s="57">
        <v>46241.742824074077</v>
      </c>
      <c r="Q1767">
        <v>69357258</v>
      </c>
      <c r="S1767">
        <v>152318240364</v>
      </c>
      <c r="T1767" t="s">
        <v>1294</v>
      </c>
      <c r="U1767" t="s">
        <v>3846</v>
      </c>
      <c r="V1767" t="s">
        <v>3847</v>
      </c>
      <c r="Z1767">
        <v>112.2517919</v>
      </c>
      <c r="AA1767">
        <v>-7.537452</v>
      </c>
      <c r="AB1767" t="s">
        <v>3848</v>
      </c>
      <c r="AC1767" t="s">
        <v>226</v>
      </c>
      <c r="AL1767" t="s">
        <v>218</v>
      </c>
      <c r="AM1767" t="s">
        <v>3849</v>
      </c>
      <c r="AN1767" t="s">
        <v>6</v>
      </c>
      <c r="AO1767" s="57">
        <v>46089.402928240743</v>
      </c>
      <c r="AP1767" s="57">
        <v>46242.333333333336</v>
      </c>
      <c r="AR1767" t="s">
        <v>219</v>
      </c>
      <c r="AS1767" t="s">
        <v>103</v>
      </c>
      <c r="AT1767" t="s">
        <v>231</v>
      </c>
      <c r="AU1767">
        <v>20260807</v>
      </c>
      <c r="AV1767" t="s">
        <v>222</v>
      </c>
      <c r="AW1767" t="s">
        <v>607</v>
      </c>
      <c r="AX1767" t="s">
        <v>223</v>
      </c>
      <c r="BA1767" s="57">
        <v>46242.333333333336</v>
      </c>
      <c r="BB1767" t="s">
        <v>3849</v>
      </c>
      <c r="BC1767">
        <v>2026</v>
      </c>
      <c r="BD1767">
        <v>8</v>
      </c>
      <c r="BE1767">
        <v>7</v>
      </c>
      <c r="BF1767" s="6">
        <f t="shared" si="81"/>
        <v>46241</v>
      </c>
      <c r="BG1767">
        <f t="shared" si="82"/>
        <v>-1.3333333333357587</v>
      </c>
      <c r="BH1767" t="str">
        <f t="shared" si="83"/>
        <v>COMPLY</v>
      </c>
      <c r="BI1767" t="str">
        <f>VLOOKUP(H1767,Sheet2!$A$1:$B$270,2,FALSE)</f>
        <v>MOJOKERTO</v>
      </c>
    </row>
    <row r="1768" spans="1:61">
      <c r="A1768">
        <v>1767</v>
      </c>
      <c r="B1768">
        <v>1002509584</v>
      </c>
      <c r="C1768">
        <v>3</v>
      </c>
      <c r="D1768" t="s">
        <v>42</v>
      </c>
      <c r="E1768">
        <v>5</v>
      </c>
      <c r="F1768" t="s">
        <v>233</v>
      </c>
      <c r="G1768" t="s">
        <v>101</v>
      </c>
      <c r="H1768" t="s">
        <v>439</v>
      </c>
      <c r="I1768" t="s">
        <v>213</v>
      </c>
      <c r="J1768" t="s">
        <v>214</v>
      </c>
      <c r="K1768" t="s">
        <v>149</v>
      </c>
      <c r="L1768" t="s">
        <v>215</v>
      </c>
      <c r="M1768" t="s">
        <v>76</v>
      </c>
      <c r="N1768" t="s">
        <v>216</v>
      </c>
      <c r="O1768" s="57">
        <v>46239.358287037037</v>
      </c>
      <c r="P1768" s="57">
        <v>46239.577025462961</v>
      </c>
      <c r="Q1768">
        <v>69358755</v>
      </c>
      <c r="S1768">
        <v>152331250908</v>
      </c>
      <c r="T1768" t="s">
        <v>3853</v>
      </c>
      <c r="U1768" t="s">
        <v>3854</v>
      </c>
      <c r="V1768" t="s">
        <v>3855</v>
      </c>
      <c r="Z1768">
        <v>112.61096835136399</v>
      </c>
      <c r="AA1768">
        <v>-7.3851329556472098</v>
      </c>
      <c r="AB1768" t="s">
        <v>3856</v>
      </c>
      <c r="AC1768" t="s">
        <v>217</v>
      </c>
      <c r="AL1768" t="s">
        <v>218</v>
      </c>
      <c r="AM1768" t="s">
        <v>3857</v>
      </c>
      <c r="AN1768" t="s">
        <v>6</v>
      </c>
      <c r="AO1768" s="57">
        <v>46150.360949074071</v>
      </c>
      <c r="AP1768" s="57">
        <v>46240.333333333336</v>
      </c>
      <c r="AR1768" t="s">
        <v>219</v>
      </c>
      <c r="AS1768" t="s">
        <v>608</v>
      </c>
      <c r="AT1768" t="s">
        <v>231</v>
      </c>
      <c r="AU1768">
        <v>20260805</v>
      </c>
      <c r="AV1768" t="s">
        <v>222</v>
      </c>
      <c r="AW1768" t="s">
        <v>1057</v>
      </c>
      <c r="AX1768" t="s">
        <v>223</v>
      </c>
      <c r="BA1768" s="57">
        <v>46240.333333333336</v>
      </c>
      <c r="BB1768" t="s">
        <v>3857</v>
      </c>
      <c r="BC1768">
        <v>2026</v>
      </c>
      <c r="BD1768">
        <v>8</v>
      </c>
      <c r="BE1768">
        <v>5</v>
      </c>
      <c r="BF1768" s="6">
        <f t="shared" si="81"/>
        <v>46239</v>
      </c>
      <c r="BG1768">
        <f t="shared" si="82"/>
        <v>-1.3333333333357587</v>
      </c>
      <c r="BH1768" t="str">
        <f t="shared" si="83"/>
        <v>COMPLY</v>
      </c>
      <c r="BI1768" t="str">
        <f>VLOOKUP(H1768,Sheet2!$A$1:$B$270,2,FALSE)</f>
        <v>SIDOARJO</v>
      </c>
    </row>
    <row r="1769" spans="1:61">
      <c r="A1769">
        <v>1768</v>
      </c>
      <c r="B1769">
        <v>1002505798</v>
      </c>
      <c r="C1769">
        <v>3</v>
      </c>
      <c r="D1769" t="s">
        <v>45</v>
      </c>
      <c r="E1769">
        <v>5</v>
      </c>
      <c r="F1769" t="s">
        <v>211</v>
      </c>
      <c r="G1769" t="s">
        <v>112</v>
      </c>
      <c r="H1769" t="s">
        <v>269</v>
      </c>
      <c r="I1769" t="s">
        <v>213</v>
      </c>
      <c r="J1769" t="s">
        <v>214</v>
      </c>
      <c r="K1769" t="s">
        <v>149</v>
      </c>
      <c r="M1769" t="s">
        <v>76</v>
      </c>
      <c r="N1769" t="s">
        <v>216</v>
      </c>
      <c r="O1769" s="57">
        <v>46237.449004629627</v>
      </c>
      <c r="P1769" s="57">
        <v>46237.5237037037</v>
      </c>
      <c r="Q1769">
        <v>69354442</v>
      </c>
      <c r="S1769">
        <v>172601796038</v>
      </c>
      <c r="T1769" t="s">
        <v>1191</v>
      </c>
      <c r="U1769" t="s">
        <v>3858</v>
      </c>
      <c r="V1769" t="s">
        <v>3859</v>
      </c>
      <c r="Z1769">
        <v>116.1460489</v>
      </c>
      <c r="AA1769">
        <v>-8.5499922999999995</v>
      </c>
      <c r="AB1769" t="s">
        <v>1192</v>
      </c>
      <c r="AC1769" t="s">
        <v>292</v>
      </c>
      <c r="AL1769" t="s">
        <v>218</v>
      </c>
      <c r="AM1769" t="s">
        <v>3860</v>
      </c>
      <c r="AN1769" t="s">
        <v>6</v>
      </c>
      <c r="AO1769" s="57">
        <v>46089.454942129632</v>
      </c>
      <c r="AR1769" t="s">
        <v>219</v>
      </c>
      <c r="AS1769" t="s">
        <v>220</v>
      </c>
      <c r="AT1769" t="s">
        <v>231</v>
      </c>
      <c r="AU1769">
        <v>20260803</v>
      </c>
      <c r="AV1769" t="s">
        <v>222</v>
      </c>
      <c r="AW1769" t="s">
        <v>566</v>
      </c>
      <c r="AX1769" t="s">
        <v>223</v>
      </c>
      <c r="BA1769" s="57">
        <v>46237.291666666664</v>
      </c>
      <c r="BB1769" t="s">
        <v>3860</v>
      </c>
      <c r="BC1769">
        <v>2026</v>
      </c>
      <c r="BD1769">
        <v>8</v>
      </c>
      <c r="BE1769">
        <v>3</v>
      </c>
      <c r="BF1769" s="6">
        <f t="shared" si="81"/>
        <v>46237</v>
      </c>
      <c r="BG1769">
        <f t="shared" si="82"/>
        <v>-0.29166666666424135</v>
      </c>
      <c r="BH1769" t="str">
        <f t="shared" si="83"/>
        <v>COMPLY</v>
      </c>
      <c r="BI1769" t="str">
        <f>VLOOKUP(H1769,Sheet2!$A$1:$B$270,2,FALSE)</f>
        <v>MATARAM</v>
      </c>
    </row>
    <row r="1770" spans="1:61">
      <c r="A1770">
        <v>1769</v>
      </c>
      <c r="B1770">
        <v>1002515525</v>
      </c>
      <c r="C1770">
        <v>3</v>
      </c>
      <c r="D1770" t="s">
        <v>34</v>
      </c>
      <c r="E1770">
        <v>5</v>
      </c>
      <c r="F1770" t="s">
        <v>595</v>
      </c>
      <c r="G1770" t="s">
        <v>83</v>
      </c>
      <c r="H1770" t="s">
        <v>391</v>
      </c>
      <c r="I1770" t="s">
        <v>213</v>
      </c>
      <c r="J1770" t="s">
        <v>214</v>
      </c>
      <c r="K1770" t="s">
        <v>149</v>
      </c>
      <c r="M1770" t="s">
        <v>76</v>
      </c>
      <c r="N1770" t="s">
        <v>216</v>
      </c>
      <c r="O1770" s="57">
        <v>46241.849490740744</v>
      </c>
      <c r="P1770" s="57">
        <v>46245.333425925928</v>
      </c>
      <c r="Q1770">
        <v>69361182</v>
      </c>
      <c r="S1770">
        <v>172422212693</v>
      </c>
      <c r="T1770" t="s">
        <v>5929</v>
      </c>
      <c r="U1770" t="s">
        <v>5930</v>
      </c>
      <c r="V1770" t="s">
        <v>5931</v>
      </c>
      <c r="Z1770">
        <v>115.25141910000001</v>
      </c>
      <c r="AA1770">
        <v>-8.6425538999999993</v>
      </c>
      <c r="AB1770" t="s">
        <v>5932</v>
      </c>
      <c r="AC1770" t="s">
        <v>230</v>
      </c>
      <c r="AL1770" t="s">
        <v>218</v>
      </c>
      <c r="AM1770" t="s">
        <v>5933</v>
      </c>
      <c r="AN1770" t="s">
        <v>6</v>
      </c>
      <c r="AO1770" s="57">
        <v>46211.851064814815</v>
      </c>
      <c r="AP1770" s="57">
        <v>46244.541666666664</v>
      </c>
      <c r="AR1770" t="s">
        <v>219</v>
      </c>
      <c r="AS1770" t="s">
        <v>648</v>
      </c>
      <c r="AT1770" t="s">
        <v>231</v>
      </c>
      <c r="AU1770">
        <v>20260811</v>
      </c>
      <c r="AV1770" t="s">
        <v>222</v>
      </c>
      <c r="AW1770" t="s">
        <v>566</v>
      </c>
      <c r="AX1770" t="s">
        <v>223</v>
      </c>
      <c r="BA1770" s="57">
        <v>46244.541666666664</v>
      </c>
      <c r="BB1770" t="s">
        <v>5933</v>
      </c>
      <c r="BC1770">
        <v>2026</v>
      </c>
      <c r="BD1770">
        <v>8</v>
      </c>
      <c r="BE1770">
        <v>11</v>
      </c>
      <c r="BF1770" s="6">
        <f t="shared" si="81"/>
        <v>46245</v>
      </c>
      <c r="BG1770">
        <f t="shared" si="82"/>
        <v>0.45833333333575865</v>
      </c>
      <c r="BH1770" t="str">
        <f t="shared" si="83"/>
        <v>COMPLY</v>
      </c>
      <c r="BI1770" t="str">
        <f>VLOOKUP(H1770,Sheet2!$A$1:$B$270,2,FALSE)</f>
        <v>SANUR</v>
      </c>
    </row>
    <row r="1771" spans="1:61">
      <c r="A1771">
        <v>1770</v>
      </c>
      <c r="B1771">
        <v>1002504880</v>
      </c>
      <c r="C1771">
        <v>3</v>
      </c>
      <c r="D1771" t="s">
        <v>42</v>
      </c>
      <c r="E1771">
        <v>5</v>
      </c>
      <c r="F1771" t="s">
        <v>102</v>
      </c>
      <c r="G1771" t="s">
        <v>108</v>
      </c>
      <c r="H1771" t="s">
        <v>348</v>
      </c>
      <c r="I1771" t="s">
        <v>213</v>
      </c>
      <c r="J1771" t="s">
        <v>214</v>
      </c>
      <c r="K1771" t="s">
        <v>149</v>
      </c>
      <c r="L1771" t="s">
        <v>215</v>
      </c>
      <c r="M1771" t="s">
        <v>76</v>
      </c>
      <c r="N1771" t="s">
        <v>216</v>
      </c>
      <c r="O1771" s="57">
        <v>46235.728449074071</v>
      </c>
      <c r="P1771" s="57">
        <v>46236.828483796293</v>
      </c>
      <c r="Q1771">
        <v>69356893</v>
      </c>
      <c r="S1771">
        <v>152531208020</v>
      </c>
      <c r="T1771" t="s">
        <v>3861</v>
      </c>
      <c r="U1771" t="s">
        <v>3862</v>
      </c>
      <c r="V1771" t="s">
        <v>3863</v>
      </c>
      <c r="Z1771">
        <v>113.679743</v>
      </c>
      <c r="AA1771">
        <v>-7.7849649999999997</v>
      </c>
      <c r="AB1771" t="s">
        <v>3864</v>
      </c>
      <c r="AC1771" t="s">
        <v>237</v>
      </c>
      <c r="AL1771" t="s">
        <v>218</v>
      </c>
      <c r="AM1771" t="s">
        <v>3865</v>
      </c>
      <c r="AN1771" t="s">
        <v>6</v>
      </c>
      <c r="AO1771" s="57">
        <v>46030.735995370371</v>
      </c>
      <c r="AP1771" s="57">
        <v>46236.625</v>
      </c>
      <c r="AR1771" t="s">
        <v>219</v>
      </c>
      <c r="AS1771" t="s">
        <v>108</v>
      </c>
      <c r="AT1771" t="s">
        <v>221</v>
      </c>
      <c r="AU1771">
        <v>20260802</v>
      </c>
      <c r="AV1771" t="s">
        <v>222</v>
      </c>
      <c r="AW1771" t="s">
        <v>914</v>
      </c>
      <c r="AX1771" t="s">
        <v>223</v>
      </c>
      <c r="BA1771" s="57">
        <v>46236.625</v>
      </c>
      <c r="BB1771" t="s">
        <v>3865</v>
      </c>
      <c r="BC1771">
        <v>2026</v>
      </c>
      <c r="BD1771">
        <v>8</v>
      </c>
      <c r="BE1771">
        <v>2</v>
      </c>
      <c r="BF1771" s="6">
        <f t="shared" si="81"/>
        <v>46236</v>
      </c>
      <c r="BG1771">
        <f t="shared" si="82"/>
        <v>-0.625</v>
      </c>
      <c r="BH1771" t="str">
        <f t="shared" si="83"/>
        <v>COMPLY</v>
      </c>
      <c r="BI1771" t="str">
        <f>VLOOKUP(H1771,Sheet2!$A$1:$B$270,2,FALSE)</f>
        <v>BANYUWANGI</v>
      </c>
    </row>
    <row r="1772" spans="1:61">
      <c r="A1772">
        <v>1771</v>
      </c>
      <c r="B1772">
        <v>1002524255</v>
      </c>
      <c r="C1772">
        <v>3</v>
      </c>
      <c r="D1772" t="s">
        <v>49</v>
      </c>
      <c r="E1772">
        <v>4</v>
      </c>
      <c r="F1772" t="s">
        <v>247</v>
      </c>
      <c r="G1772" t="s">
        <v>248</v>
      </c>
      <c r="H1772" t="s">
        <v>959</v>
      </c>
      <c r="I1772" t="s">
        <v>213</v>
      </c>
      <c r="J1772" t="s">
        <v>214</v>
      </c>
      <c r="K1772" t="s">
        <v>149</v>
      </c>
      <c r="M1772" t="s">
        <v>76</v>
      </c>
      <c r="N1772" t="s">
        <v>216</v>
      </c>
      <c r="O1772" s="57">
        <v>46247.561851851853</v>
      </c>
      <c r="P1772" s="57">
        <v>46247.582499999997</v>
      </c>
      <c r="Q1772">
        <v>69362727</v>
      </c>
      <c r="S1772">
        <v>142406122738</v>
      </c>
      <c r="T1772" t="s">
        <v>6511</v>
      </c>
      <c r="U1772" t="s">
        <v>9752</v>
      </c>
      <c r="V1772" t="s">
        <v>9753</v>
      </c>
      <c r="Z1772">
        <v>110.41323853</v>
      </c>
      <c r="AA1772">
        <v>-6.9748945000000004</v>
      </c>
      <c r="AB1772" t="s">
        <v>6514</v>
      </c>
      <c r="AC1772" t="s">
        <v>217</v>
      </c>
      <c r="AL1772" t="s">
        <v>218</v>
      </c>
      <c r="AM1772" t="s">
        <v>9754</v>
      </c>
      <c r="AN1772" t="s">
        <v>6</v>
      </c>
      <c r="AO1772" t="s">
        <v>9221</v>
      </c>
      <c r="AR1772" t="s">
        <v>219</v>
      </c>
      <c r="AS1772" t="s">
        <v>634</v>
      </c>
      <c r="AT1772" t="s">
        <v>231</v>
      </c>
      <c r="AU1772">
        <v>20260813</v>
      </c>
      <c r="AV1772" t="s">
        <v>222</v>
      </c>
      <c r="AW1772" t="s">
        <v>618</v>
      </c>
      <c r="AX1772" t="s">
        <v>223</v>
      </c>
      <c r="BA1772" s="57">
        <v>46247.291666666664</v>
      </c>
      <c r="BB1772" t="s">
        <v>9754</v>
      </c>
      <c r="BC1772">
        <v>2026</v>
      </c>
      <c r="BD1772">
        <v>8</v>
      </c>
      <c r="BE1772">
        <v>13</v>
      </c>
      <c r="BF1772" s="6">
        <f t="shared" si="81"/>
        <v>46247</v>
      </c>
      <c r="BG1772">
        <f t="shared" si="82"/>
        <v>-0.29166666666424135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1002511091</v>
      </c>
      <c r="C1773">
        <v>3</v>
      </c>
      <c r="D1773" t="s">
        <v>42</v>
      </c>
      <c r="E1773">
        <v>5</v>
      </c>
      <c r="F1773" t="s">
        <v>233</v>
      </c>
      <c r="G1773" t="s">
        <v>105</v>
      </c>
      <c r="H1773" t="s">
        <v>446</v>
      </c>
      <c r="I1773" t="s">
        <v>213</v>
      </c>
      <c r="J1773" t="s">
        <v>214</v>
      </c>
      <c r="K1773" t="s">
        <v>149</v>
      </c>
      <c r="M1773" t="s">
        <v>76</v>
      </c>
      <c r="N1773" t="s">
        <v>216</v>
      </c>
      <c r="O1773" s="57">
        <v>46239.663425925923</v>
      </c>
      <c r="P1773" s="57">
        <v>46240.695416666669</v>
      </c>
      <c r="Q1773">
        <v>69359399</v>
      </c>
      <c r="S1773">
        <v>152330220509</v>
      </c>
      <c r="T1773" t="s">
        <v>3866</v>
      </c>
      <c r="U1773" t="s">
        <v>3867</v>
      </c>
      <c r="V1773" t="s">
        <v>3868</v>
      </c>
      <c r="Z1773">
        <v>112.5310657</v>
      </c>
      <c r="AA1773">
        <v>-7.5017598000000003</v>
      </c>
      <c r="AB1773" t="s">
        <v>3869</v>
      </c>
      <c r="AC1773" t="s">
        <v>230</v>
      </c>
      <c r="AL1773" t="s">
        <v>218</v>
      </c>
      <c r="AM1773" t="s">
        <v>3649</v>
      </c>
      <c r="AN1773" t="s">
        <v>6</v>
      </c>
      <c r="AO1773" s="57">
        <v>46150.673819444448</v>
      </c>
      <c r="AP1773" s="57">
        <v>46241.541666666664</v>
      </c>
      <c r="AR1773" t="s">
        <v>219</v>
      </c>
      <c r="AS1773" t="s">
        <v>105</v>
      </c>
      <c r="AT1773" t="s">
        <v>231</v>
      </c>
      <c r="AU1773">
        <v>20260806</v>
      </c>
      <c r="AV1773" t="s">
        <v>222</v>
      </c>
      <c r="AW1773" t="s">
        <v>565</v>
      </c>
      <c r="AX1773" t="s">
        <v>223</v>
      </c>
      <c r="BA1773" s="57">
        <v>46241.541666666664</v>
      </c>
      <c r="BB1773" t="s">
        <v>3649</v>
      </c>
      <c r="BC1773">
        <v>2026</v>
      </c>
      <c r="BD1773">
        <v>8</v>
      </c>
      <c r="BE1773">
        <v>6</v>
      </c>
      <c r="BF1773" s="6">
        <f t="shared" si="81"/>
        <v>46240</v>
      </c>
      <c r="BG1773">
        <f t="shared" si="82"/>
        <v>-1.5416666666642413</v>
      </c>
      <c r="BH1773" t="str">
        <f t="shared" si="83"/>
        <v>COMPLY</v>
      </c>
      <c r="BI1773" t="str">
        <f>VLOOKUP(H1773,Sheet2!$A$1:$B$270,2,FALSE)</f>
        <v>MOJOKERTO</v>
      </c>
    </row>
    <row r="1774" spans="1:61">
      <c r="A1774">
        <v>1773</v>
      </c>
      <c r="B1774">
        <v>1002524076</v>
      </c>
      <c r="C1774">
        <v>3</v>
      </c>
      <c r="D1774" t="s">
        <v>45</v>
      </c>
      <c r="E1774">
        <v>5</v>
      </c>
      <c r="F1774" t="s">
        <v>211</v>
      </c>
      <c r="G1774" t="s">
        <v>112</v>
      </c>
      <c r="H1774" t="s">
        <v>269</v>
      </c>
      <c r="I1774" t="s">
        <v>213</v>
      </c>
      <c r="J1774" t="s">
        <v>214</v>
      </c>
      <c r="K1774" t="s">
        <v>149</v>
      </c>
      <c r="L1774" t="s">
        <v>215</v>
      </c>
      <c r="M1774" t="s">
        <v>76</v>
      </c>
      <c r="N1774" t="s">
        <v>216</v>
      </c>
      <c r="O1774" s="57">
        <v>46247.513854166667</v>
      </c>
      <c r="P1774" s="57">
        <v>46247.804907407408</v>
      </c>
      <c r="Q1774">
        <v>69365060</v>
      </c>
      <c r="S1774">
        <v>172601796978</v>
      </c>
      <c r="T1774" t="s">
        <v>9755</v>
      </c>
      <c r="U1774" t="s">
        <v>9756</v>
      </c>
      <c r="V1774" t="s">
        <v>9757</v>
      </c>
      <c r="Z1774">
        <v>116.08535740000001</v>
      </c>
      <c r="AA1774">
        <v>-8.5393690000000007</v>
      </c>
      <c r="AB1774" t="s">
        <v>9758</v>
      </c>
      <c r="AC1774" t="s">
        <v>237</v>
      </c>
      <c r="AL1774" t="s">
        <v>218</v>
      </c>
      <c r="AM1774" t="s">
        <v>9759</v>
      </c>
      <c r="AN1774" t="s">
        <v>6</v>
      </c>
      <c r="AO1774" t="s">
        <v>8947</v>
      </c>
      <c r="AP1774" s="57">
        <v>46248.541666666664</v>
      </c>
      <c r="AR1774" t="s">
        <v>219</v>
      </c>
      <c r="AS1774" t="s">
        <v>220</v>
      </c>
      <c r="AT1774" t="s">
        <v>231</v>
      </c>
      <c r="AU1774">
        <v>20260813</v>
      </c>
      <c r="AV1774" t="s">
        <v>222</v>
      </c>
      <c r="AW1774" t="s">
        <v>1059</v>
      </c>
      <c r="AX1774" t="s">
        <v>223</v>
      </c>
      <c r="BA1774" s="57">
        <v>46248.541666666664</v>
      </c>
      <c r="BB1774" t="s">
        <v>9759</v>
      </c>
      <c r="BC1774">
        <v>2026</v>
      </c>
      <c r="BD1774">
        <v>8</v>
      </c>
      <c r="BE1774">
        <v>13</v>
      </c>
      <c r="BF1774" s="6">
        <f t="shared" si="81"/>
        <v>46247</v>
      </c>
      <c r="BG1774">
        <f t="shared" si="82"/>
        <v>-1.5416666666642413</v>
      </c>
      <c r="BH1774" t="str">
        <f t="shared" si="83"/>
        <v>COMPLY</v>
      </c>
      <c r="BI1774" t="str">
        <f>VLOOKUP(H1774,Sheet2!$A$1:$B$270,2,FALSE)</f>
        <v>MATARAM</v>
      </c>
    </row>
    <row r="1775" spans="1:61">
      <c r="A1775">
        <v>1774</v>
      </c>
      <c r="B1775">
        <v>1002516288</v>
      </c>
      <c r="C1775">
        <v>3</v>
      </c>
      <c r="D1775" t="s">
        <v>55</v>
      </c>
      <c r="E1775">
        <v>5</v>
      </c>
      <c r="F1775" t="s">
        <v>267</v>
      </c>
      <c r="G1775" t="s">
        <v>122</v>
      </c>
      <c r="H1775" t="s">
        <v>358</v>
      </c>
      <c r="I1775" t="s">
        <v>213</v>
      </c>
      <c r="J1775" t="s">
        <v>214</v>
      </c>
      <c r="K1775" t="s">
        <v>149</v>
      </c>
      <c r="L1775" t="s">
        <v>215</v>
      </c>
      <c r="M1775" t="s">
        <v>76</v>
      </c>
      <c r="N1775" t="s">
        <v>216</v>
      </c>
      <c r="O1775" s="57">
        <v>46243.361770833333</v>
      </c>
      <c r="P1775" s="57">
        <v>46244.883321759262</v>
      </c>
      <c r="Q1775">
        <v>69361698</v>
      </c>
      <c r="S1775">
        <v>152451212131</v>
      </c>
      <c r="T1775" t="s">
        <v>5934</v>
      </c>
      <c r="U1775" t="s">
        <v>5935</v>
      </c>
      <c r="V1775" t="s">
        <v>5936</v>
      </c>
      <c r="Z1775">
        <v>112.57840400000001</v>
      </c>
      <c r="AA1775">
        <v>-7.0550620000000004</v>
      </c>
      <c r="AB1775" t="s">
        <v>5937</v>
      </c>
      <c r="AC1775" t="s">
        <v>237</v>
      </c>
      <c r="AL1775" t="s">
        <v>218</v>
      </c>
      <c r="AM1775" t="s">
        <v>5938</v>
      </c>
      <c r="AN1775" t="s">
        <v>6</v>
      </c>
      <c r="AO1775" s="57">
        <v>46273.371516203704</v>
      </c>
      <c r="AP1775" s="57">
        <v>46244.333333333336</v>
      </c>
      <c r="AQ1775" t="s">
        <v>249</v>
      </c>
      <c r="AR1775" t="s">
        <v>219</v>
      </c>
      <c r="AS1775" t="s">
        <v>122</v>
      </c>
      <c r="AT1775" t="s">
        <v>231</v>
      </c>
      <c r="AU1775">
        <v>20260810</v>
      </c>
      <c r="AV1775" t="s">
        <v>222</v>
      </c>
      <c r="AW1775" t="s">
        <v>1055</v>
      </c>
      <c r="AX1775" t="s">
        <v>223</v>
      </c>
      <c r="BA1775" s="57">
        <v>46244.333333333336</v>
      </c>
      <c r="BB1775" t="s">
        <v>5938</v>
      </c>
      <c r="BC1775">
        <v>2026</v>
      </c>
      <c r="BD1775">
        <v>8</v>
      </c>
      <c r="BE1775">
        <v>10</v>
      </c>
      <c r="BF1775" s="6">
        <f t="shared" si="81"/>
        <v>46244</v>
      </c>
      <c r="BG1775">
        <f t="shared" si="82"/>
        <v>-0.33333333333575865</v>
      </c>
      <c r="BH1775" t="str">
        <f t="shared" si="83"/>
        <v>COMPLY</v>
      </c>
      <c r="BI1775" t="str">
        <f>VLOOKUP(H1775,Sheet2!$A$1:$B$270,2,FALSE)</f>
        <v>GRESIK</v>
      </c>
    </row>
    <row r="1776" spans="1:61">
      <c r="A1776">
        <v>1775</v>
      </c>
      <c r="B1776">
        <v>1002519267</v>
      </c>
      <c r="C1776">
        <v>3</v>
      </c>
      <c r="D1776" t="s">
        <v>55</v>
      </c>
      <c r="E1776">
        <v>5</v>
      </c>
      <c r="F1776" t="s">
        <v>267</v>
      </c>
      <c r="G1776" t="s">
        <v>128</v>
      </c>
      <c r="H1776" t="s">
        <v>362</v>
      </c>
      <c r="I1776" t="s">
        <v>213</v>
      </c>
      <c r="J1776" t="s">
        <v>214</v>
      </c>
      <c r="K1776" t="s">
        <v>149</v>
      </c>
      <c r="M1776" t="s">
        <v>236</v>
      </c>
      <c r="N1776" t="s">
        <v>216</v>
      </c>
      <c r="O1776" s="57">
        <v>46245.438356481478</v>
      </c>
      <c r="P1776" s="57">
        <v>46245.501851851855</v>
      </c>
      <c r="Q1776">
        <v>69363049</v>
      </c>
      <c r="S1776">
        <v>152412248791</v>
      </c>
      <c r="T1776" t="s">
        <v>7327</v>
      </c>
      <c r="U1776" t="s">
        <v>7896</v>
      </c>
      <c r="Z1776">
        <v>112.6329863</v>
      </c>
      <c r="AA1776">
        <v>-7.2439662</v>
      </c>
      <c r="AB1776" t="s">
        <v>7329</v>
      </c>
      <c r="AC1776" t="s">
        <v>230</v>
      </c>
      <c r="AO1776" s="57">
        <v>46334.444328703707</v>
      </c>
      <c r="AR1776" t="s">
        <v>314</v>
      </c>
      <c r="AS1776" t="s">
        <v>647</v>
      </c>
      <c r="AT1776" t="s">
        <v>231</v>
      </c>
      <c r="AV1776" t="s">
        <v>5592</v>
      </c>
      <c r="AW1776" t="s">
        <v>565</v>
      </c>
      <c r="AX1776" t="s">
        <v>223</v>
      </c>
      <c r="AZ1776" t="s">
        <v>5592</v>
      </c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str">
        <f>VLOOKUP(H1776,Sheet2!$A$1:$B$270,2,FALSE)</f>
        <v>SURABAYA UTARA</v>
      </c>
    </row>
    <row r="1777" spans="1:61">
      <c r="A1777">
        <v>1776</v>
      </c>
      <c r="B1777">
        <v>1002519859</v>
      </c>
      <c r="C1777">
        <v>3</v>
      </c>
      <c r="D1777" t="s">
        <v>59</v>
      </c>
      <c r="E1777">
        <v>4</v>
      </c>
      <c r="F1777" t="s">
        <v>243</v>
      </c>
      <c r="G1777" t="s">
        <v>923</v>
      </c>
      <c r="H1777" t="s">
        <v>989</v>
      </c>
      <c r="I1777" t="s">
        <v>213</v>
      </c>
      <c r="J1777" t="s">
        <v>214</v>
      </c>
      <c r="K1777" t="s">
        <v>149</v>
      </c>
      <c r="M1777" t="s">
        <v>76</v>
      </c>
      <c r="N1777" t="s">
        <v>216</v>
      </c>
      <c r="O1777" s="57">
        <v>46245.559745370374</v>
      </c>
      <c r="P1777" s="57">
        <v>46246.612662037034</v>
      </c>
      <c r="Q1777">
        <v>69363316</v>
      </c>
      <c r="S1777">
        <v>142138510552</v>
      </c>
      <c r="T1777" t="s">
        <v>7897</v>
      </c>
      <c r="U1777" t="s">
        <v>7898</v>
      </c>
      <c r="V1777" t="s">
        <v>8793</v>
      </c>
      <c r="Z1777">
        <v>109.95320100000001</v>
      </c>
      <c r="AA1777">
        <v>-7.6811663000000001</v>
      </c>
      <c r="AB1777" t="s">
        <v>7899</v>
      </c>
      <c r="AC1777" t="s">
        <v>292</v>
      </c>
      <c r="AL1777" t="s">
        <v>218</v>
      </c>
      <c r="AM1777" t="s">
        <v>8794</v>
      </c>
      <c r="AN1777" t="s">
        <v>6</v>
      </c>
      <c r="AO1777" s="57">
        <v>46334.569282407407</v>
      </c>
      <c r="AP1777" s="57">
        <v>46247.333333333336</v>
      </c>
      <c r="AR1777" t="s">
        <v>219</v>
      </c>
      <c r="AS1777" t="s">
        <v>220</v>
      </c>
      <c r="AT1777" t="s">
        <v>231</v>
      </c>
      <c r="AU1777">
        <v>20260812</v>
      </c>
      <c r="AV1777" t="s">
        <v>222</v>
      </c>
      <c r="AW1777" t="s">
        <v>566</v>
      </c>
      <c r="AX1777" t="s">
        <v>223</v>
      </c>
      <c r="BA1777" s="57">
        <v>46247.333333333336</v>
      </c>
      <c r="BB1777" t="s">
        <v>8794</v>
      </c>
      <c r="BC1777">
        <v>2026</v>
      </c>
      <c r="BD1777">
        <v>8</v>
      </c>
      <c r="BE1777">
        <v>12</v>
      </c>
      <c r="BF1777" s="6">
        <f t="shared" si="81"/>
        <v>46246</v>
      </c>
      <c r="BG1777">
        <f t="shared" si="82"/>
        <v>-1.3333333333357587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1002516440</v>
      </c>
      <c r="C1778">
        <v>3</v>
      </c>
      <c r="D1778" t="s">
        <v>49</v>
      </c>
      <c r="E1778">
        <v>4</v>
      </c>
      <c r="F1778" t="s">
        <v>253</v>
      </c>
      <c r="G1778" t="s">
        <v>256</v>
      </c>
      <c r="H1778" t="s">
        <v>910</v>
      </c>
      <c r="I1778" t="s">
        <v>213</v>
      </c>
      <c r="J1778" t="s">
        <v>214</v>
      </c>
      <c r="K1778" t="s">
        <v>149</v>
      </c>
      <c r="L1778" t="s">
        <v>215</v>
      </c>
      <c r="M1778" t="s">
        <v>582</v>
      </c>
      <c r="N1778" t="s">
        <v>216</v>
      </c>
      <c r="O1778" s="57">
        <v>46243.501354166663</v>
      </c>
      <c r="P1778" s="57">
        <v>46244.625023148146</v>
      </c>
      <c r="Q1778">
        <v>69361814</v>
      </c>
      <c r="S1778">
        <v>142206131248</v>
      </c>
      <c r="T1778" t="s">
        <v>5939</v>
      </c>
      <c r="U1778" t="s">
        <v>5940</v>
      </c>
      <c r="V1778" t="s">
        <v>5941</v>
      </c>
      <c r="Z1778">
        <v>109.110665135085</v>
      </c>
      <c r="AA1778">
        <v>-7.0349149655362702</v>
      </c>
      <c r="AB1778" t="s">
        <v>5942</v>
      </c>
      <c r="AC1778" t="s">
        <v>217</v>
      </c>
      <c r="AL1778" t="s">
        <v>218</v>
      </c>
      <c r="AM1778" t="s">
        <v>4511</v>
      </c>
      <c r="AN1778" t="s">
        <v>6</v>
      </c>
      <c r="AO1778" s="57">
        <v>46273.506828703707</v>
      </c>
      <c r="AP1778" s="57">
        <v>46244.333333333336</v>
      </c>
      <c r="AR1778" t="s">
        <v>14</v>
      </c>
      <c r="AS1778" t="s">
        <v>220</v>
      </c>
      <c r="AT1778" t="s">
        <v>231</v>
      </c>
      <c r="AV1778" t="s">
        <v>6846</v>
      </c>
      <c r="AW1778" t="s">
        <v>1060</v>
      </c>
      <c r="AX1778" t="s">
        <v>223</v>
      </c>
      <c r="BA1778" s="57">
        <v>46244.333333333336</v>
      </c>
      <c r="BB1778" t="s">
        <v>4511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:61">
      <c r="A1779">
        <v>1778</v>
      </c>
      <c r="B1779">
        <v>1002515666</v>
      </c>
      <c r="C1779">
        <v>3</v>
      </c>
      <c r="D1779" t="s">
        <v>55</v>
      </c>
      <c r="E1779">
        <v>5</v>
      </c>
      <c r="F1779" t="s">
        <v>267</v>
      </c>
      <c r="G1779" t="s">
        <v>122</v>
      </c>
      <c r="H1779" t="s">
        <v>350</v>
      </c>
      <c r="I1779" t="s">
        <v>213</v>
      </c>
      <c r="J1779" t="s">
        <v>214</v>
      </c>
      <c r="K1779" t="s">
        <v>149</v>
      </c>
      <c r="L1779" t="s">
        <v>215</v>
      </c>
      <c r="M1779" t="s">
        <v>76</v>
      </c>
      <c r="N1779" t="s">
        <v>216</v>
      </c>
      <c r="O1779" s="57">
        <v>46242.407592592594</v>
      </c>
      <c r="P1779" s="57">
        <v>46244.711527777778</v>
      </c>
      <c r="Q1779">
        <v>69361287</v>
      </c>
      <c r="S1779">
        <v>152443206921</v>
      </c>
      <c r="T1779" t="s">
        <v>5946</v>
      </c>
      <c r="U1779" t="s">
        <v>5769</v>
      </c>
      <c r="V1779" t="s">
        <v>5947</v>
      </c>
      <c r="Z1779">
        <v>112.424809</v>
      </c>
      <c r="AA1779">
        <v>-7.3290348999999999</v>
      </c>
      <c r="AB1779" t="s">
        <v>5948</v>
      </c>
      <c r="AC1779" t="s">
        <v>217</v>
      </c>
      <c r="AL1779" t="s">
        <v>218</v>
      </c>
      <c r="AM1779" t="s">
        <v>4532</v>
      </c>
      <c r="AN1779" t="s">
        <v>6</v>
      </c>
      <c r="AO1779" s="57">
        <v>46242.413252314815</v>
      </c>
      <c r="AP1779" s="57">
        <v>46244.333333333336</v>
      </c>
      <c r="AR1779" t="s">
        <v>219</v>
      </c>
      <c r="AS1779" t="s">
        <v>932</v>
      </c>
      <c r="AT1779" t="s">
        <v>231</v>
      </c>
      <c r="AU1779">
        <v>20260810</v>
      </c>
      <c r="AV1779" t="s">
        <v>222</v>
      </c>
      <c r="AW1779" t="s">
        <v>1055</v>
      </c>
      <c r="AX1779" t="s">
        <v>223</v>
      </c>
      <c r="BA1779" s="57">
        <v>46244.333333333336</v>
      </c>
      <c r="BB1779" t="s">
        <v>4532</v>
      </c>
      <c r="BC1779">
        <v>2026</v>
      </c>
      <c r="BD1779">
        <v>8</v>
      </c>
      <c r="BE1779">
        <v>10</v>
      </c>
      <c r="BF1779" s="6">
        <f t="shared" si="81"/>
        <v>46244</v>
      </c>
      <c r="BG1779">
        <f t="shared" si="82"/>
        <v>-0.33333333333575865</v>
      </c>
      <c r="BH1779" t="str">
        <f t="shared" si="83"/>
        <v>COMPLY</v>
      </c>
      <c r="BI1779" t="str">
        <f>VLOOKUP(H1779,Sheet2!$A$1:$B$270,2,FALSE)</f>
        <v>GRESIK</v>
      </c>
    </row>
    <row r="1780" spans="1:61">
      <c r="A1780">
        <v>1779</v>
      </c>
      <c r="B1780">
        <v>1002524600</v>
      </c>
      <c r="C1780">
        <v>3</v>
      </c>
      <c r="D1780" t="s">
        <v>59</v>
      </c>
      <c r="E1780">
        <v>4</v>
      </c>
      <c r="F1780" t="s">
        <v>573</v>
      </c>
      <c r="G1780" t="s">
        <v>623</v>
      </c>
      <c r="H1780" t="s">
        <v>626</v>
      </c>
      <c r="I1780" t="s">
        <v>213</v>
      </c>
      <c r="J1780" t="s">
        <v>214</v>
      </c>
      <c r="K1780" t="s">
        <v>149</v>
      </c>
      <c r="M1780" t="s">
        <v>76</v>
      </c>
      <c r="N1780" t="s">
        <v>216</v>
      </c>
      <c r="O1780" s="57">
        <v>46247.624027777776</v>
      </c>
      <c r="P1780" s="57">
        <v>46247.681817129633</v>
      </c>
      <c r="Q1780">
        <v>69364787</v>
      </c>
      <c r="R1780">
        <v>2745060358</v>
      </c>
      <c r="S1780">
        <v>141114227925</v>
      </c>
      <c r="T1780" t="s">
        <v>9628</v>
      </c>
      <c r="U1780" t="s">
        <v>9760</v>
      </c>
      <c r="V1780" t="s">
        <v>9761</v>
      </c>
      <c r="Z1780">
        <v>110.35768299999999</v>
      </c>
      <c r="AA1780">
        <v>-7.8096459999999999</v>
      </c>
      <c r="AB1780" t="s">
        <v>9631</v>
      </c>
      <c r="AC1780" t="s">
        <v>292</v>
      </c>
      <c r="AL1780" t="s">
        <v>218</v>
      </c>
      <c r="AM1780" t="s">
        <v>9762</v>
      </c>
      <c r="AN1780" t="s">
        <v>6</v>
      </c>
      <c r="AO1780" t="s">
        <v>9318</v>
      </c>
      <c r="AR1780" t="s">
        <v>219</v>
      </c>
      <c r="AS1780" t="s">
        <v>220</v>
      </c>
      <c r="AT1780" t="s">
        <v>231</v>
      </c>
      <c r="AU1780">
        <v>20260813</v>
      </c>
      <c r="AV1780" t="s">
        <v>222</v>
      </c>
      <c r="AW1780" t="s">
        <v>566</v>
      </c>
      <c r="AX1780" t="s">
        <v>223</v>
      </c>
      <c r="BA1780" s="57">
        <v>46247.291666666664</v>
      </c>
      <c r="BB1780" t="s">
        <v>9762</v>
      </c>
      <c r="BC1780">
        <v>2026</v>
      </c>
      <c r="BD1780">
        <v>8</v>
      </c>
      <c r="BE1780">
        <v>13</v>
      </c>
      <c r="BF1780" s="6">
        <f t="shared" si="81"/>
        <v>46247</v>
      </c>
      <c r="BG1780">
        <f t="shared" si="82"/>
        <v>-0.29166666666424135</v>
      </c>
      <c r="BH1780" t="str">
        <f t="shared" si="83"/>
        <v>COMPLY</v>
      </c>
      <c r="BI1780" t="e">
        <f>VLOOKUP(H1780,Sheet2!$A$1:$B$270,2,FALSE)</f>
        <v>#N/A</v>
      </c>
    </row>
    <row r="1781" spans="1:61">
      <c r="A1781">
        <v>1780</v>
      </c>
      <c r="B1781">
        <v>1002509018</v>
      </c>
      <c r="C1781">
        <v>3</v>
      </c>
      <c r="D1781" t="s">
        <v>59</v>
      </c>
      <c r="E1781">
        <v>4</v>
      </c>
      <c r="F1781" t="s">
        <v>573</v>
      </c>
      <c r="G1781" t="s">
        <v>623</v>
      </c>
      <c r="H1781" t="s">
        <v>624</v>
      </c>
      <c r="I1781" t="s">
        <v>213</v>
      </c>
      <c r="J1781" t="s">
        <v>214</v>
      </c>
      <c r="K1781" t="s">
        <v>149</v>
      </c>
      <c r="L1781" t="s">
        <v>215</v>
      </c>
      <c r="M1781" t="s">
        <v>76</v>
      </c>
      <c r="N1781" t="s">
        <v>216</v>
      </c>
      <c r="O1781" s="57">
        <v>46238.659675925926</v>
      </c>
      <c r="P1781" s="57">
        <v>46239.772685185184</v>
      </c>
      <c r="Q1781">
        <v>69358509</v>
      </c>
      <c r="S1781">
        <v>146130138387</v>
      </c>
      <c r="T1781" t="s">
        <v>3886</v>
      </c>
      <c r="U1781" t="s">
        <v>3887</v>
      </c>
      <c r="V1781" t="s">
        <v>3888</v>
      </c>
      <c r="Z1781">
        <v>110.399337</v>
      </c>
      <c r="AA1781">
        <v>-7.7344949999999999</v>
      </c>
      <c r="AB1781" t="s">
        <v>3889</v>
      </c>
      <c r="AC1781" t="s">
        <v>237</v>
      </c>
      <c r="AL1781" t="s">
        <v>218</v>
      </c>
      <c r="AM1781" t="s">
        <v>3152</v>
      </c>
      <c r="AN1781" t="s">
        <v>6</v>
      </c>
      <c r="AO1781" s="57">
        <v>46120.663356481484</v>
      </c>
      <c r="AP1781" s="57">
        <v>46240.333333333336</v>
      </c>
      <c r="AR1781" t="s">
        <v>219</v>
      </c>
      <c r="AS1781" t="s">
        <v>625</v>
      </c>
      <c r="AT1781" t="s">
        <v>231</v>
      </c>
      <c r="AU1781">
        <v>20260805</v>
      </c>
      <c r="AV1781" t="s">
        <v>222</v>
      </c>
      <c r="AW1781" t="s">
        <v>1043</v>
      </c>
      <c r="AX1781" t="s">
        <v>223</v>
      </c>
      <c r="BA1781" s="57">
        <v>46240.333333333336</v>
      </c>
      <c r="BB1781" t="s">
        <v>3152</v>
      </c>
      <c r="BC1781">
        <v>2026</v>
      </c>
      <c r="BD1781">
        <v>8</v>
      </c>
      <c r="BE1781">
        <v>5</v>
      </c>
      <c r="BF1781" s="6">
        <f t="shared" si="81"/>
        <v>46239</v>
      </c>
      <c r="BG1781">
        <f t="shared" si="82"/>
        <v>-1.3333333333357587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1002506125</v>
      </c>
      <c r="C1782">
        <v>3</v>
      </c>
      <c r="D1782" t="s">
        <v>42</v>
      </c>
      <c r="E1782">
        <v>5</v>
      </c>
      <c r="F1782" t="s">
        <v>233</v>
      </c>
      <c r="G1782" t="s">
        <v>101</v>
      </c>
      <c r="H1782" t="s">
        <v>392</v>
      </c>
      <c r="I1782" t="s">
        <v>213</v>
      </c>
      <c r="J1782" t="s">
        <v>214</v>
      </c>
      <c r="K1782" t="s">
        <v>149</v>
      </c>
      <c r="M1782" t="s">
        <v>582</v>
      </c>
      <c r="N1782" t="s">
        <v>216</v>
      </c>
      <c r="O1782" s="57">
        <v>46237.568252314813</v>
      </c>
      <c r="P1782" s="57">
        <v>46247.622870370367</v>
      </c>
      <c r="Q1782">
        <v>69357539</v>
      </c>
      <c r="R1782">
        <v>3135910041</v>
      </c>
      <c r="S1782">
        <v>152317261463</v>
      </c>
      <c r="T1782" t="s">
        <v>1052</v>
      </c>
      <c r="U1782" t="s">
        <v>2659</v>
      </c>
      <c r="V1782" t="s">
        <v>2660</v>
      </c>
      <c r="Z1782">
        <v>112.73104910000001</v>
      </c>
      <c r="AA1782">
        <v>-7.3949324000000001</v>
      </c>
      <c r="AB1782" t="s">
        <v>1053</v>
      </c>
      <c r="AC1782" t="s">
        <v>293</v>
      </c>
      <c r="AL1782" t="s">
        <v>218</v>
      </c>
      <c r="AM1782" t="s">
        <v>8795</v>
      </c>
      <c r="AN1782" t="s">
        <v>6</v>
      </c>
      <c r="AO1782" s="57">
        <v>46089.569618055553</v>
      </c>
      <c r="AP1782" s="57">
        <v>46249.333333333336</v>
      </c>
      <c r="AQ1782" t="s">
        <v>249</v>
      </c>
      <c r="AR1782" t="s">
        <v>14</v>
      </c>
      <c r="AS1782" t="s">
        <v>668</v>
      </c>
      <c r="AT1782" t="s">
        <v>231</v>
      </c>
      <c r="AV1782" t="s">
        <v>9763</v>
      </c>
      <c r="AW1782" t="s">
        <v>963</v>
      </c>
      <c r="AX1782" t="s">
        <v>223</v>
      </c>
      <c r="BA1782" s="57">
        <v>46249.333333333336</v>
      </c>
      <c r="BB1782" t="s">
        <v>8795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str">
        <f>VLOOKUP(H1782,Sheet2!$A$1:$B$270,2,FALSE)</f>
        <v>SIDOARJO</v>
      </c>
    </row>
    <row r="1783" spans="1:61">
      <c r="A1783">
        <v>1782</v>
      </c>
      <c r="B1783">
        <v>1002519133</v>
      </c>
      <c r="C1783">
        <v>3</v>
      </c>
      <c r="D1783" t="s">
        <v>51</v>
      </c>
      <c r="E1783">
        <v>4</v>
      </c>
      <c r="F1783" t="s">
        <v>275</v>
      </c>
      <c r="G1783" t="s">
        <v>341</v>
      </c>
      <c r="H1783" t="s">
        <v>1122</v>
      </c>
      <c r="I1783" t="s">
        <v>213</v>
      </c>
      <c r="J1783" t="s">
        <v>214</v>
      </c>
      <c r="K1783" t="s">
        <v>149</v>
      </c>
      <c r="L1783" t="s">
        <v>215</v>
      </c>
      <c r="M1783" t="s">
        <v>76</v>
      </c>
      <c r="N1783" t="s">
        <v>216</v>
      </c>
      <c r="O1783" s="57">
        <v>46245.413854166669</v>
      </c>
      <c r="P1783" s="57">
        <v>46247.592106481483</v>
      </c>
      <c r="Q1783">
        <v>69362970</v>
      </c>
      <c r="S1783">
        <v>142552107758</v>
      </c>
      <c r="T1783" t="s">
        <v>2391</v>
      </c>
      <c r="U1783" t="s">
        <v>7900</v>
      </c>
      <c r="V1783" t="s">
        <v>7901</v>
      </c>
      <c r="Z1783">
        <v>111.594678</v>
      </c>
      <c r="AA1783">
        <v>-7.1478570000000001</v>
      </c>
      <c r="AB1783" t="s">
        <v>7902</v>
      </c>
      <c r="AC1783" t="s">
        <v>237</v>
      </c>
      <c r="AL1783" t="s">
        <v>218</v>
      </c>
      <c r="AM1783" t="s">
        <v>7903</v>
      </c>
      <c r="AN1783" t="s">
        <v>6</v>
      </c>
      <c r="AO1783" s="57">
        <v>46334.42396990741</v>
      </c>
      <c r="AP1783" s="57">
        <v>46246.333333333336</v>
      </c>
      <c r="AR1783" t="s">
        <v>219</v>
      </c>
      <c r="AS1783" t="s">
        <v>638</v>
      </c>
      <c r="AT1783" t="s">
        <v>231</v>
      </c>
      <c r="AU1783">
        <v>20260813</v>
      </c>
      <c r="AV1783" t="s">
        <v>222</v>
      </c>
      <c r="AW1783" t="s">
        <v>554</v>
      </c>
      <c r="AX1783" t="s">
        <v>223</v>
      </c>
      <c r="BA1783" s="57">
        <v>46246.333333333336</v>
      </c>
      <c r="BB1783" t="s">
        <v>7903</v>
      </c>
      <c r="BC1783">
        <v>2026</v>
      </c>
      <c r="BD1783">
        <v>8</v>
      </c>
      <c r="BE1783">
        <v>13</v>
      </c>
      <c r="BF1783" s="6">
        <f t="shared" si="81"/>
        <v>46247</v>
      </c>
      <c r="BG1783">
        <f t="shared" si="82"/>
        <v>0.66666666666424135</v>
      </c>
      <c r="BH1783" t="str">
        <f t="shared" si="83"/>
        <v>COMPLY</v>
      </c>
      <c r="BI1783" t="e">
        <f>VLOOKUP(H1783,Sheet2!$A$1:$B$270,2,FALSE)</f>
        <v>#N/A</v>
      </c>
    </row>
    <row r="1784" spans="1:61">
      <c r="A1784">
        <v>1783</v>
      </c>
      <c r="B1784">
        <v>1002511392</v>
      </c>
      <c r="C1784">
        <v>3</v>
      </c>
      <c r="D1784" t="s">
        <v>38</v>
      </c>
      <c r="E1784">
        <v>5</v>
      </c>
      <c r="F1784" t="s">
        <v>251</v>
      </c>
      <c r="G1784" t="s">
        <v>91</v>
      </c>
      <c r="H1784" t="s">
        <v>415</v>
      </c>
      <c r="I1784" t="s">
        <v>213</v>
      </c>
      <c r="J1784" t="s">
        <v>214</v>
      </c>
      <c r="K1784" t="s">
        <v>149</v>
      </c>
      <c r="L1784" t="s">
        <v>215</v>
      </c>
      <c r="M1784" t="s">
        <v>76</v>
      </c>
      <c r="N1784" t="s">
        <v>216</v>
      </c>
      <c r="O1784" s="57">
        <v>46240.299953703703</v>
      </c>
      <c r="P1784" s="57">
        <v>46240.846400462964</v>
      </c>
      <c r="Q1784">
        <v>69359503</v>
      </c>
      <c r="S1784">
        <v>152701227181</v>
      </c>
      <c r="T1784" t="s">
        <v>2340</v>
      </c>
      <c r="U1784" t="s">
        <v>2341</v>
      </c>
      <c r="V1784" t="s">
        <v>3894</v>
      </c>
      <c r="Z1784">
        <v>112.63413382549901</v>
      </c>
      <c r="AA1784">
        <v>-7.9692785021603401</v>
      </c>
      <c r="AB1784" t="s">
        <v>3895</v>
      </c>
      <c r="AC1784" t="s">
        <v>237</v>
      </c>
      <c r="AL1784" t="s">
        <v>218</v>
      </c>
      <c r="AM1784" t="s">
        <v>3896</v>
      </c>
      <c r="AN1784" t="s">
        <v>6</v>
      </c>
      <c r="AO1784" s="57">
        <v>46181.309328703705</v>
      </c>
      <c r="AP1784" s="57">
        <v>46241.333333333336</v>
      </c>
      <c r="AR1784" t="s">
        <v>219</v>
      </c>
      <c r="AS1784" t="s">
        <v>251</v>
      </c>
      <c r="AT1784" t="s">
        <v>231</v>
      </c>
      <c r="AU1784">
        <v>20260806</v>
      </c>
      <c r="AV1784" t="s">
        <v>222</v>
      </c>
      <c r="AW1784" t="s">
        <v>1066</v>
      </c>
      <c r="AX1784" t="s">
        <v>223</v>
      </c>
      <c r="BA1784" s="57">
        <v>46241.333333333336</v>
      </c>
      <c r="BB1784" t="s">
        <v>3896</v>
      </c>
      <c r="BC1784">
        <v>2026</v>
      </c>
      <c r="BD1784">
        <v>8</v>
      </c>
      <c r="BE1784">
        <v>6</v>
      </c>
      <c r="BF1784" s="6">
        <f t="shared" si="81"/>
        <v>46240</v>
      </c>
      <c r="BG1784">
        <f t="shared" si="82"/>
        <v>-1.3333333333357587</v>
      </c>
      <c r="BH1784" t="str">
        <f t="shared" si="83"/>
        <v>COMPLY</v>
      </c>
      <c r="BI1784" t="str">
        <f>VLOOKUP(H1784,Sheet2!$A$1:$B$270,2,FALSE)</f>
        <v>MALANG</v>
      </c>
    </row>
    <row r="1785" spans="1:61">
      <c r="A1785">
        <v>1784</v>
      </c>
      <c r="B1785">
        <v>1002514010</v>
      </c>
      <c r="C1785">
        <v>3</v>
      </c>
      <c r="D1785" t="s">
        <v>51</v>
      </c>
      <c r="E1785">
        <v>4</v>
      </c>
      <c r="F1785" t="s">
        <v>275</v>
      </c>
      <c r="G1785" t="s">
        <v>275</v>
      </c>
      <c r="H1785" t="s">
        <v>986</v>
      </c>
      <c r="I1785" t="s">
        <v>213</v>
      </c>
      <c r="J1785" t="s">
        <v>214</v>
      </c>
      <c r="K1785" t="s">
        <v>149</v>
      </c>
      <c r="L1785" t="s">
        <v>215</v>
      </c>
      <c r="M1785" t="s">
        <v>970</v>
      </c>
      <c r="N1785" t="s">
        <v>216</v>
      </c>
      <c r="O1785" s="57">
        <v>46241.420810185184</v>
      </c>
      <c r="P1785" s="57">
        <v>46244.425092592595</v>
      </c>
      <c r="Q1785">
        <v>69360504</v>
      </c>
      <c r="S1785">
        <v>142401145992</v>
      </c>
      <c r="T1785" t="s">
        <v>5949</v>
      </c>
      <c r="U1785" t="s">
        <v>5950</v>
      </c>
      <c r="V1785" t="s">
        <v>5951</v>
      </c>
      <c r="Z1785">
        <v>110.897185207616</v>
      </c>
      <c r="AA1785">
        <v>-6.7436210606213001</v>
      </c>
      <c r="AB1785" t="s">
        <v>5952</v>
      </c>
      <c r="AC1785" t="s">
        <v>1112</v>
      </c>
      <c r="AL1785" t="s">
        <v>218</v>
      </c>
      <c r="AM1785" t="s">
        <v>5953</v>
      </c>
      <c r="AN1785" t="s">
        <v>6</v>
      </c>
      <c r="AO1785" s="57">
        <v>46211.423703703702</v>
      </c>
      <c r="AP1785" s="57">
        <v>46242.333333333336</v>
      </c>
      <c r="AQ1785" t="s">
        <v>929</v>
      </c>
      <c r="AR1785" t="s">
        <v>12</v>
      </c>
      <c r="AS1785" t="s">
        <v>220</v>
      </c>
      <c r="AT1785" t="s">
        <v>231</v>
      </c>
      <c r="AV1785" t="s">
        <v>949</v>
      </c>
      <c r="AW1785" t="s">
        <v>5954</v>
      </c>
      <c r="AX1785" t="s">
        <v>223</v>
      </c>
      <c r="BA1785" s="57">
        <v>46242.333333333336</v>
      </c>
      <c r="BB1785" t="s">
        <v>5953</v>
      </c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:61">
      <c r="A1786">
        <v>1785</v>
      </c>
      <c r="B1786">
        <v>1002514402</v>
      </c>
      <c r="C1786">
        <v>3</v>
      </c>
      <c r="D1786" t="s">
        <v>59</v>
      </c>
      <c r="E1786">
        <v>4</v>
      </c>
      <c r="F1786" t="s">
        <v>573</v>
      </c>
      <c r="G1786" t="s">
        <v>623</v>
      </c>
      <c r="H1786" t="s">
        <v>624</v>
      </c>
      <c r="I1786" t="s">
        <v>213</v>
      </c>
      <c r="J1786" t="s">
        <v>214</v>
      </c>
      <c r="K1786" t="s">
        <v>149</v>
      </c>
      <c r="L1786" t="s">
        <v>215</v>
      </c>
      <c r="M1786" t="s">
        <v>970</v>
      </c>
      <c r="N1786" t="s">
        <v>216</v>
      </c>
      <c r="O1786" s="57">
        <v>46241.488842592589</v>
      </c>
      <c r="P1786" s="57">
        <v>46244.490648148145</v>
      </c>
      <c r="Q1786">
        <v>69360675</v>
      </c>
      <c r="S1786">
        <v>146130138396</v>
      </c>
      <c r="T1786" t="s">
        <v>5955</v>
      </c>
      <c r="U1786" t="s">
        <v>5170</v>
      </c>
      <c r="V1786" t="s">
        <v>5956</v>
      </c>
      <c r="Z1786">
        <v>110.38864700000001</v>
      </c>
      <c r="AA1786">
        <v>-7.7112689999999997</v>
      </c>
      <c r="AB1786" t="s">
        <v>5957</v>
      </c>
      <c r="AC1786" t="s">
        <v>237</v>
      </c>
      <c r="AL1786" t="s">
        <v>218</v>
      </c>
      <c r="AM1786" t="s">
        <v>5958</v>
      </c>
      <c r="AN1786" t="s">
        <v>6</v>
      </c>
      <c r="AO1786" s="57">
        <v>46211.496574074074</v>
      </c>
      <c r="AP1786" s="57">
        <v>46242.333333333336</v>
      </c>
      <c r="AQ1786" t="s">
        <v>570</v>
      </c>
      <c r="AR1786" t="s">
        <v>12</v>
      </c>
      <c r="AS1786" t="s">
        <v>625</v>
      </c>
      <c r="AT1786" t="s">
        <v>231</v>
      </c>
      <c r="AV1786" t="s">
        <v>949</v>
      </c>
      <c r="AW1786" t="s">
        <v>1059</v>
      </c>
      <c r="AX1786" t="s">
        <v>223</v>
      </c>
      <c r="BA1786" s="57">
        <v>46242.333333333336</v>
      </c>
      <c r="BB1786" t="s">
        <v>5958</v>
      </c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:61">
      <c r="A1787">
        <v>1786</v>
      </c>
      <c r="B1787">
        <v>1002518643</v>
      </c>
      <c r="C1787">
        <v>3</v>
      </c>
      <c r="D1787" t="s">
        <v>59</v>
      </c>
      <c r="E1787">
        <v>4</v>
      </c>
      <c r="F1787" t="s">
        <v>573</v>
      </c>
      <c r="G1787" t="s">
        <v>623</v>
      </c>
      <c r="H1787" t="s">
        <v>973</v>
      </c>
      <c r="I1787" t="s">
        <v>213</v>
      </c>
      <c r="J1787" t="s">
        <v>214</v>
      </c>
      <c r="K1787" t="s">
        <v>149</v>
      </c>
      <c r="M1787" t="s">
        <v>596</v>
      </c>
      <c r="N1787" t="s">
        <v>216</v>
      </c>
      <c r="O1787" s="57">
        <v>46244.744085648148</v>
      </c>
      <c r="P1787" s="57">
        <v>46245.636516203704</v>
      </c>
      <c r="Q1787">
        <v>69361092</v>
      </c>
      <c r="S1787">
        <v>146113146999</v>
      </c>
      <c r="T1787" t="s">
        <v>5259</v>
      </c>
      <c r="U1787" t="s">
        <v>6847</v>
      </c>
      <c r="V1787" t="s">
        <v>6848</v>
      </c>
      <c r="Z1787">
        <v>110.37690000000001</v>
      </c>
      <c r="AA1787">
        <v>-7.7809999999999997</v>
      </c>
      <c r="AB1787" t="s">
        <v>5262</v>
      </c>
      <c r="AC1787" t="s">
        <v>292</v>
      </c>
      <c r="AL1787" t="s">
        <v>218</v>
      </c>
      <c r="AM1787" t="s">
        <v>6849</v>
      </c>
      <c r="AN1787" t="s">
        <v>6</v>
      </c>
      <c r="AO1787" s="57">
        <v>46303.746493055558</v>
      </c>
      <c r="AR1787" t="s">
        <v>14</v>
      </c>
      <c r="AS1787" t="s">
        <v>220</v>
      </c>
      <c r="AT1787" t="s">
        <v>231</v>
      </c>
      <c r="AV1787" t="s">
        <v>597</v>
      </c>
      <c r="AW1787" t="s">
        <v>566</v>
      </c>
      <c r="AX1787" t="s">
        <v>223</v>
      </c>
      <c r="BA1787" s="57">
        <v>46244.291666666664</v>
      </c>
      <c r="BB1787" t="s">
        <v>6849</v>
      </c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:61">
      <c r="A1788">
        <v>1787</v>
      </c>
      <c r="B1788">
        <v>1002516468</v>
      </c>
      <c r="C1788">
        <v>3</v>
      </c>
      <c r="D1788" t="s">
        <v>38</v>
      </c>
      <c r="E1788">
        <v>5</v>
      </c>
      <c r="F1788" t="s">
        <v>251</v>
      </c>
      <c r="G1788" t="s">
        <v>87</v>
      </c>
      <c r="H1788" t="s">
        <v>364</v>
      </c>
      <c r="I1788" t="s">
        <v>213</v>
      </c>
      <c r="J1788" t="s">
        <v>214</v>
      </c>
      <c r="K1788" t="s">
        <v>149</v>
      </c>
      <c r="L1788" t="s">
        <v>215</v>
      </c>
      <c r="M1788" t="s">
        <v>582</v>
      </c>
      <c r="N1788" t="s">
        <v>216</v>
      </c>
      <c r="O1788" s="57">
        <v>46243.53052083333</v>
      </c>
      <c r="P1788" s="57">
        <v>46245.554398148146</v>
      </c>
      <c r="Q1788">
        <v>69361856</v>
      </c>
      <c r="S1788">
        <v>152707239217</v>
      </c>
      <c r="T1788" t="s">
        <v>5959</v>
      </c>
      <c r="U1788" t="s">
        <v>5960</v>
      </c>
      <c r="V1788" t="s">
        <v>5961</v>
      </c>
      <c r="Z1788">
        <v>112.5392576</v>
      </c>
      <c r="AA1788">
        <v>-7.9115114000000002</v>
      </c>
      <c r="AB1788" t="s">
        <v>5962</v>
      </c>
      <c r="AC1788" t="s">
        <v>237</v>
      </c>
      <c r="AL1788" t="s">
        <v>218</v>
      </c>
      <c r="AM1788" t="s">
        <v>5963</v>
      </c>
      <c r="AN1788" t="s">
        <v>6</v>
      </c>
      <c r="AO1788" s="57">
        <v>46273.549039351848</v>
      </c>
      <c r="AP1788" s="57">
        <v>46244.541666666664</v>
      </c>
      <c r="AR1788" t="s">
        <v>14</v>
      </c>
      <c r="AS1788" t="s">
        <v>87</v>
      </c>
      <c r="AT1788" t="s">
        <v>231</v>
      </c>
      <c r="AV1788" t="s">
        <v>7904</v>
      </c>
      <c r="AW1788" t="s">
        <v>1055</v>
      </c>
      <c r="AX1788" t="s">
        <v>223</v>
      </c>
      <c r="BA1788" s="57">
        <v>46244.541666666664</v>
      </c>
      <c r="BB1788" t="s">
        <v>5963</v>
      </c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str">
        <f>VLOOKUP(H1788,Sheet2!$A$1:$B$270,2,FALSE)</f>
        <v>BATU</v>
      </c>
    </row>
    <row r="1789" spans="1:61">
      <c r="A1789">
        <v>1788</v>
      </c>
      <c r="B1789">
        <v>1002509826</v>
      </c>
      <c r="C1789">
        <v>3</v>
      </c>
      <c r="D1789" t="s">
        <v>34</v>
      </c>
      <c r="E1789">
        <v>5</v>
      </c>
      <c r="F1789" t="s">
        <v>580</v>
      </c>
      <c r="G1789" t="s">
        <v>84</v>
      </c>
      <c r="H1789" t="s">
        <v>254</v>
      </c>
      <c r="I1789" t="s">
        <v>213</v>
      </c>
      <c r="J1789" t="s">
        <v>214</v>
      </c>
      <c r="K1789" t="s">
        <v>149</v>
      </c>
      <c r="L1789" t="s">
        <v>215</v>
      </c>
      <c r="M1789" t="s">
        <v>76</v>
      </c>
      <c r="N1789" t="s">
        <v>216</v>
      </c>
      <c r="O1789" s="57">
        <v>46239.407604166663</v>
      </c>
      <c r="P1789" s="57">
        <v>46240.565717592595</v>
      </c>
      <c r="Q1789">
        <v>69358843</v>
      </c>
      <c r="S1789">
        <v>172425707971</v>
      </c>
      <c r="T1789" t="s">
        <v>3903</v>
      </c>
      <c r="U1789" t="s">
        <v>3904</v>
      </c>
      <c r="V1789" t="s">
        <v>3905</v>
      </c>
      <c r="Z1789">
        <v>114.77651419999999</v>
      </c>
      <c r="AA1789">
        <v>-8.1833846000000001</v>
      </c>
      <c r="AB1789" t="s">
        <v>3906</v>
      </c>
      <c r="AC1789" t="s">
        <v>217</v>
      </c>
      <c r="AL1789" t="s">
        <v>218</v>
      </c>
      <c r="AM1789" t="s">
        <v>1870</v>
      </c>
      <c r="AN1789" t="s">
        <v>6</v>
      </c>
      <c r="AO1789" s="57">
        <v>46150.413344907407</v>
      </c>
      <c r="AP1789" s="57">
        <v>46240.333333333336</v>
      </c>
      <c r="AR1789" t="s">
        <v>219</v>
      </c>
      <c r="AS1789" t="s">
        <v>220</v>
      </c>
      <c r="AT1789" t="s">
        <v>231</v>
      </c>
      <c r="AU1789">
        <v>20260806</v>
      </c>
      <c r="AV1789" t="s">
        <v>222</v>
      </c>
      <c r="AW1789" t="s">
        <v>1063</v>
      </c>
      <c r="AX1789" t="s">
        <v>223</v>
      </c>
      <c r="BA1789" s="57">
        <v>46240.333333333336</v>
      </c>
      <c r="BB1789" t="s">
        <v>1870</v>
      </c>
      <c r="BC1789">
        <v>2026</v>
      </c>
      <c r="BD1789">
        <v>8</v>
      </c>
      <c r="BE1789">
        <v>6</v>
      </c>
      <c r="BF1789" s="6">
        <f t="shared" si="81"/>
        <v>46240</v>
      </c>
      <c r="BG1789">
        <f t="shared" si="82"/>
        <v>-0.33333333333575865</v>
      </c>
      <c r="BH1789" t="str">
        <f t="shared" si="83"/>
        <v>COMPLY</v>
      </c>
      <c r="BI1789" t="str">
        <f>VLOOKUP(H1789,Sheet2!$A$1:$B$270,2,FALSE)</f>
        <v>SINGARAJA</v>
      </c>
    </row>
    <row r="1790" spans="1:61">
      <c r="A1790">
        <v>1789</v>
      </c>
      <c r="B1790">
        <v>1002522576</v>
      </c>
      <c r="C1790">
        <v>3</v>
      </c>
      <c r="D1790" t="s">
        <v>51</v>
      </c>
      <c r="E1790">
        <v>4</v>
      </c>
      <c r="F1790" t="s">
        <v>275</v>
      </c>
      <c r="G1790" t="s">
        <v>575</v>
      </c>
      <c r="H1790" t="s">
        <v>1095</v>
      </c>
      <c r="I1790" t="s">
        <v>213</v>
      </c>
      <c r="J1790" t="s">
        <v>214</v>
      </c>
      <c r="K1790" t="s">
        <v>149</v>
      </c>
      <c r="L1790" t="s">
        <v>215</v>
      </c>
      <c r="M1790" t="s">
        <v>76</v>
      </c>
      <c r="N1790" t="s">
        <v>216</v>
      </c>
      <c r="O1790" s="57">
        <v>46246.634675925925</v>
      </c>
      <c r="P1790" s="57">
        <v>46247.666805555556</v>
      </c>
      <c r="Q1790">
        <v>69364403</v>
      </c>
      <c r="S1790">
        <v>142521103427</v>
      </c>
      <c r="T1790" t="s">
        <v>8796</v>
      </c>
      <c r="U1790" t="s">
        <v>8797</v>
      </c>
      <c r="V1790" t="s">
        <v>8798</v>
      </c>
      <c r="Z1790">
        <v>110.8622</v>
      </c>
      <c r="AA1790">
        <v>-7.0557059999999998</v>
      </c>
      <c r="AB1790" t="s">
        <v>8799</v>
      </c>
      <c r="AC1790" t="s">
        <v>237</v>
      </c>
      <c r="AL1790" t="s">
        <v>218</v>
      </c>
      <c r="AM1790" t="s">
        <v>8327</v>
      </c>
      <c r="AN1790" t="s">
        <v>6</v>
      </c>
      <c r="AO1790" s="57">
        <v>46364.642789351848</v>
      </c>
      <c r="AP1790" s="57">
        <v>46247.541666666664</v>
      </c>
      <c r="AR1790" t="s">
        <v>219</v>
      </c>
      <c r="AS1790" t="s">
        <v>615</v>
      </c>
      <c r="AT1790" t="s">
        <v>231</v>
      </c>
      <c r="AU1790">
        <v>20260813</v>
      </c>
      <c r="AV1790" t="s">
        <v>222</v>
      </c>
      <c r="AW1790" t="s">
        <v>1055</v>
      </c>
      <c r="AX1790" t="s">
        <v>223</v>
      </c>
      <c r="BA1790" s="57">
        <v>46247.541666666664</v>
      </c>
      <c r="BB1790" t="s">
        <v>8327</v>
      </c>
      <c r="BC1790">
        <v>2026</v>
      </c>
      <c r="BD1790">
        <v>8</v>
      </c>
      <c r="BE1790">
        <v>13</v>
      </c>
      <c r="BF1790" s="6">
        <f t="shared" si="81"/>
        <v>46247</v>
      </c>
      <c r="BG1790">
        <f t="shared" si="82"/>
        <v>-0.54166666666424135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1002510296</v>
      </c>
      <c r="C1791">
        <v>3</v>
      </c>
      <c r="D1791" t="s">
        <v>45</v>
      </c>
      <c r="E1791">
        <v>5</v>
      </c>
      <c r="F1791" t="s">
        <v>211</v>
      </c>
      <c r="G1791" t="s">
        <v>115</v>
      </c>
      <c r="H1791" t="s">
        <v>281</v>
      </c>
      <c r="I1791" t="s">
        <v>213</v>
      </c>
      <c r="J1791" t="s">
        <v>214</v>
      </c>
      <c r="K1791" t="s">
        <v>149</v>
      </c>
      <c r="L1791" t="s">
        <v>215</v>
      </c>
      <c r="M1791" t="s">
        <v>76</v>
      </c>
      <c r="N1791" t="s">
        <v>216</v>
      </c>
      <c r="O1791" s="57">
        <v>46239.490925925929</v>
      </c>
      <c r="P1791" s="57">
        <v>46240.73101851852</v>
      </c>
      <c r="Q1791">
        <v>69359039</v>
      </c>
      <c r="S1791">
        <v>172603791542</v>
      </c>
      <c r="T1791" t="s">
        <v>3922</v>
      </c>
      <c r="U1791" t="s">
        <v>3923</v>
      </c>
      <c r="V1791" t="s">
        <v>3924</v>
      </c>
      <c r="Z1791">
        <v>116.277814106249</v>
      </c>
      <c r="AA1791">
        <v>-8.7091273234590592</v>
      </c>
      <c r="AB1791" t="s">
        <v>3925</v>
      </c>
      <c r="AC1791" t="s">
        <v>237</v>
      </c>
      <c r="AL1791" t="s">
        <v>218</v>
      </c>
      <c r="AM1791" t="s">
        <v>1724</v>
      </c>
      <c r="AN1791" t="s">
        <v>6</v>
      </c>
      <c r="AO1791" s="57">
        <v>46150.49690972222</v>
      </c>
      <c r="AP1791" s="57">
        <v>46240.333333333336</v>
      </c>
      <c r="AR1791" t="s">
        <v>219</v>
      </c>
      <c r="AS1791" t="s">
        <v>588</v>
      </c>
      <c r="AT1791" t="s">
        <v>231</v>
      </c>
      <c r="AU1791">
        <v>20260806</v>
      </c>
      <c r="AV1791" t="s">
        <v>222</v>
      </c>
      <c r="AW1791" t="s">
        <v>1066</v>
      </c>
      <c r="AX1791" t="s">
        <v>223</v>
      </c>
      <c r="BA1791" s="57">
        <v>46240.333333333336</v>
      </c>
      <c r="BB1791" t="s">
        <v>1724</v>
      </c>
      <c r="BC1791">
        <v>2026</v>
      </c>
      <c r="BD1791">
        <v>8</v>
      </c>
      <c r="BE1791">
        <v>6</v>
      </c>
      <c r="BF1791" s="6">
        <f t="shared" si="81"/>
        <v>46240</v>
      </c>
      <c r="BG1791">
        <f t="shared" si="82"/>
        <v>-0.33333333333575865</v>
      </c>
      <c r="BH1791" t="str">
        <f t="shared" si="83"/>
        <v>COMPLY</v>
      </c>
      <c r="BI1791" t="str">
        <f>VLOOKUP(H1791,Sheet2!$A$1:$B$270,2,FALSE)</f>
        <v>SELONG</v>
      </c>
    </row>
    <row r="1792" spans="1:61">
      <c r="A1792">
        <v>1791</v>
      </c>
      <c r="B1792">
        <v>1002506573</v>
      </c>
      <c r="C1792">
        <v>3</v>
      </c>
      <c r="D1792" t="s">
        <v>49</v>
      </c>
      <c r="E1792">
        <v>4</v>
      </c>
      <c r="F1792" t="s">
        <v>247</v>
      </c>
      <c r="G1792" t="s">
        <v>248</v>
      </c>
      <c r="H1792" t="s">
        <v>645</v>
      </c>
      <c r="I1792" t="s">
        <v>213</v>
      </c>
      <c r="J1792" t="s">
        <v>214</v>
      </c>
      <c r="K1792" t="s">
        <v>149</v>
      </c>
      <c r="L1792" t="s">
        <v>215</v>
      </c>
      <c r="M1792" t="s">
        <v>76</v>
      </c>
      <c r="N1792" t="s">
        <v>216</v>
      </c>
      <c r="O1792" s="57">
        <v>46237.7187037037</v>
      </c>
      <c r="P1792" s="57">
        <v>46239.488854166666</v>
      </c>
      <c r="Q1792">
        <v>69357811</v>
      </c>
      <c r="S1792">
        <v>143424113003</v>
      </c>
      <c r="T1792" t="s">
        <v>3926</v>
      </c>
      <c r="U1792" t="s">
        <v>3927</v>
      </c>
      <c r="V1792" t="s">
        <v>3928</v>
      </c>
      <c r="Z1792">
        <v>110.4736679</v>
      </c>
      <c r="AA1792">
        <v>-6.9502135999999997</v>
      </c>
      <c r="AB1792" t="s">
        <v>3929</v>
      </c>
      <c r="AC1792" t="s">
        <v>217</v>
      </c>
      <c r="AL1792" t="s">
        <v>218</v>
      </c>
      <c r="AM1792" t="s">
        <v>3930</v>
      </c>
      <c r="AN1792" t="s">
        <v>6</v>
      </c>
      <c r="AO1792" s="57">
        <v>46089.725613425922</v>
      </c>
      <c r="AP1792" s="57">
        <v>46238.625</v>
      </c>
      <c r="AR1792" t="s">
        <v>219</v>
      </c>
      <c r="AS1792" t="s">
        <v>634</v>
      </c>
      <c r="AT1792" t="s">
        <v>231</v>
      </c>
      <c r="AU1792">
        <v>20260805</v>
      </c>
      <c r="AV1792" t="s">
        <v>222</v>
      </c>
      <c r="AW1792" t="s">
        <v>1067</v>
      </c>
      <c r="AX1792" t="s">
        <v>223</v>
      </c>
      <c r="BA1792" s="57">
        <v>46238.625</v>
      </c>
      <c r="BB1792" t="s">
        <v>3930</v>
      </c>
      <c r="BC1792">
        <v>2026</v>
      </c>
      <c r="BD1792">
        <v>8</v>
      </c>
      <c r="BE1792">
        <v>5</v>
      </c>
      <c r="BF1792" s="6">
        <f t="shared" si="81"/>
        <v>46239</v>
      </c>
      <c r="BG1792">
        <f t="shared" si="82"/>
        <v>0.375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1002519252</v>
      </c>
      <c r="C1793">
        <v>3</v>
      </c>
      <c r="D1793" t="s">
        <v>38</v>
      </c>
      <c r="E1793">
        <v>5</v>
      </c>
      <c r="F1793" t="s">
        <v>251</v>
      </c>
      <c r="G1793" t="s">
        <v>87</v>
      </c>
      <c r="H1793" t="s">
        <v>294</v>
      </c>
      <c r="I1793" t="s">
        <v>213</v>
      </c>
      <c r="J1793" t="s">
        <v>214</v>
      </c>
      <c r="K1793" t="s">
        <v>149</v>
      </c>
      <c r="M1793" t="s">
        <v>76</v>
      </c>
      <c r="N1793" t="s">
        <v>216</v>
      </c>
      <c r="O1793" s="57">
        <v>46245.43414351852</v>
      </c>
      <c r="P1793" s="57">
        <v>46245.514733796299</v>
      </c>
      <c r="Q1793">
        <v>69361188</v>
      </c>
      <c r="S1793">
        <v>152711247347</v>
      </c>
      <c r="T1793" t="s">
        <v>4765</v>
      </c>
      <c r="U1793" t="s">
        <v>7905</v>
      </c>
      <c r="V1793" t="s">
        <v>7906</v>
      </c>
      <c r="Z1793">
        <v>112.6017008</v>
      </c>
      <c r="AA1793">
        <v>-7.8987278999999999</v>
      </c>
      <c r="AB1793" t="s">
        <v>4768</v>
      </c>
      <c r="AC1793" t="s">
        <v>292</v>
      </c>
      <c r="AL1793" t="s">
        <v>218</v>
      </c>
      <c r="AM1793" t="s">
        <v>7907</v>
      </c>
      <c r="AN1793" t="s">
        <v>6</v>
      </c>
      <c r="AO1793" s="57">
        <v>46334.444328703707</v>
      </c>
      <c r="AR1793" t="s">
        <v>219</v>
      </c>
      <c r="AS1793" t="s">
        <v>933</v>
      </c>
      <c r="AT1793" t="s">
        <v>231</v>
      </c>
      <c r="AU1793">
        <v>20260811</v>
      </c>
      <c r="AV1793" t="s">
        <v>222</v>
      </c>
      <c r="AW1793" t="s">
        <v>566</v>
      </c>
      <c r="AX1793" t="s">
        <v>223</v>
      </c>
      <c r="BA1793" s="57">
        <v>46245.291666666664</v>
      </c>
      <c r="BB1793" t="s">
        <v>7907</v>
      </c>
      <c r="BC1793">
        <v>2026</v>
      </c>
      <c r="BD1793">
        <v>8</v>
      </c>
      <c r="BE1793">
        <v>11</v>
      </c>
      <c r="BF1793" s="6">
        <f t="shared" si="81"/>
        <v>46245</v>
      </c>
      <c r="BG1793">
        <f t="shared" si="82"/>
        <v>-0.29166666666424135</v>
      </c>
      <c r="BH1793" t="str">
        <f t="shared" si="83"/>
        <v>COMPLY</v>
      </c>
      <c r="BI1793" t="str">
        <f>VLOOKUP(H1793,Sheet2!$A$1:$B$270,2,FALSE)</f>
        <v>BATU</v>
      </c>
    </row>
    <row r="1794" spans="1:61">
      <c r="A1794">
        <v>1793</v>
      </c>
      <c r="B1794">
        <v>1002506384</v>
      </c>
      <c r="C1794">
        <v>3</v>
      </c>
      <c r="D1794" t="s">
        <v>38</v>
      </c>
      <c r="E1794">
        <v>5</v>
      </c>
      <c r="F1794" t="s">
        <v>92</v>
      </c>
      <c r="G1794" t="s">
        <v>94</v>
      </c>
      <c r="H1794" t="s">
        <v>464</v>
      </c>
      <c r="I1794" t="s">
        <v>213</v>
      </c>
      <c r="J1794" t="s">
        <v>214</v>
      </c>
      <c r="K1794" t="s">
        <v>149</v>
      </c>
      <c r="L1794" t="s">
        <v>215</v>
      </c>
      <c r="M1794" t="s">
        <v>76</v>
      </c>
      <c r="N1794" t="s">
        <v>216</v>
      </c>
      <c r="O1794" s="57">
        <v>46237.6409375</v>
      </c>
      <c r="P1794" s="57">
        <v>46238.562002314815</v>
      </c>
      <c r="Q1794">
        <v>69357677</v>
      </c>
      <c r="S1794">
        <v>152605224368</v>
      </c>
      <c r="T1794" t="s">
        <v>3931</v>
      </c>
      <c r="U1794" t="s">
        <v>3932</v>
      </c>
      <c r="V1794" t="s">
        <v>3933</v>
      </c>
      <c r="Z1794">
        <v>111.442250508209</v>
      </c>
      <c r="AA1794">
        <v>-7.4167566663802598</v>
      </c>
      <c r="AB1794" t="s">
        <v>3934</v>
      </c>
      <c r="AC1794" t="s">
        <v>237</v>
      </c>
      <c r="AL1794" t="s">
        <v>218</v>
      </c>
      <c r="AM1794" t="s">
        <v>3935</v>
      </c>
      <c r="AN1794" t="s">
        <v>6</v>
      </c>
      <c r="AO1794" s="57">
        <v>46089.642777777779</v>
      </c>
      <c r="AP1794" s="57">
        <v>46238.541666666664</v>
      </c>
      <c r="AR1794" t="s">
        <v>219</v>
      </c>
      <c r="AS1794" t="s">
        <v>220</v>
      </c>
      <c r="AT1794" t="s">
        <v>231</v>
      </c>
      <c r="AU1794">
        <v>20260804</v>
      </c>
      <c r="AV1794" t="s">
        <v>222</v>
      </c>
      <c r="AW1794" t="s">
        <v>1059</v>
      </c>
      <c r="AX1794" t="s">
        <v>223</v>
      </c>
      <c r="BA1794" s="57">
        <v>46238.541666666664</v>
      </c>
      <c r="BB1794" t="s">
        <v>3935</v>
      </c>
      <c r="BC1794">
        <v>2026</v>
      </c>
      <c r="BD1794">
        <v>8</v>
      </c>
      <c r="BE1794">
        <v>4</v>
      </c>
      <c r="BF1794" s="6">
        <f t="shared" si="81"/>
        <v>46238</v>
      </c>
      <c r="BG1794">
        <f t="shared" si="82"/>
        <v>-0.54166666666424135</v>
      </c>
      <c r="BH1794" t="str">
        <f t="shared" si="83"/>
        <v>COMPLY</v>
      </c>
      <c r="BI1794" t="str">
        <f>VLOOKUP(H1794,Sheet2!$A$1:$B$270,2,FALSE)</f>
        <v>MADIUN</v>
      </c>
    </row>
    <row r="1795" spans="1:61">
      <c r="A1795">
        <v>1794</v>
      </c>
      <c r="B1795">
        <v>1002523645</v>
      </c>
      <c r="C1795">
        <v>3</v>
      </c>
      <c r="D1795" t="s">
        <v>42</v>
      </c>
      <c r="E1795">
        <v>5</v>
      </c>
      <c r="F1795" t="s">
        <v>233</v>
      </c>
      <c r="G1795" t="s">
        <v>103</v>
      </c>
      <c r="H1795" t="s">
        <v>302</v>
      </c>
      <c r="I1795" t="s">
        <v>213</v>
      </c>
      <c r="J1795" t="s">
        <v>214</v>
      </c>
      <c r="K1795" t="s">
        <v>149</v>
      </c>
      <c r="M1795" t="s">
        <v>76</v>
      </c>
      <c r="N1795" t="s">
        <v>216</v>
      </c>
      <c r="O1795" s="57">
        <v>46247.425682870373</v>
      </c>
      <c r="P1795" s="57">
        <v>46247.681423611109</v>
      </c>
      <c r="Q1795">
        <v>69364869</v>
      </c>
      <c r="S1795">
        <v>152319208887</v>
      </c>
      <c r="T1795" t="s">
        <v>9764</v>
      </c>
      <c r="U1795" t="s">
        <v>9765</v>
      </c>
      <c r="V1795" t="s">
        <v>9766</v>
      </c>
      <c r="Z1795">
        <v>112.3318879</v>
      </c>
      <c r="AA1795">
        <v>-7.5733056000000003</v>
      </c>
      <c r="AB1795" t="s">
        <v>9767</v>
      </c>
      <c r="AC1795" t="s">
        <v>230</v>
      </c>
      <c r="AL1795" t="s">
        <v>218</v>
      </c>
      <c r="AM1795" t="s">
        <v>9768</v>
      </c>
      <c r="AN1795" t="s">
        <v>6</v>
      </c>
      <c r="AO1795" t="s">
        <v>8916</v>
      </c>
      <c r="AP1795" s="57">
        <v>46248.333333333336</v>
      </c>
      <c r="AR1795" t="s">
        <v>219</v>
      </c>
      <c r="AS1795" t="s">
        <v>103</v>
      </c>
      <c r="AT1795" t="s">
        <v>231</v>
      </c>
      <c r="AU1795">
        <v>20260813</v>
      </c>
      <c r="AV1795" t="s">
        <v>222</v>
      </c>
      <c r="AW1795" t="s">
        <v>607</v>
      </c>
      <c r="AX1795" t="s">
        <v>223</v>
      </c>
      <c r="BA1795" s="57">
        <v>46248.333333333336</v>
      </c>
      <c r="BB1795" t="s">
        <v>9768</v>
      </c>
      <c r="BC1795">
        <v>2026</v>
      </c>
      <c r="BD1795">
        <v>8</v>
      </c>
      <c r="BE1795">
        <v>13</v>
      </c>
      <c r="BF1795" s="6">
        <f t="shared" ref="BF1795:BF1858" si="84">DATE(BC1795,BD1795,BE1795)</f>
        <v>46247</v>
      </c>
      <c r="BG1795">
        <f t="shared" ref="BG1795:BG1858" si="85">BF1795-BA1795</f>
        <v>-1.3333333333357587</v>
      </c>
      <c r="BH1795" t="str">
        <f t="shared" ref="BH1795:BH1858" si="86">IF(BG1795=1,"COMPLY",IF(BG1795&lt;1,"COMPLY","NOT COMPLY"))</f>
        <v>COMPLY</v>
      </c>
      <c r="BI1795" t="str">
        <f>VLOOKUP(H1795,Sheet2!$A$1:$B$270,2,FALSE)</f>
        <v>MOJOKERTO</v>
      </c>
    </row>
    <row r="1796" spans="1:61">
      <c r="A1796">
        <v>1795</v>
      </c>
      <c r="B1796">
        <v>1002520964</v>
      </c>
      <c r="C1796">
        <v>3</v>
      </c>
      <c r="D1796" t="s">
        <v>59</v>
      </c>
      <c r="E1796">
        <v>4</v>
      </c>
      <c r="F1796" t="s">
        <v>573</v>
      </c>
      <c r="G1796" t="s">
        <v>623</v>
      </c>
      <c r="H1796" t="s">
        <v>624</v>
      </c>
      <c r="I1796" t="s">
        <v>213</v>
      </c>
      <c r="J1796" t="s">
        <v>214</v>
      </c>
      <c r="K1796" t="s">
        <v>149</v>
      </c>
      <c r="L1796" t="s">
        <v>215</v>
      </c>
      <c r="M1796" t="s">
        <v>76</v>
      </c>
      <c r="N1796" t="s">
        <v>216</v>
      </c>
      <c r="O1796" s="57">
        <v>46245.765925925924</v>
      </c>
      <c r="P1796" s="57">
        <v>46246.599768518521</v>
      </c>
      <c r="Q1796">
        <v>69363735</v>
      </c>
      <c r="S1796">
        <v>146130138521</v>
      </c>
      <c r="T1796" t="s">
        <v>7908</v>
      </c>
      <c r="U1796" t="s">
        <v>8800</v>
      </c>
      <c r="V1796" t="s">
        <v>7909</v>
      </c>
      <c r="Z1796">
        <v>110.43164640000001</v>
      </c>
      <c r="AA1796">
        <v>-7.7662468999999996</v>
      </c>
      <c r="AB1796" t="s">
        <v>7910</v>
      </c>
      <c r="AC1796" t="s">
        <v>237</v>
      </c>
      <c r="AL1796" t="s">
        <v>218</v>
      </c>
      <c r="AM1796" t="s">
        <v>7911</v>
      </c>
      <c r="AN1796" t="s">
        <v>6</v>
      </c>
      <c r="AO1796" s="57">
        <v>46334.777662037035</v>
      </c>
      <c r="AP1796" s="57">
        <v>46247.541666666664</v>
      </c>
      <c r="AR1796" t="s">
        <v>219</v>
      </c>
      <c r="AS1796" t="s">
        <v>625</v>
      </c>
      <c r="AT1796" t="s">
        <v>231</v>
      </c>
      <c r="AU1796">
        <v>20260812</v>
      </c>
      <c r="AV1796" t="s">
        <v>222</v>
      </c>
      <c r="AW1796" t="s">
        <v>1055</v>
      </c>
      <c r="AX1796" t="s">
        <v>223</v>
      </c>
      <c r="BA1796" s="57">
        <v>46247.541666666664</v>
      </c>
      <c r="BB1796" t="s">
        <v>7911</v>
      </c>
      <c r="BC1796">
        <v>2026</v>
      </c>
      <c r="BD1796">
        <v>8</v>
      </c>
      <c r="BE1796">
        <v>12</v>
      </c>
      <c r="BF1796" s="6">
        <f t="shared" si="84"/>
        <v>46246</v>
      </c>
      <c r="BG1796">
        <f t="shared" si="85"/>
        <v>-1.5416666666642413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1002507520</v>
      </c>
      <c r="C1797">
        <v>3</v>
      </c>
      <c r="D1797" t="s">
        <v>59</v>
      </c>
      <c r="E1797">
        <v>4</v>
      </c>
      <c r="F1797" t="s">
        <v>243</v>
      </c>
      <c r="G1797" t="s">
        <v>920</v>
      </c>
      <c r="H1797" t="s">
        <v>921</v>
      </c>
      <c r="I1797" t="s">
        <v>213</v>
      </c>
      <c r="J1797" t="s">
        <v>214</v>
      </c>
      <c r="K1797" t="s">
        <v>149</v>
      </c>
      <c r="M1797" t="s">
        <v>571</v>
      </c>
      <c r="N1797" t="s">
        <v>216</v>
      </c>
      <c r="O1797" s="57">
        <v>46238.451817129629</v>
      </c>
      <c r="P1797" s="57">
        <v>46239.465856481482</v>
      </c>
      <c r="Q1797">
        <v>69358079</v>
      </c>
      <c r="S1797">
        <v>142164113590</v>
      </c>
      <c r="T1797" t="s">
        <v>3936</v>
      </c>
      <c r="U1797" t="s">
        <v>3937</v>
      </c>
      <c r="V1797" t="s">
        <v>3938</v>
      </c>
      <c r="Z1797">
        <v>110.3660648</v>
      </c>
      <c r="AA1797">
        <v>-7.5305109000000003</v>
      </c>
      <c r="AB1797" t="s">
        <v>3939</v>
      </c>
      <c r="AC1797" t="s">
        <v>292</v>
      </c>
      <c r="AL1797" t="s">
        <v>218</v>
      </c>
      <c r="AM1797" t="s">
        <v>3649</v>
      </c>
      <c r="AN1797" t="s">
        <v>6</v>
      </c>
      <c r="AO1797" s="57">
        <v>46120.454953703702</v>
      </c>
      <c r="AP1797" s="57">
        <v>46241.541666666664</v>
      </c>
      <c r="AR1797" t="s">
        <v>572</v>
      </c>
      <c r="AS1797" t="s">
        <v>220</v>
      </c>
      <c r="AT1797" t="s">
        <v>231</v>
      </c>
      <c r="AV1797" t="s">
        <v>915</v>
      </c>
      <c r="AW1797" t="s">
        <v>606</v>
      </c>
      <c r="AX1797" t="s">
        <v>223</v>
      </c>
      <c r="BA1797" s="57">
        <v>46241.541666666664</v>
      </c>
      <c r="BB1797" t="s">
        <v>3649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:61">
      <c r="A1798">
        <v>1797</v>
      </c>
      <c r="B1798">
        <v>1002509469</v>
      </c>
      <c r="C1798">
        <v>3</v>
      </c>
      <c r="D1798" t="s">
        <v>34</v>
      </c>
      <c r="E1798">
        <v>5</v>
      </c>
      <c r="F1798" t="s">
        <v>580</v>
      </c>
      <c r="G1798" t="s">
        <v>82</v>
      </c>
      <c r="H1798" t="s">
        <v>270</v>
      </c>
      <c r="I1798" t="s">
        <v>213</v>
      </c>
      <c r="J1798" t="s">
        <v>214</v>
      </c>
      <c r="K1798" t="s">
        <v>149</v>
      </c>
      <c r="M1798" t="s">
        <v>76</v>
      </c>
      <c r="N1798" t="s">
        <v>216</v>
      </c>
      <c r="O1798" s="57">
        <v>46238.823240740741</v>
      </c>
      <c r="P1798" s="57">
        <v>46238.851863425924</v>
      </c>
      <c r="Q1798">
        <v>69355711</v>
      </c>
      <c r="S1798">
        <v>172428815930</v>
      </c>
      <c r="T1798" t="s">
        <v>1201</v>
      </c>
      <c r="U1798" t="s">
        <v>3940</v>
      </c>
      <c r="V1798" t="s">
        <v>3941</v>
      </c>
      <c r="Z1798">
        <v>115.39841710070201</v>
      </c>
      <c r="AA1798">
        <v>-8.5292211905873305</v>
      </c>
      <c r="AB1798" t="s">
        <v>1202</v>
      </c>
      <c r="AC1798" t="s">
        <v>217</v>
      </c>
      <c r="AL1798" t="s">
        <v>218</v>
      </c>
      <c r="AM1798" t="s">
        <v>3942</v>
      </c>
      <c r="AN1798" t="s">
        <v>6</v>
      </c>
      <c r="AO1798" s="57">
        <v>46120.829675925925</v>
      </c>
      <c r="AR1798" t="s">
        <v>219</v>
      </c>
      <c r="AS1798" t="s">
        <v>581</v>
      </c>
      <c r="AT1798" t="s">
        <v>231</v>
      </c>
      <c r="AU1798">
        <v>20260804</v>
      </c>
      <c r="AV1798" t="s">
        <v>222</v>
      </c>
      <c r="AW1798" t="s">
        <v>567</v>
      </c>
      <c r="AX1798" t="s">
        <v>223</v>
      </c>
      <c r="BA1798" s="57">
        <v>46238.291666666664</v>
      </c>
      <c r="BB1798" t="s">
        <v>3942</v>
      </c>
      <c r="BC1798">
        <v>2026</v>
      </c>
      <c r="BD1798">
        <v>8</v>
      </c>
      <c r="BE1798">
        <v>4</v>
      </c>
      <c r="BF1798" s="6">
        <f t="shared" si="84"/>
        <v>46238</v>
      </c>
      <c r="BG1798">
        <f t="shared" si="85"/>
        <v>-0.29166666666424135</v>
      </c>
      <c r="BH1798" t="str">
        <f t="shared" si="86"/>
        <v>COMPLY</v>
      </c>
      <c r="BI1798" t="str">
        <f>VLOOKUP(H1798,Sheet2!$A$1:$B$270,2,FALSE)</f>
        <v>KLUNGKUNG</v>
      </c>
    </row>
    <row r="1799" spans="1:61">
      <c r="A1799">
        <v>1798</v>
      </c>
      <c r="B1799">
        <v>1002504930</v>
      </c>
      <c r="C1799">
        <v>3</v>
      </c>
      <c r="D1799" t="s">
        <v>49</v>
      </c>
      <c r="E1799">
        <v>4</v>
      </c>
      <c r="F1799" t="s">
        <v>247</v>
      </c>
      <c r="G1799" t="s">
        <v>551</v>
      </c>
      <c r="H1799" t="s">
        <v>964</v>
      </c>
      <c r="I1799" t="s">
        <v>213</v>
      </c>
      <c r="J1799" t="s">
        <v>214</v>
      </c>
      <c r="K1799" t="s">
        <v>149</v>
      </c>
      <c r="L1799" t="s">
        <v>215</v>
      </c>
      <c r="M1799" t="s">
        <v>76</v>
      </c>
      <c r="N1799" t="s">
        <v>216</v>
      </c>
      <c r="O1799" s="57">
        <v>46235.78328703704</v>
      </c>
      <c r="P1799" s="57">
        <v>46236.634328703702</v>
      </c>
      <c r="Q1799">
        <v>69356908</v>
      </c>
      <c r="S1799">
        <v>141457110816</v>
      </c>
      <c r="T1799" t="s">
        <v>3943</v>
      </c>
      <c r="U1799" t="s">
        <v>3944</v>
      </c>
      <c r="V1799" t="s">
        <v>3945</v>
      </c>
      <c r="Z1799">
        <v>110.25691933934201</v>
      </c>
      <c r="AA1799">
        <v>-6.9422208417194797</v>
      </c>
      <c r="AB1799" t="s">
        <v>3946</v>
      </c>
      <c r="AC1799" t="s">
        <v>237</v>
      </c>
      <c r="AL1799" t="s">
        <v>218</v>
      </c>
      <c r="AM1799" t="s">
        <v>3865</v>
      </c>
      <c r="AN1799" t="s">
        <v>6</v>
      </c>
      <c r="AO1799" s="57">
        <v>46030.788136574076</v>
      </c>
      <c r="AP1799" s="57">
        <v>46236.625</v>
      </c>
      <c r="AR1799" t="s">
        <v>219</v>
      </c>
      <c r="AS1799" t="s">
        <v>220</v>
      </c>
      <c r="AT1799" t="s">
        <v>231</v>
      </c>
      <c r="AU1799">
        <v>20260802</v>
      </c>
      <c r="AV1799" t="s">
        <v>222</v>
      </c>
      <c r="AW1799" t="s">
        <v>1063</v>
      </c>
      <c r="AX1799" t="s">
        <v>223</v>
      </c>
      <c r="BA1799" s="57">
        <v>46236.625</v>
      </c>
      <c r="BB1799" t="s">
        <v>3865</v>
      </c>
      <c r="BC1799">
        <v>2026</v>
      </c>
      <c r="BD1799">
        <v>8</v>
      </c>
      <c r="BE1799">
        <v>2</v>
      </c>
      <c r="BF1799" s="6">
        <f t="shared" si="84"/>
        <v>46236</v>
      </c>
      <c r="BG1799">
        <f t="shared" si="85"/>
        <v>-0.625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1002514224</v>
      </c>
      <c r="C1800">
        <v>3</v>
      </c>
      <c r="D1800" t="s">
        <v>42</v>
      </c>
      <c r="E1800">
        <v>5</v>
      </c>
      <c r="F1800" t="s">
        <v>102</v>
      </c>
      <c r="G1800" t="s">
        <v>102</v>
      </c>
      <c r="H1800" t="s">
        <v>431</v>
      </c>
      <c r="I1800" t="s">
        <v>213</v>
      </c>
      <c r="J1800" t="s">
        <v>214</v>
      </c>
      <c r="K1800" t="s">
        <v>149</v>
      </c>
      <c r="L1800" t="s">
        <v>215</v>
      </c>
      <c r="M1800" t="s">
        <v>76</v>
      </c>
      <c r="N1800" t="s">
        <v>216</v>
      </c>
      <c r="O1800" s="57">
        <v>46241.4534375</v>
      </c>
      <c r="P1800" s="57">
        <v>46241.609606481485</v>
      </c>
      <c r="Q1800">
        <v>69360616</v>
      </c>
      <c r="S1800">
        <v>152502216729</v>
      </c>
      <c r="T1800" t="s">
        <v>5975</v>
      </c>
      <c r="U1800" t="s">
        <v>5976</v>
      </c>
      <c r="V1800" t="s">
        <v>5977</v>
      </c>
      <c r="Z1800">
        <v>113.7242911</v>
      </c>
      <c r="AA1800">
        <v>-8.1676392999999994</v>
      </c>
      <c r="AB1800" t="s">
        <v>5978</v>
      </c>
      <c r="AC1800" t="s">
        <v>237</v>
      </c>
      <c r="AL1800" t="s">
        <v>218</v>
      </c>
      <c r="AM1800" t="s">
        <v>5979</v>
      </c>
      <c r="AN1800" t="s">
        <v>6</v>
      </c>
      <c r="AO1800" s="57">
        <v>46211.455092592594</v>
      </c>
      <c r="AP1800" s="57">
        <v>46242.333333333336</v>
      </c>
      <c r="AR1800" t="s">
        <v>219</v>
      </c>
      <c r="AS1800" t="s">
        <v>569</v>
      </c>
      <c r="AT1800" t="s">
        <v>231</v>
      </c>
      <c r="AU1800">
        <v>20260807</v>
      </c>
      <c r="AV1800" t="s">
        <v>222</v>
      </c>
      <c r="AW1800" t="s">
        <v>1055</v>
      </c>
      <c r="AX1800" t="s">
        <v>223</v>
      </c>
      <c r="BA1800" s="57">
        <v>46242.333333333336</v>
      </c>
      <c r="BB1800" t="s">
        <v>5979</v>
      </c>
      <c r="BC1800">
        <v>2026</v>
      </c>
      <c r="BD1800">
        <v>8</v>
      </c>
      <c r="BE1800">
        <v>7</v>
      </c>
      <c r="BF1800" s="6">
        <f t="shared" si="84"/>
        <v>46241</v>
      </c>
      <c r="BG1800">
        <f t="shared" si="85"/>
        <v>-1.3333333333357587</v>
      </c>
      <c r="BH1800" t="str">
        <f t="shared" si="86"/>
        <v>COMPLY</v>
      </c>
      <c r="BI1800" t="str">
        <f>VLOOKUP(H1800,Sheet2!$A$1:$B$270,2,FALSE)</f>
        <v>JEMBER</v>
      </c>
    </row>
    <row r="1801" spans="1:61">
      <c r="A1801">
        <v>1800</v>
      </c>
      <c r="B1801">
        <v>1002524253</v>
      </c>
      <c r="C1801">
        <v>3</v>
      </c>
      <c r="D1801" t="s">
        <v>45</v>
      </c>
      <c r="E1801">
        <v>5</v>
      </c>
      <c r="F1801" t="s">
        <v>211</v>
      </c>
      <c r="G1801" t="s">
        <v>110</v>
      </c>
      <c r="H1801" t="s">
        <v>321</v>
      </c>
      <c r="I1801" t="s">
        <v>213</v>
      </c>
      <c r="J1801" t="s">
        <v>214</v>
      </c>
      <c r="K1801" t="s">
        <v>149</v>
      </c>
      <c r="M1801" t="s">
        <v>614</v>
      </c>
      <c r="N1801" t="s">
        <v>216</v>
      </c>
      <c r="O1801" s="57">
        <v>46247.560810185183</v>
      </c>
      <c r="P1801" s="57">
        <v>46248.341678240744</v>
      </c>
      <c r="Q1801">
        <v>69365151</v>
      </c>
      <c r="S1801">
        <v>172611786212</v>
      </c>
      <c r="T1801" t="s">
        <v>9769</v>
      </c>
      <c r="U1801" t="s">
        <v>9770</v>
      </c>
      <c r="Z1801">
        <v>118.431922</v>
      </c>
      <c r="AA1801">
        <v>-8.5391399999999997</v>
      </c>
      <c r="AB1801" t="s">
        <v>9771</v>
      </c>
      <c r="AC1801" t="s">
        <v>292</v>
      </c>
      <c r="AO1801" t="s">
        <v>9221</v>
      </c>
      <c r="AR1801" t="s">
        <v>5</v>
      </c>
      <c r="AS1801" t="s">
        <v>603</v>
      </c>
      <c r="AT1801" t="s">
        <v>231</v>
      </c>
      <c r="AV1801" t="s">
        <v>9772</v>
      </c>
      <c r="AW1801" t="s">
        <v>566</v>
      </c>
      <c r="AX1801" t="s">
        <v>223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str">
        <f>VLOOKUP(H1801,Sheet2!$A$1:$B$270,2,FALSE)</f>
        <v>BIMA</v>
      </c>
    </row>
    <row r="1802" spans="1:61">
      <c r="A1802">
        <v>1801</v>
      </c>
      <c r="B1802">
        <v>1002522048</v>
      </c>
      <c r="C1802">
        <v>3</v>
      </c>
      <c r="D1802" t="s">
        <v>51</v>
      </c>
      <c r="E1802">
        <v>4</v>
      </c>
      <c r="F1802" t="s">
        <v>275</v>
      </c>
      <c r="G1802" t="s">
        <v>575</v>
      </c>
      <c r="H1802" t="s">
        <v>935</v>
      </c>
      <c r="I1802" t="s">
        <v>213</v>
      </c>
      <c r="J1802" t="s">
        <v>214</v>
      </c>
      <c r="K1802" t="s">
        <v>149</v>
      </c>
      <c r="L1802" t="s">
        <v>215</v>
      </c>
      <c r="M1802" t="s">
        <v>225</v>
      </c>
      <c r="N1802" t="s">
        <v>216</v>
      </c>
      <c r="O1802" s="57">
        <v>46246.537569444445</v>
      </c>
      <c r="P1802" s="57">
        <v>46247.546331018515</v>
      </c>
      <c r="Q1802">
        <v>69364199</v>
      </c>
      <c r="S1802">
        <v>142509107238</v>
      </c>
      <c r="T1802" t="s">
        <v>8120</v>
      </c>
      <c r="U1802" t="s">
        <v>8121</v>
      </c>
      <c r="V1802" t="s">
        <v>8801</v>
      </c>
      <c r="Z1802">
        <v>111.1232792</v>
      </c>
      <c r="AA1802">
        <v>-7.1226444999999998</v>
      </c>
      <c r="AB1802" t="s">
        <v>8802</v>
      </c>
      <c r="AC1802" t="s">
        <v>237</v>
      </c>
      <c r="AL1802" t="s">
        <v>218</v>
      </c>
      <c r="AM1802" t="s">
        <v>8095</v>
      </c>
      <c r="AN1802" t="s">
        <v>6</v>
      </c>
      <c r="AO1802" s="57">
        <v>46364.538194444445</v>
      </c>
      <c r="AP1802" s="57">
        <v>46247.541666666664</v>
      </c>
      <c r="AR1802" t="s">
        <v>18</v>
      </c>
      <c r="AS1802" t="s">
        <v>936</v>
      </c>
      <c r="AT1802" t="s">
        <v>221</v>
      </c>
      <c r="AV1802" t="s">
        <v>227</v>
      </c>
      <c r="AW1802" t="s">
        <v>1133</v>
      </c>
      <c r="AX1802" t="s">
        <v>223</v>
      </c>
      <c r="BA1802" s="57">
        <v>46247.541666666664</v>
      </c>
      <c r="BB1802" t="s">
        <v>8095</v>
      </c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:61">
      <c r="A1803">
        <v>1802</v>
      </c>
      <c r="B1803">
        <v>1002523731</v>
      </c>
      <c r="C1803">
        <v>3</v>
      </c>
      <c r="D1803" t="s">
        <v>51</v>
      </c>
      <c r="E1803">
        <v>4</v>
      </c>
      <c r="F1803" t="s">
        <v>275</v>
      </c>
      <c r="G1803" t="s">
        <v>611</v>
      </c>
      <c r="H1803" t="s">
        <v>612</v>
      </c>
      <c r="I1803" t="s">
        <v>213</v>
      </c>
      <c r="J1803" t="s">
        <v>214</v>
      </c>
      <c r="K1803" t="s">
        <v>149</v>
      </c>
      <c r="L1803" t="s">
        <v>215</v>
      </c>
      <c r="M1803" t="s">
        <v>240</v>
      </c>
      <c r="N1803" t="s">
        <v>216</v>
      </c>
      <c r="O1803" s="57">
        <v>46247.440243055556</v>
      </c>
      <c r="P1803" s="57">
        <v>46247.441678240742</v>
      </c>
      <c r="Q1803">
        <v>69364892</v>
      </c>
      <c r="S1803">
        <v>142570111871</v>
      </c>
      <c r="T1803" t="s">
        <v>9773</v>
      </c>
      <c r="U1803" t="s">
        <v>9774</v>
      </c>
      <c r="V1803" t="s">
        <v>9775</v>
      </c>
      <c r="Z1803">
        <v>111.388127</v>
      </c>
      <c r="AA1803">
        <v>-6.8077810000000003</v>
      </c>
      <c r="AB1803" t="s">
        <v>9776</v>
      </c>
      <c r="AC1803" t="s">
        <v>237</v>
      </c>
      <c r="AL1803" t="s">
        <v>218</v>
      </c>
      <c r="AM1803" t="s">
        <v>9777</v>
      </c>
      <c r="AN1803" t="s">
        <v>6</v>
      </c>
      <c r="AO1803" t="s">
        <v>8916</v>
      </c>
      <c r="AP1803" s="57">
        <v>46249.541666666664</v>
      </c>
      <c r="AR1803" t="s">
        <v>241</v>
      </c>
      <c r="AS1803" t="s">
        <v>611</v>
      </c>
      <c r="AT1803" t="s">
        <v>231</v>
      </c>
      <c r="AV1803" t="s">
        <v>240</v>
      </c>
      <c r="AW1803" t="s">
        <v>1060</v>
      </c>
      <c r="AX1803" t="s">
        <v>223</v>
      </c>
      <c r="BA1803" s="57">
        <v>46249.541666666664</v>
      </c>
      <c r="BB1803" t="s">
        <v>9777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:61">
      <c r="A1804">
        <v>1803</v>
      </c>
      <c r="B1804">
        <v>1002518279</v>
      </c>
      <c r="C1804">
        <v>3</v>
      </c>
      <c r="D1804" t="s">
        <v>45</v>
      </c>
      <c r="E1804">
        <v>5</v>
      </c>
      <c r="F1804" t="s">
        <v>113</v>
      </c>
      <c r="G1804" t="s">
        <v>114</v>
      </c>
      <c r="H1804" t="s">
        <v>369</v>
      </c>
      <c r="I1804" t="s">
        <v>213</v>
      </c>
      <c r="J1804" t="s">
        <v>214</v>
      </c>
      <c r="K1804" t="s">
        <v>149</v>
      </c>
      <c r="L1804" t="s">
        <v>215</v>
      </c>
      <c r="M1804" t="s">
        <v>76</v>
      </c>
      <c r="N1804" t="s">
        <v>216</v>
      </c>
      <c r="O1804" s="57">
        <v>46244.64303240741</v>
      </c>
      <c r="P1804" s="57">
        <v>46247.640046296299</v>
      </c>
      <c r="Q1804">
        <v>69362623</v>
      </c>
      <c r="S1804">
        <v>172514216915</v>
      </c>
      <c r="T1804" t="s">
        <v>6855</v>
      </c>
      <c r="U1804" t="s">
        <v>6856</v>
      </c>
      <c r="V1804" t="s">
        <v>6857</v>
      </c>
      <c r="Z1804">
        <v>120.6082067</v>
      </c>
      <c r="AA1804">
        <v>-8.8148406000000001</v>
      </c>
      <c r="AB1804" t="s">
        <v>6858</v>
      </c>
      <c r="AC1804" t="s">
        <v>237</v>
      </c>
      <c r="AL1804" t="s">
        <v>218</v>
      </c>
      <c r="AM1804" t="s">
        <v>6859</v>
      </c>
      <c r="AN1804" t="s">
        <v>6</v>
      </c>
      <c r="AO1804" s="57">
        <v>46303.652731481481</v>
      </c>
      <c r="AP1804" s="57">
        <v>46245.541666666664</v>
      </c>
      <c r="AR1804" t="s">
        <v>219</v>
      </c>
      <c r="AS1804" t="s">
        <v>220</v>
      </c>
      <c r="AT1804" t="s">
        <v>231</v>
      </c>
      <c r="AU1804">
        <v>20260813</v>
      </c>
      <c r="AV1804" t="s">
        <v>222</v>
      </c>
      <c r="AW1804" t="s">
        <v>1055</v>
      </c>
      <c r="AX1804" t="s">
        <v>223</v>
      </c>
      <c r="BA1804" s="57">
        <v>46245.541666666664</v>
      </c>
      <c r="BB1804" t="s">
        <v>6859</v>
      </c>
      <c r="BC1804">
        <v>2026</v>
      </c>
      <c r="BD1804">
        <v>8</v>
      </c>
      <c r="BE1804">
        <v>13</v>
      </c>
      <c r="BF1804" s="6">
        <f t="shared" si="84"/>
        <v>46247</v>
      </c>
      <c r="BG1804">
        <f t="shared" si="85"/>
        <v>1.4583333333357587</v>
      </c>
      <c r="BH1804" t="str">
        <f t="shared" si="86"/>
        <v>NOT COMPLY</v>
      </c>
      <c r="BI1804" t="str">
        <f>VLOOKUP(H1804,Sheet2!$A$1:$B$270,2,FALSE)</f>
        <v>LABOAN BAJO</v>
      </c>
    </row>
    <row r="1805" spans="1:61">
      <c r="A1805">
        <v>1804</v>
      </c>
      <c r="B1805">
        <v>1002516285</v>
      </c>
      <c r="C1805">
        <v>3</v>
      </c>
      <c r="D1805" t="s">
        <v>42</v>
      </c>
      <c r="E1805">
        <v>5</v>
      </c>
      <c r="F1805" t="s">
        <v>102</v>
      </c>
      <c r="G1805" t="s">
        <v>100</v>
      </c>
      <c r="H1805" t="s">
        <v>284</v>
      </c>
      <c r="I1805" t="s">
        <v>213</v>
      </c>
      <c r="J1805" t="s">
        <v>214</v>
      </c>
      <c r="K1805" t="s">
        <v>149</v>
      </c>
      <c r="L1805" t="s">
        <v>215</v>
      </c>
      <c r="M1805" t="s">
        <v>76</v>
      </c>
      <c r="N1805" t="s">
        <v>216</v>
      </c>
      <c r="O1805" s="57">
        <v>46243.359675925924</v>
      </c>
      <c r="P1805" s="57">
        <v>46243.803298611114</v>
      </c>
      <c r="Q1805">
        <v>69361697</v>
      </c>
      <c r="S1805">
        <v>152507225782</v>
      </c>
      <c r="T1805" t="s">
        <v>5983</v>
      </c>
      <c r="U1805" t="s">
        <v>5984</v>
      </c>
      <c r="V1805" t="s">
        <v>5985</v>
      </c>
      <c r="Z1805">
        <v>113.77626718542101</v>
      </c>
      <c r="AA1805">
        <v>-7.8535140023004502</v>
      </c>
      <c r="AB1805" t="s">
        <v>5986</v>
      </c>
      <c r="AC1805" t="s">
        <v>237</v>
      </c>
      <c r="AL1805" t="s">
        <v>218</v>
      </c>
      <c r="AM1805" t="s">
        <v>5987</v>
      </c>
      <c r="AN1805" t="s">
        <v>6</v>
      </c>
      <c r="AO1805" s="57">
        <v>46273.360937500001</v>
      </c>
      <c r="AP1805" s="57">
        <v>46244.541666666664</v>
      </c>
      <c r="AR1805" t="s">
        <v>219</v>
      </c>
      <c r="AS1805" t="s">
        <v>100</v>
      </c>
      <c r="AT1805" t="s">
        <v>221</v>
      </c>
      <c r="AU1805">
        <v>20260809</v>
      </c>
      <c r="AV1805" t="s">
        <v>222</v>
      </c>
      <c r="AW1805" t="s">
        <v>914</v>
      </c>
      <c r="AX1805" t="s">
        <v>223</v>
      </c>
      <c r="BA1805" s="57">
        <v>46244.541666666664</v>
      </c>
      <c r="BB1805" t="s">
        <v>5987</v>
      </c>
      <c r="BC1805">
        <v>2026</v>
      </c>
      <c r="BD1805">
        <v>8</v>
      </c>
      <c r="BE1805">
        <v>9</v>
      </c>
      <c r="BF1805" s="6">
        <f t="shared" si="84"/>
        <v>46243</v>
      </c>
      <c r="BG1805">
        <f t="shared" si="85"/>
        <v>-1.5416666666642413</v>
      </c>
      <c r="BH1805" t="str">
        <f t="shared" si="86"/>
        <v>COMPLY</v>
      </c>
      <c r="BI1805" t="str">
        <f>VLOOKUP(H1805,Sheet2!$A$1:$B$270,2,FALSE)</f>
        <v>JEMBER</v>
      </c>
    </row>
    <row r="1806" spans="1:61">
      <c r="A1806">
        <v>1805</v>
      </c>
      <c r="B1806">
        <v>1002521889</v>
      </c>
      <c r="C1806">
        <v>3</v>
      </c>
      <c r="D1806" t="s">
        <v>42</v>
      </c>
      <c r="E1806">
        <v>5</v>
      </c>
      <c r="F1806" t="s">
        <v>102</v>
      </c>
      <c r="G1806" t="s">
        <v>108</v>
      </c>
      <c r="H1806" t="s">
        <v>508</v>
      </c>
      <c r="I1806" t="s">
        <v>213</v>
      </c>
      <c r="J1806" t="s">
        <v>214</v>
      </c>
      <c r="K1806" t="s">
        <v>149</v>
      </c>
      <c r="L1806" t="s">
        <v>215</v>
      </c>
      <c r="M1806" t="s">
        <v>76</v>
      </c>
      <c r="N1806" t="s">
        <v>216</v>
      </c>
      <c r="O1806" s="57">
        <v>46246.493009259262</v>
      </c>
      <c r="P1806" s="57">
        <v>46246.839745370373</v>
      </c>
      <c r="Q1806">
        <v>69364129</v>
      </c>
      <c r="S1806">
        <v>152529201004</v>
      </c>
      <c r="T1806" t="s">
        <v>8803</v>
      </c>
      <c r="U1806" t="s">
        <v>8804</v>
      </c>
      <c r="V1806" t="s">
        <v>8805</v>
      </c>
      <c r="Z1806">
        <v>113.845755</v>
      </c>
      <c r="AA1806">
        <v>-7.6859440000000001</v>
      </c>
      <c r="AB1806" t="s">
        <v>8806</v>
      </c>
      <c r="AC1806" t="s">
        <v>237</v>
      </c>
      <c r="AL1806" t="s">
        <v>218</v>
      </c>
      <c r="AM1806" t="s">
        <v>8346</v>
      </c>
      <c r="AN1806" t="s">
        <v>6</v>
      </c>
      <c r="AO1806" s="57">
        <v>46364.496782407405</v>
      </c>
      <c r="AP1806" s="57">
        <v>46247.333333333336</v>
      </c>
      <c r="AR1806" t="s">
        <v>219</v>
      </c>
      <c r="AS1806" t="s">
        <v>108</v>
      </c>
      <c r="AT1806" t="s">
        <v>231</v>
      </c>
      <c r="AU1806">
        <v>20260812</v>
      </c>
      <c r="AV1806" t="s">
        <v>222</v>
      </c>
      <c r="AW1806" t="s">
        <v>1055</v>
      </c>
      <c r="AX1806" t="s">
        <v>223</v>
      </c>
      <c r="BA1806" s="57">
        <v>46247.333333333336</v>
      </c>
      <c r="BB1806" t="s">
        <v>8346</v>
      </c>
      <c r="BC1806">
        <v>2026</v>
      </c>
      <c r="BD1806">
        <v>8</v>
      </c>
      <c r="BE1806">
        <v>12</v>
      </c>
      <c r="BF1806" s="6">
        <f t="shared" si="84"/>
        <v>46246</v>
      </c>
      <c r="BG1806">
        <f t="shared" si="85"/>
        <v>-1.3333333333357587</v>
      </c>
      <c r="BH1806" t="str">
        <f t="shared" si="86"/>
        <v>COMPLY</v>
      </c>
      <c r="BI1806" t="str">
        <f>VLOOKUP(H1806,Sheet2!$A$1:$B$270,2,FALSE)</f>
        <v>BANYUWANGI</v>
      </c>
    </row>
    <row r="1807" spans="1:61">
      <c r="A1807">
        <v>1806</v>
      </c>
      <c r="B1807">
        <v>1002516520</v>
      </c>
      <c r="C1807">
        <v>3</v>
      </c>
      <c r="D1807" t="s">
        <v>59</v>
      </c>
      <c r="E1807">
        <v>4</v>
      </c>
      <c r="F1807" t="s">
        <v>224</v>
      </c>
      <c r="G1807" t="s">
        <v>621</v>
      </c>
      <c r="H1807" t="s">
        <v>5990</v>
      </c>
      <c r="I1807" t="s">
        <v>213</v>
      </c>
      <c r="J1807" t="s">
        <v>214</v>
      </c>
      <c r="K1807" t="s">
        <v>149</v>
      </c>
      <c r="L1807" t="s">
        <v>215</v>
      </c>
      <c r="M1807" t="s">
        <v>76</v>
      </c>
      <c r="N1807" t="s">
        <v>216</v>
      </c>
      <c r="O1807" s="57">
        <v>46243.591643518521</v>
      </c>
      <c r="P1807" s="57">
        <v>46244.485208333332</v>
      </c>
      <c r="Q1807">
        <v>69361895</v>
      </c>
      <c r="S1807">
        <v>143390112667</v>
      </c>
      <c r="T1807" t="s">
        <v>5991</v>
      </c>
      <c r="U1807" t="s">
        <v>5992</v>
      </c>
      <c r="V1807" t="s">
        <v>5993</v>
      </c>
      <c r="Z1807">
        <v>108.798371</v>
      </c>
      <c r="AA1807">
        <v>-7.487152</v>
      </c>
      <c r="AB1807" t="s">
        <v>5994</v>
      </c>
      <c r="AC1807" t="s">
        <v>237</v>
      </c>
      <c r="AL1807" t="s">
        <v>218</v>
      </c>
      <c r="AM1807" t="s">
        <v>5995</v>
      </c>
      <c r="AN1807" t="s">
        <v>6</v>
      </c>
      <c r="AO1807" s="57">
        <v>46273.610949074071</v>
      </c>
      <c r="AP1807" s="57">
        <v>46244.541666666664</v>
      </c>
      <c r="AR1807" t="s">
        <v>219</v>
      </c>
      <c r="AS1807" t="s">
        <v>1000</v>
      </c>
      <c r="AT1807" t="s">
        <v>231</v>
      </c>
      <c r="AU1807">
        <v>20260810</v>
      </c>
      <c r="AV1807" t="s">
        <v>222</v>
      </c>
      <c r="AW1807" t="s">
        <v>1068</v>
      </c>
      <c r="AX1807" t="s">
        <v>223</v>
      </c>
      <c r="BA1807" s="57">
        <v>46244.541666666664</v>
      </c>
      <c r="BB1807" t="s">
        <v>5995</v>
      </c>
      <c r="BC1807">
        <v>2026</v>
      </c>
      <c r="BD1807">
        <v>8</v>
      </c>
      <c r="BE1807">
        <v>10</v>
      </c>
      <c r="BF1807" s="6">
        <f t="shared" si="84"/>
        <v>46244</v>
      </c>
      <c r="BG1807">
        <f t="shared" si="85"/>
        <v>-0.54166666666424135</v>
      </c>
      <c r="BH1807" t="str">
        <f t="shared" si="86"/>
        <v>COMPLY</v>
      </c>
      <c r="BI1807" t="e">
        <f>VLOOKUP(H1807,Sheet2!$A$1:$B$270,2,FALSE)</f>
        <v>#N/A</v>
      </c>
    </row>
    <row r="1808" spans="1:61">
      <c r="A1808">
        <v>1807</v>
      </c>
      <c r="B1808">
        <v>1002522971</v>
      </c>
      <c r="C1808">
        <v>3</v>
      </c>
      <c r="D1808" t="s">
        <v>55</v>
      </c>
      <c r="E1808">
        <v>5</v>
      </c>
      <c r="F1808" t="s">
        <v>267</v>
      </c>
      <c r="G1808" t="s">
        <v>126</v>
      </c>
      <c r="H1808" t="s">
        <v>268</v>
      </c>
      <c r="I1808" t="s">
        <v>213</v>
      </c>
      <c r="J1808" t="s">
        <v>214</v>
      </c>
      <c r="K1808" t="s">
        <v>149</v>
      </c>
      <c r="L1808" t="s">
        <v>215</v>
      </c>
      <c r="M1808" t="s">
        <v>259</v>
      </c>
      <c r="N1808" t="s">
        <v>216</v>
      </c>
      <c r="O1808" s="57">
        <v>46246.704143518517</v>
      </c>
      <c r="P1808" s="57">
        <v>46247.752083333333</v>
      </c>
      <c r="Q1808">
        <v>69364515</v>
      </c>
      <c r="S1808">
        <v>152413167656</v>
      </c>
      <c r="T1808" t="s">
        <v>8807</v>
      </c>
      <c r="U1808" t="s">
        <v>9778</v>
      </c>
      <c r="V1808" t="s">
        <v>8808</v>
      </c>
      <c r="Z1808">
        <v>112.7295445</v>
      </c>
      <c r="AA1808">
        <v>-7.2557663999999997</v>
      </c>
      <c r="AB1808" t="s">
        <v>8809</v>
      </c>
      <c r="AC1808" t="s">
        <v>217</v>
      </c>
      <c r="AL1808" t="s">
        <v>218</v>
      </c>
      <c r="AM1808" t="s">
        <v>8078</v>
      </c>
      <c r="AN1808" t="s">
        <v>6</v>
      </c>
      <c r="AO1808" s="57">
        <v>46364.704791666663</v>
      </c>
      <c r="AP1808" s="57">
        <v>46247.625</v>
      </c>
      <c r="AR1808" t="s">
        <v>260</v>
      </c>
      <c r="AS1808" t="s">
        <v>610</v>
      </c>
      <c r="AT1808" t="s">
        <v>231</v>
      </c>
      <c r="AV1808" t="s">
        <v>261</v>
      </c>
      <c r="AW1808" t="s">
        <v>1068</v>
      </c>
      <c r="AX1808" t="s">
        <v>223</v>
      </c>
      <c r="BA1808" s="57">
        <v>46247.625</v>
      </c>
      <c r="BB1808" t="s">
        <v>8078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str">
        <f>VLOOKUP(H1808,Sheet2!$A$1:$B$270,2,FALSE)</f>
        <v>SURABAYA SELATAN</v>
      </c>
    </row>
    <row r="1809" spans="1:61">
      <c r="A1809">
        <v>1808</v>
      </c>
      <c r="B1809">
        <v>1002505700</v>
      </c>
      <c r="C1809">
        <v>3</v>
      </c>
      <c r="D1809" t="s">
        <v>51</v>
      </c>
      <c r="E1809">
        <v>4</v>
      </c>
      <c r="F1809" t="s">
        <v>235</v>
      </c>
      <c r="G1809" t="s">
        <v>594</v>
      </c>
      <c r="H1809" t="s">
        <v>636</v>
      </c>
      <c r="I1809" t="s">
        <v>213</v>
      </c>
      <c r="J1809" t="s">
        <v>214</v>
      </c>
      <c r="K1809" t="s">
        <v>149</v>
      </c>
      <c r="M1809" t="s">
        <v>1084</v>
      </c>
      <c r="N1809" t="s">
        <v>216</v>
      </c>
      <c r="O1809" s="57">
        <v>46237.419664351852</v>
      </c>
      <c r="P1809" s="57">
        <v>46239.43891203704</v>
      </c>
      <c r="Q1809">
        <v>69357277</v>
      </c>
      <c r="T1809" t="s">
        <v>3959</v>
      </c>
      <c r="Z1809">
        <v>110.76519</v>
      </c>
      <c r="AA1809">
        <v>-7.5410199999999996</v>
      </c>
      <c r="AB1809" t="s">
        <v>3960</v>
      </c>
      <c r="AC1809" t="s">
        <v>230</v>
      </c>
      <c r="AL1809" t="s">
        <v>218</v>
      </c>
      <c r="AM1809" s="58">
        <v>25569</v>
      </c>
      <c r="AN1809" t="s">
        <v>6</v>
      </c>
      <c r="AO1809" s="57">
        <v>46089.424085648148</v>
      </c>
      <c r="AS1809" t="s">
        <v>220</v>
      </c>
      <c r="AT1809" t="s">
        <v>231</v>
      </c>
      <c r="AV1809" t="s">
        <v>1084</v>
      </c>
      <c r="AW1809" t="s">
        <v>565</v>
      </c>
      <c r="AX1809" t="s">
        <v>223</v>
      </c>
      <c r="BA1809" s="57">
        <v>25569</v>
      </c>
      <c r="BB1809" s="58">
        <v>25569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:61">
      <c r="A1810">
        <v>1809</v>
      </c>
      <c r="B1810">
        <v>1002520854</v>
      </c>
      <c r="C1810">
        <v>3</v>
      </c>
      <c r="D1810" t="s">
        <v>42</v>
      </c>
      <c r="E1810">
        <v>5</v>
      </c>
      <c r="F1810" t="s">
        <v>233</v>
      </c>
      <c r="G1810" t="s">
        <v>101</v>
      </c>
      <c r="H1810" t="s">
        <v>439</v>
      </c>
      <c r="I1810" t="s">
        <v>213</v>
      </c>
      <c r="J1810" t="s">
        <v>214</v>
      </c>
      <c r="K1810" t="s">
        <v>149</v>
      </c>
      <c r="M1810" t="s">
        <v>76</v>
      </c>
      <c r="N1810" t="s">
        <v>216</v>
      </c>
      <c r="O1810" s="57">
        <v>46245.708923611113</v>
      </c>
      <c r="P1810" s="57">
        <v>46246.678900462961</v>
      </c>
      <c r="Q1810">
        <v>69363658</v>
      </c>
      <c r="S1810">
        <v>152331251030</v>
      </c>
      <c r="T1810" t="s">
        <v>7912</v>
      </c>
      <c r="U1810" t="s">
        <v>7913</v>
      </c>
      <c r="V1810" t="s">
        <v>7914</v>
      </c>
      <c r="Z1810">
        <v>112.5865337</v>
      </c>
      <c r="AA1810">
        <v>-7.4237736999999999</v>
      </c>
      <c r="AB1810" t="s">
        <v>7915</v>
      </c>
      <c r="AC1810" t="s">
        <v>230</v>
      </c>
      <c r="AL1810" t="s">
        <v>218</v>
      </c>
      <c r="AM1810" t="s">
        <v>7302</v>
      </c>
      <c r="AN1810" t="s">
        <v>6</v>
      </c>
      <c r="AO1810" s="57">
        <v>46334.715416666666</v>
      </c>
      <c r="AP1810" s="57">
        <v>46246.625</v>
      </c>
      <c r="AR1810" t="s">
        <v>219</v>
      </c>
      <c r="AS1810" t="s">
        <v>608</v>
      </c>
      <c r="AT1810" t="s">
        <v>231</v>
      </c>
      <c r="AU1810">
        <v>20260812</v>
      </c>
      <c r="AV1810" t="s">
        <v>222</v>
      </c>
      <c r="AW1810" t="s">
        <v>566</v>
      </c>
      <c r="AX1810" t="s">
        <v>223</v>
      </c>
      <c r="BA1810" s="57">
        <v>46246.625</v>
      </c>
      <c r="BB1810" t="s">
        <v>7302</v>
      </c>
      <c r="BC1810">
        <v>2026</v>
      </c>
      <c r="BD1810">
        <v>8</v>
      </c>
      <c r="BE1810">
        <v>12</v>
      </c>
      <c r="BF1810" s="6">
        <f t="shared" si="84"/>
        <v>46246</v>
      </c>
      <c r="BG1810">
        <f t="shared" si="85"/>
        <v>-0.625</v>
      </c>
      <c r="BH1810" t="str">
        <f t="shared" si="86"/>
        <v>COMPLY</v>
      </c>
      <c r="BI1810" t="str">
        <f>VLOOKUP(H1810,Sheet2!$A$1:$B$270,2,FALSE)</f>
        <v>SIDOARJO</v>
      </c>
    </row>
    <row r="1811" spans="1:61">
      <c r="A1811">
        <v>1810</v>
      </c>
      <c r="B1811">
        <v>1002522843</v>
      </c>
      <c r="C1811">
        <v>3</v>
      </c>
      <c r="D1811" t="s">
        <v>38</v>
      </c>
      <c r="E1811">
        <v>5</v>
      </c>
      <c r="F1811" t="s">
        <v>92</v>
      </c>
      <c r="G1811" t="s">
        <v>89</v>
      </c>
      <c r="H1811" t="s">
        <v>411</v>
      </c>
      <c r="I1811" t="s">
        <v>213</v>
      </c>
      <c r="J1811" t="s">
        <v>214</v>
      </c>
      <c r="K1811" t="s">
        <v>149</v>
      </c>
      <c r="L1811" t="s">
        <v>215</v>
      </c>
      <c r="M1811" t="s">
        <v>76</v>
      </c>
      <c r="N1811" t="s">
        <v>216</v>
      </c>
      <c r="O1811" s="57">
        <v>46246.680520833332</v>
      </c>
      <c r="P1811" s="57">
        <v>46247.608032407406</v>
      </c>
      <c r="Q1811">
        <v>69364501</v>
      </c>
      <c r="S1811">
        <v>152609258583</v>
      </c>
      <c r="T1811" t="s">
        <v>8810</v>
      </c>
      <c r="U1811" t="s">
        <v>8466</v>
      </c>
      <c r="V1811" t="s">
        <v>8811</v>
      </c>
      <c r="Z1811">
        <v>111.8772115</v>
      </c>
      <c r="AA1811">
        <v>-7.1664307999999899</v>
      </c>
      <c r="AB1811" t="s">
        <v>8812</v>
      </c>
      <c r="AC1811" t="s">
        <v>237</v>
      </c>
      <c r="AL1811" t="s">
        <v>218</v>
      </c>
      <c r="AM1811" t="s">
        <v>8813</v>
      </c>
      <c r="AN1811" t="s">
        <v>6</v>
      </c>
      <c r="AO1811" s="57">
        <v>46364.684687499997</v>
      </c>
      <c r="AP1811" s="57">
        <v>46248.625</v>
      </c>
      <c r="AR1811" t="s">
        <v>219</v>
      </c>
      <c r="AS1811" t="s">
        <v>220</v>
      </c>
      <c r="AT1811" t="s">
        <v>231</v>
      </c>
      <c r="AU1811">
        <v>20260813</v>
      </c>
      <c r="AV1811" t="s">
        <v>222</v>
      </c>
      <c r="AW1811" t="s">
        <v>1055</v>
      </c>
      <c r="AX1811" t="s">
        <v>223</v>
      </c>
      <c r="BA1811" s="57">
        <v>46248.625</v>
      </c>
      <c r="BB1811" t="s">
        <v>8813</v>
      </c>
      <c r="BC1811">
        <v>2026</v>
      </c>
      <c r="BD1811">
        <v>8</v>
      </c>
      <c r="BE1811">
        <v>13</v>
      </c>
      <c r="BF1811" s="6">
        <f t="shared" si="84"/>
        <v>46247</v>
      </c>
      <c r="BG1811">
        <f t="shared" si="85"/>
        <v>-1.625</v>
      </c>
      <c r="BH1811" t="str">
        <f t="shared" si="86"/>
        <v>COMPLY</v>
      </c>
      <c r="BI1811" t="str">
        <f>VLOOKUP(H1811,Sheet2!$A$1:$B$270,2,FALSE)</f>
        <v>BOJONEGORO</v>
      </c>
    </row>
    <row r="1812" spans="1:61">
      <c r="A1812">
        <v>1811</v>
      </c>
      <c r="B1812">
        <v>1002505398</v>
      </c>
      <c r="C1812">
        <v>3</v>
      </c>
      <c r="D1812" t="s">
        <v>45</v>
      </c>
      <c r="E1812">
        <v>5</v>
      </c>
      <c r="F1812" t="s">
        <v>211</v>
      </c>
      <c r="G1812" t="s">
        <v>116</v>
      </c>
      <c r="H1812" t="s">
        <v>274</v>
      </c>
      <c r="I1812" t="s">
        <v>213</v>
      </c>
      <c r="J1812" t="s">
        <v>214</v>
      </c>
      <c r="K1812" t="s">
        <v>149</v>
      </c>
      <c r="L1812" t="s">
        <v>215</v>
      </c>
      <c r="M1812" t="s">
        <v>582</v>
      </c>
      <c r="N1812" t="s">
        <v>216</v>
      </c>
      <c r="O1812" s="57">
        <v>46236.730520833335</v>
      </c>
      <c r="P1812" s="57">
        <v>46239.441319444442</v>
      </c>
      <c r="Q1812">
        <v>69357083</v>
      </c>
      <c r="S1812">
        <v>172604213894</v>
      </c>
      <c r="T1812" t="s">
        <v>3629</v>
      </c>
      <c r="U1812" t="s">
        <v>3963</v>
      </c>
      <c r="V1812" t="s">
        <v>3964</v>
      </c>
      <c r="Z1812">
        <v>116.497641764581</v>
      </c>
      <c r="AA1812">
        <v>-8.3319874821678201</v>
      </c>
      <c r="AB1812" t="s">
        <v>3632</v>
      </c>
      <c r="AC1812" t="s">
        <v>217</v>
      </c>
      <c r="AL1812" t="s">
        <v>218</v>
      </c>
      <c r="AM1812" t="s">
        <v>1741</v>
      </c>
      <c r="AN1812" t="s">
        <v>6</v>
      </c>
      <c r="AO1812" s="57">
        <v>46061.735879629632</v>
      </c>
      <c r="AP1812" s="57">
        <v>46237.625</v>
      </c>
      <c r="AR1812" t="s">
        <v>14</v>
      </c>
      <c r="AS1812" t="s">
        <v>956</v>
      </c>
      <c r="AT1812" t="s">
        <v>231</v>
      </c>
      <c r="AV1812" t="s">
        <v>3965</v>
      </c>
      <c r="AW1812" t="s">
        <v>1066</v>
      </c>
      <c r="AX1812" t="s">
        <v>223</v>
      </c>
      <c r="BA1812" s="57">
        <v>46237.625</v>
      </c>
      <c r="BB1812" t="s">
        <v>1741</v>
      </c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str">
        <f>VLOOKUP(H1812,Sheet2!$A$1:$B$270,2,FALSE)</f>
        <v>SELONG</v>
      </c>
    </row>
    <row r="1813" spans="1:61">
      <c r="A1813">
        <v>1812</v>
      </c>
      <c r="B1813">
        <v>1002525169</v>
      </c>
      <c r="C1813">
        <v>3</v>
      </c>
      <c r="D1813" t="s">
        <v>55</v>
      </c>
      <c r="E1813">
        <v>5</v>
      </c>
      <c r="F1813" t="s">
        <v>228</v>
      </c>
      <c r="G1813" t="s">
        <v>121</v>
      </c>
      <c r="H1813" t="s">
        <v>286</v>
      </c>
      <c r="I1813" t="s">
        <v>213</v>
      </c>
      <c r="J1813" t="s">
        <v>214</v>
      </c>
      <c r="K1813" t="s">
        <v>149</v>
      </c>
      <c r="L1813" t="s">
        <v>215</v>
      </c>
      <c r="M1813" t="s">
        <v>240</v>
      </c>
      <c r="N1813" t="s">
        <v>216</v>
      </c>
      <c r="O1813" s="57">
        <v>46247.75204861111</v>
      </c>
      <c r="P1813" s="57">
        <v>46247.752789351849</v>
      </c>
      <c r="Q1813">
        <v>69365513</v>
      </c>
      <c r="S1813">
        <v>152437905615</v>
      </c>
      <c r="T1813" t="s">
        <v>9779</v>
      </c>
      <c r="U1813" t="s">
        <v>9780</v>
      </c>
      <c r="V1813" t="s">
        <v>9781</v>
      </c>
      <c r="Z1813">
        <v>113.212201930582</v>
      </c>
      <c r="AA1813">
        <v>-6.8978129848316403</v>
      </c>
      <c r="AB1813" t="s">
        <v>9782</v>
      </c>
      <c r="AC1813" t="s">
        <v>217</v>
      </c>
      <c r="AL1813" t="s">
        <v>218</v>
      </c>
      <c r="AM1813" t="s">
        <v>9201</v>
      </c>
      <c r="AN1813" t="s">
        <v>6</v>
      </c>
      <c r="AO1813" t="s">
        <v>9086</v>
      </c>
      <c r="AP1813" s="57">
        <v>46248.625</v>
      </c>
      <c r="AR1813" t="s">
        <v>241</v>
      </c>
      <c r="AS1813" t="s">
        <v>220</v>
      </c>
      <c r="AT1813" t="s">
        <v>231</v>
      </c>
      <c r="AV1813" t="s">
        <v>240</v>
      </c>
      <c r="AW1813" t="s">
        <v>1063</v>
      </c>
      <c r="AX1813" t="s">
        <v>223</v>
      </c>
      <c r="BA1813" s="57">
        <v>46248.625</v>
      </c>
      <c r="BB1813" t="s">
        <v>9201</v>
      </c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str">
        <f>VLOOKUP(H1813,Sheet2!$A$1:$B$270,2,FALSE)</f>
        <v>MADURA</v>
      </c>
    </row>
    <row r="1814" spans="1:61">
      <c r="A1814">
        <v>1813</v>
      </c>
      <c r="B1814">
        <v>1002513991</v>
      </c>
      <c r="C1814">
        <v>3</v>
      </c>
      <c r="D1814" t="s">
        <v>45</v>
      </c>
      <c r="E1814">
        <v>5</v>
      </c>
      <c r="F1814" t="s">
        <v>211</v>
      </c>
      <c r="G1814" t="s">
        <v>110</v>
      </c>
      <c r="H1814" t="s">
        <v>481</v>
      </c>
      <c r="I1814" t="s">
        <v>213</v>
      </c>
      <c r="J1814" t="s">
        <v>214</v>
      </c>
      <c r="K1814" t="s">
        <v>149</v>
      </c>
      <c r="L1814" t="s">
        <v>215</v>
      </c>
      <c r="M1814" t="s">
        <v>582</v>
      </c>
      <c r="N1814" t="s">
        <v>216</v>
      </c>
      <c r="O1814" s="57">
        <v>46241.418020833335</v>
      </c>
      <c r="P1814" s="57">
        <v>46242.792395833334</v>
      </c>
      <c r="Q1814">
        <v>69360511</v>
      </c>
      <c r="S1814">
        <v>172617203047</v>
      </c>
      <c r="T1814" t="s">
        <v>4576</v>
      </c>
      <c r="U1814" t="s">
        <v>6000</v>
      </c>
      <c r="V1814" t="s">
        <v>6001</v>
      </c>
      <c r="Z1814">
        <v>118.5814791</v>
      </c>
      <c r="AA1814">
        <v>-8.5120611000000004</v>
      </c>
      <c r="AB1814" t="s">
        <v>4579</v>
      </c>
      <c r="AC1814" t="s">
        <v>237</v>
      </c>
      <c r="AL1814" t="s">
        <v>218</v>
      </c>
      <c r="AM1814" t="s">
        <v>6002</v>
      </c>
      <c r="AN1814" t="s">
        <v>6</v>
      </c>
      <c r="AO1814" s="57">
        <v>46211.423703703702</v>
      </c>
      <c r="AP1814" s="57">
        <v>46242.541666666664</v>
      </c>
      <c r="AQ1814" t="s">
        <v>929</v>
      </c>
      <c r="AR1814" t="s">
        <v>14</v>
      </c>
      <c r="AS1814" t="s">
        <v>987</v>
      </c>
      <c r="AT1814" t="s">
        <v>221</v>
      </c>
      <c r="AV1814" t="s">
        <v>6003</v>
      </c>
      <c r="AW1814" t="s">
        <v>6004</v>
      </c>
      <c r="AX1814" t="s">
        <v>223</v>
      </c>
      <c r="BA1814" s="57">
        <v>46242.541666666664</v>
      </c>
      <c r="BB1814" t="s">
        <v>6002</v>
      </c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str">
        <f>VLOOKUP(H1814,Sheet2!$A$1:$B$270,2,FALSE)</f>
        <v>BIMA</v>
      </c>
    </row>
    <row r="1815" spans="1:61">
      <c r="A1815">
        <v>1814</v>
      </c>
      <c r="B1815">
        <v>1002517590</v>
      </c>
      <c r="C1815">
        <v>3</v>
      </c>
      <c r="D1815" t="s">
        <v>49</v>
      </c>
      <c r="E1815">
        <v>4</v>
      </c>
      <c r="F1815" t="s">
        <v>253</v>
      </c>
      <c r="G1815" t="s">
        <v>256</v>
      </c>
      <c r="H1815" t="s">
        <v>560</v>
      </c>
      <c r="I1815" t="s">
        <v>213</v>
      </c>
      <c r="J1815" t="s">
        <v>214</v>
      </c>
      <c r="K1815" t="s">
        <v>149</v>
      </c>
      <c r="L1815" t="s">
        <v>215</v>
      </c>
      <c r="M1815" t="s">
        <v>582</v>
      </c>
      <c r="N1815" t="s">
        <v>216</v>
      </c>
      <c r="O1815" s="57">
        <v>46244.505520833336</v>
      </c>
      <c r="P1815" s="57">
        <v>46245.706770833334</v>
      </c>
      <c r="Q1815">
        <v>69362368</v>
      </c>
      <c r="S1815">
        <v>142283119755</v>
      </c>
      <c r="T1815" t="s">
        <v>6868</v>
      </c>
      <c r="U1815" t="s">
        <v>6869</v>
      </c>
      <c r="V1815" t="s">
        <v>6870</v>
      </c>
      <c r="Z1815">
        <v>109.1291394</v>
      </c>
      <c r="AA1815">
        <v>-7.0231688999999999</v>
      </c>
      <c r="AB1815" t="s">
        <v>6871</v>
      </c>
      <c r="AC1815" t="s">
        <v>237</v>
      </c>
      <c r="AL1815" t="s">
        <v>218</v>
      </c>
      <c r="AM1815" t="s">
        <v>6859</v>
      </c>
      <c r="AN1815" t="s">
        <v>6</v>
      </c>
      <c r="AO1815" s="57">
        <v>46303.506898148145</v>
      </c>
      <c r="AP1815" s="57">
        <v>46245.541666666664</v>
      </c>
      <c r="AR1815" t="s">
        <v>14</v>
      </c>
      <c r="AS1815" t="s">
        <v>220</v>
      </c>
      <c r="AT1815" t="s">
        <v>231</v>
      </c>
      <c r="AV1815" t="s">
        <v>7916</v>
      </c>
      <c r="AW1815" t="s">
        <v>1055</v>
      </c>
      <c r="AX1815" t="s">
        <v>223</v>
      </c>
      <c r="BA1815" s="57">
        <v>46245.541666666664</v>
      </c>
      <c r="BB1815" t="s">
        <v>6859</v>
      </c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:61">
      <c r="A1816">
        <v>1815</v>
      </c>
      <c r="B1816">
        <v>1002521375</v>
      </c>
      <c r="C1816">
        <v>3</v>
      </c>
      <c r="D1816" t="s">
        <v>49</v>
      </c>
      <c r="E1816">
        <v>4</v>
      </c>
      <c r="F1816" t="s">
        <v>253</v>
      </c>
      <c r="G1816" t="s">
        <v>256</v>
      </c>
      <c r="H1816" t="s">
        <v>942</v>
      </c>
      <c r="I1816" t="s">
        <v>213</v>
      </c>
      <c r="J1816" t="s">
        <v>214</v>
      </c>
      <c r="K1816" t="s">
        <v>149</v>
      </c>
      <c r="L1816" t="s">
        <v>215</v>
      </c>
      <c r="M1816" t="s">
        <v>76</v>
      </c>
      <c r="N1816" t="s">
        <v>216</v>
      </c>
      <c r="O1816" s="57">
        <v>46246.3909375</v>
      </c>
      <c r="P1816" s="57">
        <v>46246.792893518519</v>
      </c>
      <c r="Q1816">
        <v>69363890</v>
      </c>
      <c r="S1816">
        <v>146282105545</v>
      </c>
      <c r="T1816" t="s">
        <v>8814</v>
      </c>
      <c r="U1816" t="s">
        <v>8815</v>
      </c>
      <c r="V1816" t="s">
        <v>8816</v>
      </c>
      <c r="Z1816">
        <v>109.12540799999999</v>
      </c>
      <c r="AA1816">
        <v>-6.9307619999999996</v>
      </c>
      <c r="AB1816" t="s">
        <v>8817</v>
      </c>
      <c r="AC1816" t="s">
        <v>237</v>
      </c>
      <c r="AL1816" t="s">
        <v>218</v>
      </c>
      <c r="AM1816" t="s">
        <v>8818</v>
      </c>
      <c r="AN1816" t="s">
        <v>6</v>
      </c>
      <c r="AO1816" s="57">
        <v>46364.403136574074</v>
      </c>
      <c r="AP1816" s="57">
        <v>46247.333333333336</v>
      </c>
      <c r="AR1816" t="s">
        <v>219</v>
      </c>
      <c r="AS1816" t="s">
        <v>943</v>
      </c>
      <c r="AT1816" t="s">
        <v>231</v>
      </c>
      <c r="AU1816">
        <v>20260812</v>
      </c>
      <c r="AV1816" t="s">
        <v>222</v>
      </c>
      <c r="AW1816" t="s">
        <v>1063</v>
      </c>
      <c r="AX1816" t="s">
        <v>223</v>
      </c>
      <c r="BA1816" s="57">
        <v>46247.333333333336</v>
      </c>
      <c r="BB1816" t="s">
        <v>8818</v>
      </c>
      <c r="BC1816">
        <v>2026</v>
      </c>
      <c r="BD1816">
        <v>8</v>
      </c>
      <c r="BE1816">
        <v>12</v>
      </c>
      <c r="BF1816" s="6">
        <f t="shared" si="84"/>
        <v>46246</v>
      </c>
      <c r="BG1816">
        <f t="shared" si="85"/>
        <v>-1.3333333333357587</v>
      </c>
      <c r="BH1816" t="str">
        <f t="shared" si="86"/>
        <v>COMPLY</v>
      </c>
      <c r="BI1816" t="e">
        <f>VLOOKUP(H1816,Sheet2!$A$1:$B$270,2,FALSE)</f>
        <v>#N/A</v>
      </c>
    </row>
    <row r="1817" spans="1:61">
      <c r="A1817">
        <v>1816</v>
      </c>
      <c r="B1817">
        <v>1002510598</v>
      </c>
      <c r="C1817">
        <v>3</v>
      </c>
      <c r="D1817" t="s">
        <v>34</v>
      </c>
      <c r="E1817">
        <v>5</v>
      </c>
      <c r="F1817" t="s">
        <v>595</v>
      </c>
      <c r="G1817" t="s">
        <v>83</v>
      </c>
      <c r="H1817" t="s">
        <v>327</v>
      </c>
      <c r="I1817" t="s">
        <v>213</v>
      </c>
      <c r="J1817" t="s">
        <v>214</v>
      </c>
      <c r="K1817" t="s">
        <v>149</v>
      </c>
      <c r="M1817" t="s">
        <v>76</v>
      </c>
      <c r="N1817" t="s">
        <v>216</v>
      </c>
      <c r="O1817" s="57">
        <v>46239.570231481484</v>
      </c>
      <c r="P1817" s="57">
        <v>46240.355069444442</v>
      </c>
      <c r="Q1817">
        <v>69357309</v>
      </c>
      <c r="S1817">
        <v>172401793397</v>
      </c>
      <c r="T1817" t="s">
        <v>3973</v>
      </c>
      <c r="U1817" t="s">
        <v>3974</v>
      </c>
      <c r="V1817" t="s">
        <v>3975</v>
      </c>
      <c r="Z1817">
        <v>115.2385</v>
      </c>
      <c r="AA1817">
        <v>-8.6734000000000009</v>
      </c>
      <c r="AB1817" t="s">
        <v>3976</v>
      </c>
      <c r="AC1817" t="s">
        <v>230</v>
      </c>
      <c r="AL1817" t="s">
        <v>218</v>
      </c>
      <c r="AM1817" t="s">
        <v>3977</v>
      </c>
      <c r="AN1817" t="s">
        <v>6</v>
      </c>
      <c r="AO1817" s="57">
        <v>46150.579699074071</v>
      </c>
      <c r="AR1817" t="s">
        <v>219</v>
      </c>
      <c r="AS1817" t="s">
        <v>627</v>
      </c>
      <c r="AT1817" t="s">
        <v>231</v>
      </c>
      <c r="AU1817">
        <v>20260806</v>
      </c>
      <c r="AV1817" t="s">
        <v>222</v>
      </c>
      <c r="AW1817" t="s">
        <v>566</v>
      </c>
      <c r="AX1817" t="s">
        <v>223</v>
      </c>
      <c r="BA1817" s="57">
        <v>46239.291666666664</v>
      </c>
      <c r="BB1817" t="s">
        <v>3977</v>
      </c>
      <c r="BC1817">
        <v>2026</v>
      </c>
      <c r="BD1817">
        <v>8</v>
      </c>
      <c r="BE1817">
        <v>6</v>
      </c>
      <c r="BF1817" s="6">
        <f t="shared" si="84"/>
        <v>46240</v>
      </c>
      <c r="BG1817">
        <f t="shared" si="85"/>
        <v>0.70833333333575865</v>
      </c>
      <c r="BH1817" t="str">
        <f t="shared" si="86"/>
        <v>COMPLY</v>
      </c>
      <c r="BI1817" t="str">
        <f>VLOOKUP(H1817,Sheet2!$A$1:$B$270,2,FALSE)</f>
        <v>SANUR</v>
      </c>
    </row>
    <row r="1818" spans="1:61">
      <c r="A1818">
        <v>1817</v>
      </c>
      <c r="B1818">
        <v>1002511623</v>
      </c>
      <c r="C1818">
        <v>3</v>
      </c>
      <c r="D1818" t="s">
        <v>59</v>
      </c>
      <c r="E1818">
        <v>4</v>
      </c>
      <c r="F1818" t="s">
        <v>224</v>
      </c>
      <c r="G1818" t="s">
        <v>621</v>
      </c>
      <c r="H1818" t="s">
        <v>1007</v>
      </c>
      <c r="I1818" t="s">
        <v>213</v>
      </c>
      <c r="J1818" t="s">
        <v>214</v>
      </c>
      <c r="K1818" t="s">
        <v>149</v>
      </c>
      <c r="M1818" t="s">
        <v>236</v>
      </c>
      <c r="N1818" t="s">
        <v>216</v>
      </c>
      <c r="O1818" s="57">
        <v>46240.404548611114</v>
      </c>
      <c r="P1818" s="57">
        <v>46244.084085648145</v>
      </c>
      <c r="Q1818">
        <v>69359649</v>
      </c>
      <c r="S1818">
        <v>141362105046</v>
      </c>
      <c r="T1818" t="s">
        <v>3978</v>
      </c>
      <c r="U1818" t="s">
        <v>3979</v>
      </c>
      <c r="Z1818">
        <v>109.090851681036</v>
      </c>
      <c r="AA1818">
        <v>-7.66257153173835</v>
      </c>
      <c r="AB1818" t="s">
        <v>3980</v>
      </c>
      <c r="AC1818" t="s">
        <v>292</v>
      </c>
      <c r="AO1818" s="57">
        <v>46181.413252314815</v>
      </c>
      <c r="AR1818" t="s">
        <v>314</v>
      </c>
      <c r="AS1818" t="s">
        <v>220</v>
      </c>
      <c r="AT1818" t="s">
        <v>231</v>
      </c>
      <c r="AV1818" t="s">
        <v>930</v>
      </c>
      <c r="AW1818" t="s">
        <v>565</v>
      </c>
      <c r="AX1818" t="s">
        <v>223</v>
      </c>
      <c r="AZ1818" t="s">
        <v>930</v>
      </c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:61">
      <c r="A1819">
        <v>1818</v>
      </c>
      <c r="B1819">
        <v>1002509821</v>
      </c>
      <c r="C1819">
        <v>3</v>
      </c>
      <c r="D1819" t="s">
        <v>42</v>
      </c>
      <c r="E1819">
        <v>5</v>
      </c>
      <c r="F1819" t="s">
        <v>233</v>
      </c>
      <c r="G1819" t="s">
        <v>101</v>
      </c>
      <c r="H1819" t="s">
        <v>439</v>
      </c>
      <c r="I1819" t="s">
        <v>213</v>
      </c>
      <c r="J1819" t="s">
        <v>214</v>
      </c>
      <c r="K1819" t="s">
        <v>149</v>
      </c>
      <c r="M1819" t="s">
        <v>582</v>
      </c>
      <c r="N1819" t="s">
        <v>216</v>
      </c>
      <c r="O1819" s="57">
        <v>46239.407743055555</v>
      </c>
      <c r="P1819" s="57">
        <v>46248.381863425922</v>
      </c>
      <c r="Q1819">
        <v>69358844</v>
      </c>
      <c r="S1819">
        <v>152331250913</v>
      </c>
      <c r="T1819" t="s">
        <v>3984</v>
      </c>
      <c r="U1819" t="s">
        <v>2929</v>
      </c>
      <c r="V1819" t="s">
        <v>3985</v>
      </c>
      <c r="Z1819">
        <v>112.62424470000001</v>
      </c>
      <c r="AA1819">
        <v>-7.4491252000000001</v>
      </c>
      <c r="AB1819" t="s">
        <v>3986</v>
      </c>
      <c r="AC1819" t="s">
        <v>230</v>
      </c>
      <c r="AL1819" t="s">
        <v>218</v>
      </c>
      <c r="AM1819" t="s">
        <v>1840</v>
      </c>
      <c r="AN1819" t="s">
        <v>6</v>
      </c>
      <c r="AO1819" s="57">
        <v>46150.413344907407</v>
      </c>
      <c r="AP1819" s="57">
        <v>46241.333333333336</v>
      </c>
      <c r="AQ1819" t="s">
        <v>570</v>
      </c>
      <c r="AR1819" t="s">
        <v>14</v>
      </c>
      <c r="AS1819" t="s">
        <v>608</v>
      </c>
      <c r="AT1819" t="s">
        <v>231</v>
      </c>
      <c r="AV1819" t="s">
        <v>9783</v>
      </c>
      <c r="AW1819" t="s">
        <v>566</v>
      </c>
      <c r="AX1819" t="s">
        <v>223</v>
      </c>
      <c r="BA1819" s="57">
        <v>46241.333333333336</v>
      </c>
      <c r="BB1819" t="s">
        <v>1840</v>
      </c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str">
        <f>VLOOKUP(H1819,Sheet2!$A$1:$B$270,2,FALSE)</f>
        <v>SIDOARJO</v>
      </c>
    </row>
    <row r="1820" spans="1:61">
      <c r="A1820">
        <v>1819</v>
      </c>
      <c r="B1820">
        <v>1002516799</v>
      </c>
      <c r="C1820">
        <v>3</v>
      </c>
      <c r="D1820" t="s">
        <v>55</v>
      </c>
      <c r="E1820">
        <v>5</v>
      </c>
      <c r="F1820" t="s">
        <v>228</v>
      </c>
      <c r="G1820" t="s">
        <v>121</v>
      </c>
      <c r="H1820" t="s">
        <v>449</v>
      </c>
      <c r="I1820" t="s">
        <v>213</v>
      </c>
      <c r="J1820" t="s">
        <v>214</v>
      </c>
      <c r="K1820" t="s">
        <v>149</v>
      </c>
      <c r="L1820" t="s">
        <v>215</v>
      </c>
      <c r="M1820" t="s">
        <v>76</v>
      </c>
      <c r="N1820" t="s">
        <v>216</v>
      </c>
      <c r="O1820" s="57">
        <v>46244.349953703706</v>
      </c>
      <c r="P1820" s="57">
        <v>46244.781226851854</v>
      </c>
      <c r="Q1820">
        <v>69362047</v>
      </c>
      <c r="S1820">
        <v>152438901628</v>
      </c>
      <c r="T1820" t="s">
        <v>6877</v>
      </c>
      <c r="U1820" t="s">
        <v>6878</v>
      </c>
      <c r="V1820" t="s">
        <v>6879</v>
      </c>
      <c r="Z1820">
        <v>113.347449973225</v>
      </c>
      <c r="AA1820">
        <v>-7.0618371538331601</v>
      </c>
      <c r="AB1820" t="s">
        <v>6880</v>
      </c>
      <c r="AC1820" t="s">
        <v>217</v>
      </c>
      <c r="AL1820" t="s">
        <v>218</v>
      </c>
      <c r="AM1820" t="s">
        <v>6806</v>
      </c>
      <c r="AN1820" t="s">
        <v>6</v>
      </c>
      <c r="AO1820" s="57">
        <v>46303.361180555556</v>
      </c>
      <c r="AP1820" s="57">
        <v>46245.333333333336</v>
      </c>
      <c r="AR1820" t="s">
        <v>219</v>
      </c>
      <c r="AS1820" t="s">
        <v>220</v>
      </c>
      <c r="AT1820" t="s">
        <v>221</v>
      </c>
      <c r="AU1820">
        <v>20260810</v>
      </c>
      <c r="AV1820" t="s">
        <v>222</v>
      </c>
      <c r="AW1820" t="s">
        <v>1023</v>
      </c>
      <c r="AX1820" t="s">
        <v>223</v>
      </c>
      <c r="BA1820" s="57">
        <v>46245.333333333336</v>
      </c>
      <c r="BB1820" t="s">
        <v>6806</v>
      </c>
      <c r="BC1820">
        <v>2026</v>
      </c>
      <c r="BD1820">
        <v>8</v>
      </c>
      <c r="BE1820">
        <v>10</v>
      </c>
      <c r="BF1820" s="6">
        <f t="shared" si="84"/>
        <v>46244</v>
      </c>
      <c r="BG1820">
        <f t="shared" si="85"/>
        <v>-1.3333333333357587</v>
      </c>
      <c r="BH1820" t="str">
        <f t="shared" si="86"/>
        <v>COMPLY</v>
      </c>
      <c r="BI1820" t="str">
        <f>VLOOKUP(H1820,Sheet2!$A$1:$B$270,2,FALSE)</f>
        <v>MADURA</v>
      </c>
    </row>
    <row r="1821" spans="1:61">
      <c r="A1821">
        <v>1820</v>
      </c>
      <c r="B1821">
        <v>1002525297</v>
      </c>
      <c r="C1821">
        <v>3</v>
      </c>
      <c r="D1821" t="s">
        <v>55</v>
      </c>
      <c r="E1821">
        <v>5</v>
      </c>
      <c r="F1821" t="s">
        <v>315</v>
      </c>
      <c r="G1821" t="s">
        <v>126</v>
      </c>
      <c r="H1821" t="s">
        <v>384</v>
      </c>
      <c r="I1821" t="s">
        <v>213</v>
      </c>
      <c r="J1821" t="s">
        <v>214</v>
      </c>
      <c r="K1821" t="s">
        <v>149</v>
      </c>
      <c r="M1821" t="s">
        <v>596</v>
      </c>
      <c r="N1821" t="s">
        <v>216</v>
      </c>
      <c r="O1821" s="57">
        <v>46247.836400462962</v>
      </c>
      <c r="P1821" s="57">
        <v>46248.353796296295</v>
      </c>
      <c r="Q1821">
        <v>69361781</v>
      </c>
      <c r="S1821">
        <v>152303248561</v>
      </c>
      <c r="T1821" t="s">
        <v>6156</v>
      </c>
      <c r="U1821" t="s">
        <v>9784</v>
      </c>
      <c r="V1821" t="s">
        <v>9785</v>
      </c>
      <c r="Z1821">
        <v>112.78255263</v>
      </c>
      <c r="AA1821">
        <v>-7.2667680749999999</v>
      </c>
      <c r="AB1821" t="s">
        <v>6159</v>
      </c>
      <c r="AC1821" t="s">
        <v>217</v>
      </c>
      <c r="AL1821" t="s">
        <v>218</v>
      </c>
      <c r="AM1821" t="s">
        <v>9786</v>
      </c>
      <c r="AN1821" t="s">
        <v>6</v>
      </c>
      <c r="AO1821" t="s">
        <v>9191</v>
      </c>
      <c r="AQ1821" t="s">
        <v>249</v>
      </c>
      <c r="AR1821" t="s">
        <v>14</v>
      </c>
      <c r="AS1821" t="s">
        <v>126</v>
      </c>
      <c r="AT1821" t="s">
        <v>231</v>
      </c>
      <c r="AV1821" t="s">
        <v>597</v>
      </c>
      <c r="AW1821" t="s">
        <v>567</v>
      </c>
      <c r="AX1821" t="s">
        <v>223</v>
      </c>
      <c r="BA1821" s="57">
        <v>46247.291666666664</v>
      </c>
      <c r="BB1821" t="s">
        <v>9786</v>
      </c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str">
        <f>VLOOKUP(H1821,Sheet2!$A$1:$B$270,2,FALSE)</f>
        <v>SURABAYA SELATAN</v>
      </c>
    </row>
    <row r="1822" spans="1:61">
      <c r="A1822">
        <v>1821</v>
      </c>
      <c r="B1822">
        <v>1002507239</v>
      </c>
      <c r="C1822">
        <v>3</v>
      </c>
      <c r="D1822" t="s">
        <v>42</v>
      </c>
      <c r="E1822">
        <v>5</v>
      </c>
      <c r="F1822" t="s">
        <v>233</v>
      </c>
      <c r="G1822" t="s">
        <v>105</v>
      </c>
      <c r="H1822" t="s">
        <v>446</v>
      </c>
      <c r="I1822" t="s">
        <v>213</v>
      </c>
      <c r="J1822" t="s">
        <v>214</v>
      </c>
      <c r="K1822" t="s">
        <v>149</v>
      </c>
      <c r="M1822" t="s">
        <v>279</v>
      </c>
      <c r="N1822" t="s">
        <v>216</v>
      </c>
      <c r="O1822" s="57">
        <v>46238.420289351852</v>
      </c>
      <c r="P1822" s="57">
        <v>46247.64744212963</v>
      </c>
      <c r="Q1822">
        <v>69358024</v>
      </c>
      <c r="S1822">
        <v>152330220670</v>
      </c>
      <c r="T1822" t="s">
        <v>3987</v>
      </c>
      <c r="U1822" t="s">
        <v>3988</v>
      </c>
      <c r="V1822" t="s">
        <v>3989</v>
      </c>
      <c r="Z1822">
        <v>112.5595477</v>
      </c>
      <c r="AA1822">
        <v>-7.5436052</v>
      </c>
      <c r="AB1822" t="s">
        <v>3990</v>
      </c>
      <c r="AC1822" t="s">
        <v>230</v>
      </c>
      <c r="AL1822" t="s">
        <v>218</v>
      </c>
      <c r="AM1822" t="s">
        <v>3991</v>
      </c>
      <c r="AN1822" t="s">
        <v>6</v>
      </c>
      <c r="AO1822" s="57">
        <v>46120.423993055556</v>
      </c>
      <c r="AP1822" s="57">
        <v>46239.333333333336</v>
      </c>
      <c r="AQ1822" t="s">
        <v>6922</v>
      </c>
      <c r="AR1822" t="s">
        <v>280</v>
      </c>
      <c r="AS1822" t="s">
        <v>105</v>
      </c>
      <c r="AT1822" t="s">
        <v>231</v>
      </c>
      <c r="AV1822" t="s">
        <v>9787</v>
      </c>
      <c r="AW1822" t="s">
        <v>566</v>
      </c>
      <c r="AX1822" t="s">
        <v>223</v>
      </c>
      <c r="BA1822" s="57">
        <v>46239.333333333336</v>
      </c>
      <c r="BB1822" t="s">
        <v>3991</v>
      </c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str">
        <f>VLOOKUP(H1822,Sheet2!$A$1:$B$270,2,FALSE)</f>
        <v>MOJOKERTO</v>
      </c>
    </row>
    <row r="1823" spans="1:61">
      <c r="A1823">
        <v>1822</v>
      </c>
      <c r="B1823">
        <v>1002517668</v>
      </c>
      <c r="C1823">
        <v>3</v>
      </c>
      <c r="D1823" t="s">
        <v>38</v>
      </c>
      <c r="E1823">
        <v>5</v>
      </c>
      <c r="F1823" t="s">
        <v>251</v>
      </c>
      <c r="G1823" t="s">
        <v>87</v>
      </c>
      <c r="H1823" t="s">
        <v>252</v>
      </c>
      <c r="I1823" t="s">
        <v>213</v>
      </c>
      <c r="J1823" t="s">
        <v>214</v>
      </c>
      <c r="K1823" t="s">
        <v>149</v>
      </c>
      <c r="M1823" t="s">
        <v>76</v>
      </c>
      <c r="N1823" t="s">
        <v>216</v>
      </c>
      <c r="O1823" s="57">
        <v>46244.539652777778</v>
      </c>
      <c r="P1823" s="57">
        <v>46244.596921296295</v>
      </c>
      <c r="Q1823">
        <v>69361415</v>
      </c>
      <c r="S1823">
        <v>152702232179</v>
      </c>
      <c r="T1823" t="s">
        <v>4720</v>
      </c>
      <c r="U1823" t="s">
        <v>6881</v>
      </c>
      <c r="V1823" t="s">
        <v>6882</v>
      </c>
      <c r="Z1823">
        <v>112.6529309</v>
      </c>
      <c r="AA1823">
        <v>-7.9227030999999997</v>
      </c>
      <c r="AB1823" t="s">
        <v>4723</v>
      </c>
      <c r="AC1823" t="s">
        <v>292</v>
      </c>
      <c r="AL1823" t="s">
        <v>218</v>
      </c>
      <c r="AM1823" t="s">
        <v>6883</v>
      </c>
      <c r="AN1823" t="s">
        <v>6</v>
      </c>
      <c r="AO1823" s="57">
        <v>46303.548472222225</v>
      </c>
      <c r="AR1823" t="s">
        <v>219</v>
      </c>
      <c r="AS1823" t="s">
        <v>557</v>
      </c>
      <c r="AT1823" t="s">
        <v>231</v>
      </c>
      <c r="AU1823">
        <v>20260810</v>
      </c>
      <c r="AV1823" t="s">
        <v>222</v>
      </c>
      <c r="AW1823" t="s">
        <v>1071</v>
      </c>
      <c r="AX1823" t="s">
        <v>223</v>
      </c>
      <c r="BA1823" s="57">
        <v>46244.291666666664</v>
      </c>
      <c r="BB1823" t="s">
        <v>6883</v>
      </c>
      <c r="BC1823">
        <v>2026</v>
      </c>
      <c r="BD1823">
        <v>8</v>
      </c>
      <c r="BE1823">
        <v>10</v>
      </c>
      <c r="BF1823" s="6">
        <f t="shared" si="84"/>
        <v>46244</v>
      </c>
      <c r="BG1823">
        <f t="shared" si="85"/>
        <v>-0.29166666666424135</v>
      </c>
      <c r="BH1823" t="str">
        <f t="shared" si="86"/>
        <v>COMPLY</v>
      </c>
      <c r="BI1823" t="str">
        <f>VLOOKUP(H1823,Sheet2!$A$1:$B$270,2,FALSE)</f>
        <v>BATU</v>
      </c>
    </row>
    <row r="1824" spans="1:61">
      <c r="A1824">
        <v>1823</v>
      </c>
      <c r="B1824">
        <v>1002509462</v>
      </c>
      <c r="C1824">
        <v>3</v>
      </c>
      <c r="D1824" t="s">
        <v>38</v>
      </c>
      <c r="E1824">
        <v>5</v>
      </c>
      <c r="F1824" t="s">
        <v>90</v>
      </c>
      <c r="G1824" t="s">
        <v>88</v>
      </c>
      <c r="H1824" t="s">
        <v>353</v>
      </c>
      <c r="I1824" t="s">
        <v>213</v>
      </c>
      <c r="J1824" t="s">
        <v>214</v>
      </c>
      <c r="K1824" t="s">
        <v>149</v>
      </c>
      <c r="L1824" t="s">
        <v>215</v>
      </c>
      <c r="M1824" t="s">
        <v>76</v>
      </c>
      <c r="N1824" t="s">
        <v>216</v>
      </c>
      <c r="O1824" s="57">
        <v>46238.802037037036</v>
      </c>
      <c r="P1824" s="57">
        <v>46239.773726851854</v>
      </c>
      <c r="Q1824">
        <v>69358694</v>
      </c>
      <c r="S1824">
        <v>152736209282</v>
      </c>
      <c r="T1824" t="s">
        <v>3992</v>
      </c>
      <c r="U1824" t="s">
        <v>3993</v>
      </c>
      <c r="V1824" t="s">
        <v>3994</v>
      </c>
      <c r="Z1824">
        <v>112.012428</v>
      </c>
      <c r="AA1824">
        <v>-8.0506139999999995</v>
      </c>
      <c r="AB1824" t="s">
        <v>3995</v>
      </c>
      <c r="AC1824" t="s">
        <v>237</v>
      </c>
      <c r="AL1824" t="s">
        <v>218</v>
      </c>
      <c r="AM1824" t="s">
        <v>3996</v>
      </c>
      <c r="AN1824" t="s">
        <v>6</v>
      </c>
      <c r="AO1824" s="57">
        <v>46120.809166666666</v>
      </c>
      <c r="AP1824" s="57">
        <v>46240.333333333336</v>
      </c>
      <c r="AR1824" t="s">
        <v>219</v>
      </c>
      <c r="AS1824" t="s">
        <v>220</v>
      </c>
      <c r="AT1824" t="s">
        <v>231</v>
      </c>
      <c r="AU1824">
        <v>20260805</v>
      </c>
      <c r="AV1824" t="s">
        <v>222</v>
      </c>
      <c r="AW1824" t="s">
        <v>1059</v>
      </c>
      <c r="AX1824" t="s">
        <v>223</v>
      </c>
      <c r="BA1824" s="57">
        <v>46240.333333333336</v>
      </c>
      <c r="BB1824" t="s">
        <v>3996</v>
      </c>
      <c r="BC1824">
        <v>2026</v>
      </c>
      <c r="BD1824">
        <v>8</v>
      </c>
      <c r="BE1824">
        <v>5</v>
      </c>
      <c r="BF1824" s="6">
        <f t="shared" si="84"/>
        <v>46239</v>
      </c>
      <c r="BG1824">
        <f t="shared" si="85"/>
        <v>-1.3333333333357587</v>
      </c>
      <c r="BH1824" t="str">
        <f t="shared" si="86"/>
        <v>COMPLY</v>
      </c>
      <c r="BI1824" t="str">
        <f>VLOOKUP(H1824,Sheet2!$A$1:$B$270,2,FALSE)</f>
        <v>BLITAR</v>
      </c>
    </row>
    <row r="1825" spans="1:61">
      <c r="A1825">
        <v>1824</v>
      </c>
      <c r="B1825">
        <v>1002510594</v>
      </c>
      <c r="C1825">
        <v>3</v>
      </c>
      <c r="D1825" t="s">
        <v>59</v>
      </c>
      <c r="E1825">
        <v>4</v>
      </c>
      <c r="F1825" t="s">
        <v>573</v>
      </c>
      <c r="G1825" t="s">
        <v>934</v>
      </c>
      <c r="H1825" t="s">
        <v>953</v>
      </c>
      <c r="I1825" t="s">
        <v>213</v>
      </c>
      <c r="J1825" t="s">
        <v>214</v>
      </c>
      <c r="K1825" t="s">
        <v>149</v>
      </c>
      <c r="M1825" t="s">
        <v>1084</v>
      </c>
      <c r="N1825" t="s">
        <v>216</v>
      </c>
      <c r="O1825" s="57">
        <v>46239.568472222221</v>
      </c>
      <c r="P1825" s="57">
        <v>46240.572939814818</v>
      </c>
      <c r="Q1825">
        <v>69359162</v>
      </c>
      <c r="S1825">
        <v>146136130059</v>
      </c>
      <c r="T1825" t="s">
        <v>3365</v>
      </c>
      <c r="Z1825">
        <v>110.246213</v>
      </c>
      <c r="AA1825">
        <v>-7.8644360000000004</v>
      </c>
      <c r="AB1825" t="s">
        <v>3366</v>
      </c>
      <c r="AC1825" t="s">
        <v>292</v>
      </c>
      <c r="AO1825" s="57">
        <v>46150.56925925926</v>
      </c>
      <c r="AS1825" t="s">
        <v>220</v>
      </c>
      <c r="AT1825" t="s">
        <v>231</v>
      </c>
      <c r="AV1825" t="s">
        <v>1084</v>
      </c>
      <c r="AW1825" t="s">
        <v>946</v>
      </c>
      <c r="AX1825" t="s">
        <v>223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1002504602</v>
      </c>
      <c r="C1826">
        <v>3</v>
      </c>
      <c r="D1826" t="s">
        <v>42</v>
      </c>
      <c r="E1826">
        <v>5</v>
      </c>
      <c r="F1826" t="s">
        <v>233</v>
      </c>
      <c r="G1826" t="s">
        <v>105</v>
      </c>
      <c r="H1826" t="s">
        <v>301</v>
      </c>
      <c r="I1826" t="s">
        <v>213</v>
      </c>
      <c r="J1826" t="s">
        <v>214</v>
      </c>
      <c r="K1826" t="s">
        <v>149</v>
      </c>
      <c r="M1826" t="s">
        <v>76</v>
      </c>
      <c r="N1826" t="s">
        <v>216</v>
      </c>
      <c r="O1826" s="57">
        <v>46235.58016203704</v>
      </c>
      <c r="P1826" s="57">
        <v>46235.827893518515</v>
      </c>
      <c r="Q1826">
        <v>69356740</v>
      </c>
      <c r="S1826">
        <v>152313207113</v>
      </c>
      <c r="T1826" t="s">
        <v>4002</v>
      </c>
      <c r="U1826" t="s">
        <v>4003</v>
      </c>
      <c r="V1826" t="s">
        <v>4004</v>
      </c>
      <c r="Z1826">
        <v>112.3360168</v>
      </c>
      <c r="AA1826">
        <v>-7.4538650999999998</v>
      </c>
      <c r="AB1826" t="s">
        <v>4005</v>
      </c>
      <c r="AC1826" t="s">
        <v>230</v>
      </c>
      <c r="AL1826" t="s">
        <v>218</v>
      </c>
      <c r="AM1826" t="s">
        <v>4006</v>
      </c>
      <c r="AN1826" t="s">
        <v>6</v>
      </c>
      <c r="AO1826" s="57">
        <v>46030.590185185189</v>
      </c>
      <c r="AP1826" s="57">
        <v>46236.541666666664</v>
      </c>
      <c r="AR1826" t="s">
        <v>219</v>
      </c>
      <c r="AS1826" t="s">
        <v>105</v>
      </c>
      <c r="AT1826" t="s">
        <v>231</v>
      </c>
      <c r="AU1826">
        <v>20260801</v>
      </c>
      <c r="AV1826" t="s">
        <v>222</v>
      </c>
      <c r="AW1826" t="s">
        <v>566</v>
      </c>
      <c r="AX1826" t="s">
        <v>223</v>
      </c>
      <c r="BA1826" s="57">
        <v>46236.541666666664</v>
      </c>
      <c r="BB1826" t="s">
        <v>4006</v>
      </c>
      <c r="BC1826">
        <v>2026</v>
      </c>
      <c r="BD1826">
        <v>8</v>
      </c>
      <c r="BE1826">
        <v>1</v>
      </c>
      <c r="BF1826" s="6">
        <f t="shared" si="84"/>
        <v>46235</v>
      </c>
      <c r="BG1826">
        <f t="shared" si="85"/>
        <v>-1.5416666666642413</v>
      </c>
      <c r="BH1826" t="str">
        <f t="shared" si="86"/>
        <v>COMPLY</v>
      </c>
      <c r="BI1826" t="str">
        <f>VLOOKUP(H1826,Sheet2!$A$1:$B$270,2,FALSE)</f>
        <v>MOJOKERTO</v>
      </c>
    </row>
    <row r="1827" spans="1:61">
      <c r="A1827">
        <v>1826</v>
      </c>
      <c r="B1827">
        <v>1002521935</v>
      </c>
      <c r="C1827">
        <v>3</v>
      </c>
      <c r="D1827" t="s">
        <v>38</v>
      </c>
      <c r="E1827">
        <v>5</v>
      </c>
      <c r="F1827" t="s">
        <v>251</v>
      </c>
      <c r="G1827" t="s">
        <v>87</v>
      </c>
      <c r="H1827" t="s">
        <v>252</v>
      </c>
      <c r="I1827" t="s">
        <v>213</v>
      </c>
      <c r="J1827" t="s">
        <v>214</v>
      </c>
      <c r="K1827" t="s">
        <v>149</v>
      </c>
      <c r="L1827" t="s">
        <v>215</v>
      </c>
      <c r="M1827" t="s">
        <v>76</v>
      </c>
      <c r="N1827" t="s">
        <v>216</v>
      </c>
      <c r="O1827" s="57">
        <v>46246.501342592594</v>
      </c>
      <c r="P1827" s="57">
        <v>46247.575543981482</v>
      </c>
      <c r="Q1827">
        <v>69364146</v>
      </c>
      <c r="S1827">
        <v>152702232220</v>
      </c>
      <c r="T1827" t="s">
        <v>8819</v>
      </c>
      <c r="U1827" t="s">
        <v>8820</v>
      </c>
      <c r="V1827" t="s">
        <v>8821</v>
      </c>
      <c r="Z1827">
        <v>112.634845</v>
      </c>
      <c r="AA1827">
        <v>-7.9105672</v>
      </c>
      <c r="AB1827" t="s">
        <v>8822</v>
      </c>
      <c r="AC1827" t="s">
        <v>237</v>
      </c>
      <c r="AL1827" t="s">
        <v>218</v>
      </c>
      <c r="AM1827" t="s">
        <v>8129</v>
      </c>
      <c r="AN1827" t="s">
        <v>6</v>
      </c>
      <c r="AO1827" s="57">
        <v>46364.507094907407</v>
      </c>
      <c r="AP1827" s="57">
        <v>46247.333333333336</v>
      </c>
      <c r="AR1827" t="s">
        <v>219</v>
      </c>
      <c r="AS1827" t="s">
        <v>557</v>
      </c>
      <c r="AT1827" t="s">
        <v>231</v>
      </c>
      <c r="AU1827">
        <v>20260813</v>
      </c>
      <c r="AV1827" t="s">
        <v>222</v>
      </c>
      <c r="AW1827" t="s">
        <v>1063</v>
      </c>
      <c r="AX1827" t="s">
        <v>223</v>
      </c>
      <c r="BA1827" s="57">
        <v>46247.333333333336</v>
      </c>
      <c r="BB1827" t="s">
        <v>8129</v>
      </c>
      <c r="BC1827">
        <v>2026</v>
      </c>
      <c r="BD1827">
        <v>8</v>
      </c>
      <c r="BE1827">
        <v>13</v>
      </c>
      <c r="BF1827" s="6">
        <f t="shared" si="84"/>
        <v>46247</v>
      </c>
      <c r="BG1827">
        <f t="shared" si="85"/>
        <v>-0.33333333333575865</v>
      </c>
      <c r="BH1827" t="str">
        <f t="shared" si="86"/>
        <v>COMPLY</v>
      </c>
      <c r="BI1827" t="str">
        <f>VLOOKUP(H1827,Sheet2!$A$1:$B$270,2,FALSE)</f>
        <v>BATU</v>
      </c>
    </row>
    <row r="1828" spans="1:61">
      <c r="A1828">
        <v>1827</v>
      </c>
      <c r="B1828">
        <v>1002515938</v>
      </c>
      <c r="C1828">
        <v>3</v>
      </c>
      <c r="D1828" t="s">
        <v>38</v>
      </c>
      <c r="E1828">
        <v>5</v>
      </c>
      <c r="F1828" t="s">
        <v>90</v>
      </c>
      <c r="G1828" t="s">
        <v>93</v>
      </c>
      <c r="H1828" t="s">
        <v>304</v>
      </c>
      <c r="I1828" t="s">
        <v>213</v>
      </c>
      <c r="J1828" t="s">
        <v>214</v>
      </c>
      <c r="K1828" t="s">
        <v>149</v>
      </c>
      <c r="L1828" t="s">
        <v>215</v>
      </c>
      <c r="M1828" t="s">
        <v>596</v>
      </c>
      <c r="N1828" t="s">
        <v>216</v>
      </c>
      <c r="O1828" s="57">
        <v>46242.553449074076</v>
      </c>
      <c r="P1828" s="57">
        <v>46247.417372685188</v>
      </c>
      <c r="Q1828">
        <v>69361465</v>
      </c>
      <c r="S1828">
        <v>152611229855</v>
      </c>
      <c r="T1828" t="s">
        <v>6017</v>
      </c>
      <c r="U1828" t="s">
        <v>5221</v>
      </c>
      <c r="V1828" t="s">
        <v>6018</v>
      </c>
      <c r="Z1828">
        <v>112.02078206768201</v>
      </c>
      <c r="AA1828">
        <v>-7.6035256290969002</v>
      </c>
      <c r="AB1828" t="s">
        <v>6019</v>
      </c>
      <c r="AC1828" t="s">
        <v>237</v>
      </c>
      <c r="AL1828" t="s">
        <v>218</v>
      </c>
      <c r="AM1828" t="s">
        <v>6020</v>
      </c>
      <c r="AN1828" t="s">
        <v>6</v>
      </c>
      <c r="AO1828" s="57">
        <v>46242.559374999997</v>
      </c>
      <c r="AP1828" s="57">
        <v>46244.541666666664</v>
      </c>
      <c r="AQ1828" t="s">
        <v>249</v>
      </c>
      <c r="AR1828" t="s">
        <v>14</v>
      </c>
      <c r="AS1828" t="s">
        <v>220</v>
      </c>
      <c r="AT1828" t="s">
        <v>231</v>
      </c>
      <c r="AV1828" t="s">
        <v>597</v>
      </c>
      <c r="AW1828" t="s">
        <v>1065</v>
      </c>
      <c r="AX1828" t="s">
        <v>223</v>
      </c>
      <c r="BA1828" s="57">
        <v>46244.541666666664</v>
      </c>
      <c r="BB1828" t="s">
        <v>6020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str">
        <f>VLOOKUP(H1828,Sheet2!$A$1:$B$270,2,FALSE)</f>
        <v>NGANJUK</v>
      </c>
    </row>
    <row r="1829" spans="1:61">
      <c r="A1829">
        <v>1828</v>
      </c>
      <c r="B1829">
        <v>1002519992</v>
      </c>
      <c r="C1829">
        <v>3</v>
      </c>
      <c r="D1829" t="s">
        <v>55</v>
      </c>
      <c r="E1829">
        <v>5</v>
      </c>
      <c r="F1829" t="s">
        <v>228</v>
      </c>
      <c r="G1829" t="s">
        <v>121</v>
      </c>
      <c r="H1829" t="s">
        <v>494</v>
      </c>
      <c r="I1829" t="s">
        <v>213</v>
      </c>
      <c r="J1829" t="s">
        <v>214</v>
      </c>
      <c r="K1829" t="s">
        <v>149</v>
      </c>
      <c r="L1829" t="s">
        <v>215</v>
      </c>
      <c r="M1829" t="s">
        <v>582</v>
      </c>
      <c r="N1829" t="s">
        <v>216</v>
      </c>
      <c r="O1829" s="57">
        <v>46245.576354166667</v>
      </c>
      <c r="P1829" s="57">
        <v>46248.365613425929</v>
      </c>
      <c r="Q1829">
        <v>69363363</v>
      </c>
      <c r="S1829">
        <v>152439202698</v>
      </c>
      <c r="T1829" t="s">
        <v>7917</v>
      </c>
      <c r="U1829" t="s">
        <v>7918</v>
      </c>
      <c r="V1829" t="s">
        <v>7919</v>
      </c>
      <c r="Z1829">
        <v>112.929484024643</v>
      </c>
      <c r="AA1829">
        <v>-6.9886381653543799</v>
      </c>
      <c r="AB1829" t="s">
        <v>7920</v>
      </c>
      <c r="AC1829" t="s">
        <v>217</v>
      </c>
      <c r="AL1829" t="s">
        <v>218</v>
      </c>
      <c r="AM1829" t="s">
        <v>7158</v>
      </c>
      <c r="AN1829" t="s">
        <v>6</v>
      </c>
      <c r="AO1829" s="57">
        <v>46334.579965277779</v>
      </c>
      <c r="AP1829" s="57">
        <v>46246.541666666664</v>
      </c>
      <c r="AQ1829" t="s">
        <v>249</v>
      </c>
      <c r="AR1829" t="s">
        <v>14</v>
      </c>
      <c r="AS1829" t="s">
        <v>220</v>
      </c>
      <c r="AT1829" t="s">
        <v>231</v>
      </c>
      <c r="AV1829" t="s">
        <v>9788</v>
      </c>
      <c r="AW1829" t="s">
        <v>1057</v>
      </c>
      <c r="AX1829" t="s">
        <v>223</v>
      </c>
      <c r="BA1829" s="57">
        <v>46246.541666666664</v>
      </c>
      <c r="BB1829" t="s">
        <v>7158</v>
      </c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str">
        <f>VLOOKUP(H1829,Sheet2!$A$1:$B$270,2,FALSE)</f>
        <v>MADURA</v>
      </c>
    </row>
    <row r="1830" spans="1:61">
      <c r="A1830">
        <v>1829</v>
      </c>
      <c r="B1830">
        <v>1002513629</v>
      </c>
      <c r="C1830">
        <v>3</v>
      </c>
      <c r="D1830" t="s">
        <v>38</v>
      </c>
      <c r="E1830">
        <v>5</v>
      </c>
      <c r="F1830" t="s">
        <v>251</v>
      </c>
      <c r="G1830" t="s">
        <v>91</v>
      </c>
      <c r="H1830" t="s">
        <v>400</v>
      </c>
      <c r="I1830" t="s">
        <v>213</v>
      </c>
      <c r="J1830" t="s">
        <v>214</v>
      </c>
      <c r="K1830" t="s">
        <v>149</v>
      </c>
      <c r="L1830" t="s">
        <v>215</v>
      </c>
      <c r="M1830" t="s">
        <v>582</v>
      </c>
      <c r="N1830" t="s">
        <v>216</v>
      </c>
      <c r="O1830" s="57">
        <v>46241.318726851852</v>
      </c>
      <c r="P1830" s="57">
        <v>46244.471759259257</v>
      </c>
      <c r="Q1830">
        <v>69360390</v>
      </c>
      <c r="S1830">
        <v>152703903455</v>
      </c>
      <c r="T1830" t="s">
        <v>4674</v>
      </c>
      <c r="U1830" t="s">
        <v>4675</v>
      </c>
      <c r="V1830" t="s">
        <v>6025</v>
      </c>
      <c r="Z1830">
        <v>112.6161731</v>
      </c>
      <c r="AA1830">
        <v>-7.9575198</v>
      </c>
      <c r="AB1830" t="s">
        <v>6026</v>
      </c>
      <c r="AC1830" t="s">
        <v>237</v>
      </c>
      <c r="AL1830" t="s">
        <v>218</v>
      </c>
      <c r="AM1830" t="s">
        <v>6027</v>
      </c>
      <c r="AN1830" t="s">
        <v>6</v>
      </c>
      <c r="AO1830" s="57">
        <v>46211.31927083333</v>
      </c>
      <c r="AP1830" s="57">
        <v>46242.333333333336</v>
      </c>
      <c r="AQ1830" t="s">
        <v>929</v>
      </c>
      <c r="AR1830" t="s">
        <v>14</v>
      </c>
      <c r="AS1830" t="s">
        <v>586</v>
      </c>
      <c r="AT1830" t="s">
        <v>231</v>
      </c>
      <c r="AV1830" t="s">
        <v>6888</v>
      </c>
      <c r="AW1830" t="s">
        <v>1059</v>
      </c>
      <c r="AX1830" t="s">
        <v>223</v>
      </c>
      <c r="BA1830" s="57">
        <v>46242.333333333336</v>
      </c>
      <c r="BB1830" t="s">
        <v>6027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str">
        <f>VLOOKUP(H1830,Sheet2!$A$1:$B$270,2,FALSE)</f>
        <v>MALANG</v>
      </c>
    </row>
    <row r="1831" spans="1:61">
      <c r="A1831">
        <v>1830</v>
      </c>
      <c r="B1831">
        <v>1002510870</v>
      </c>
      <c r="C1831">
        <v>3</v>
      </c>
      <c r="D1831" t="s">
        <v>42</v>
      </c>
      <c r="E1831">
        <v>5</v>
      </c>
      <c r="F1831" t="s">
        <v>102</v>
      </c>
      <c r="G1831" t="s">
        <v>99</v>
      </c>
      <c r="H1831" t="s">
        <v>283</v>
      </c>
      <c r="I1831" t="s">
        <v>213</v>
      </c>
      <c r="J1831" t="s">
        <v>214</v>
      </c>
      <c r="K1831" t="s">
        <v>149</v>
      </c>
      <c r="L1831" t="s">
        <v>215</v>
      </c>
      <c r="M1831" t="s">
        <v>76</v>
      </c>
      <c r="N1831" t="s">
        <v>216</v>
      </c>
      <c r="O1831" s="57">
        <v>46239.614548611113</v>
      </c>
      <c r="P1831" s="57">
        <v>46239.807233796295</v>
      </c>
      <c r="Q1831">
        <v>69359314</v>
      </c>
      <c r="S1831">
        <v>152517201804</v>
      </c>
      <c r="T1831" t="s">
        <v>4007</v>
      </c>
      <c r="U1831" t="s">
        <v>4008</v>
      </c>
      <c r="V1831" t="s">
        <v>4009</v>
      </c>
      <c r="Z1831">
        <v>114.394027143716</v>
      </c>
      <c r="AA1831">
        <v>-8.14936393521719</v>
      </c>
      <c r="AB1831" t="s">
        <v>4010</v>
      </c>
      <c r="AC1831" t="s">
        <v>217</v>
      </c>
      <c r="AL1831" t="s">
        <v>218</v>
      </c>
      <c r="AM1831" t="s">
        <v>4011</v>
      </c>
      <c r="AN1831" t="s">
        <v>6</v>
      </c>
      <c r="AO1831" s="57">
        <v>46150.621377314812</v>
      </c>
      <c r="AP1831" s="57">
        <v>46242.333333333336</v>
      </c>
      <c r="AR1831" t="s">
        <v>219</v>
      </c>
      <c r="AS1831" t="s">
        <v>99</v>
      </c>
      <c r="AT1831" t="s">
        <v>221</v>
      </c>
      <c r="AU1831">
        <v>20260805</v>
      </c>
      <c r="AV1831" t="s">
        <v>222</v>
      </c>
      <c r="AW1831" t="s">
        <v>1097</v>
      </c>
      <c r="AX1831" t="s">
        <v>223</v>
      </c>
      <c r="BA1831" s="57">
        <v>46242.333333333336</v>
      </c>
      <c r="BB1831" t="s">
        <v>4011</v>
      </c>
      <c r="BC1831">
        <v>2026</v>
      </c>
      <c r="BD1831">
        <v>8</v>
      </c>
      <c r="BE1831">
        <v>5</v>
      </c>
      <c r="BF1831" s="6">
        <f t="shared" si="84"/>
        <v>46239</v>
      </c>
      <c r="BG1831">
        <f t="shared" si="85"/>
        <v>-3.3333333333357587</v>
      </c>
      <c r="BH1831" t="str">
        <f t="shared" si="86"/>
        <v>COMPLY</v>
      </c>
      <c r="BI1831" t="str">
        <f>VLOOKUP(H1831,Sheet2!$A$1:$B$270,2,FALSE)</f>
        <v>BANYUWANGI</v>
      </c>
    </row>
    <row r="1832" spans="1:61">
      <c r="A1832">
        <v>1831</v>
      </c>
      <c r="B1832">
        <v>1002522693</v>
      </c>
      <c r="C1832">
        <v>3</v>
      </c>
      <c r="D1832" t="s">
        <v>51</v>
      </c>
      <c r="E1832">
        <v>4</v>
      </c>
      <c r="F1832" t="s">
        <v>275</v>
      </c>
      <c r="G1832" t="s">
        <v>575</v>
      </c>
      <c r="H1832" t="s">
        <v>4752</v>
      </c>
      <c r="I1832" t="s">
        <v>213</v>
      </c>
      <c r="J1832" t="s">
        <v>214</v>
      </c>
      <c r="K1832" t="s">
        <v>149</v>
      </c>
      <c r="L1832" t="s">
        <v>215</v>
      </c>
      <c r="M1832" t="s">
        <v>76</v>
      </c>
      <c r="N1832" t="s">
        <v>216</v>
      </c>
      <c r="O1832" s="57">
        <v>46246.654131944444</v>
      </c>
      <c r="P1832" s="57">
        <v>46248.327638888892</v>
      </c>
      <c r="Q1832">
        <v>69364424</v>
      </c>
      <c r="S1832">
        <v>141568113918</v>
      </c>
      <c r="T1832" t="s">
        <v>8823</v>
      </c>
      <c r="U1832" t="s">
        <v>8824</v>
      </c>
      <c r="V1832" t="s">
        <v>8825</v>
      </c>
      <c r="Z1832">
        <v>110.919571</v>
      </c>
      <c r="AA1832">
        <v>-7.0396599999999996</v>
      </c>
      <c r="AB1832" t="s">
        <v>8826</v>
      </c>
      <c r="AC1832" t="s">
        <v>237</v>
      </c>
      <c r="AL1832" t="s">
        <v>218</v>
      </c>
      <c r="AM1832" t="s">
        <v>8827</v>
      </c>
      <c r="AN1832" t="s">
        <v>6</v>
      </c>
      <c r="AO1832" s="57">
        <v>46364.663321759261</v>
      </c>
      <c r="AP1832" s="57">
        <v>46247.625</v>
      </c>
      <c r="AR1832" t="s">
        <v>219</v>
      </c>
      <c r="AS1832" t="s">
        <v>220</v>
      </c>
      <c r="AT1832" t="s">
        <v>231</v>
      </c>
      <c r="AU1832">
        <v>20260814</v>
      </c>
      <c r="AV1832" t="s">
        <v>222</v>
      </c>
      <c r="AW1832" t="s">
        <v>1055</v>
      </c>
      <c r="AX1832" t="s">
        <v>223</v>
      </c>
      <c r="BA1832" s="57">
        <v>46247.625</v>
      </c>
      <c r="BB1832" t="s">
        <v>8827</v>
      </c>
      <c r="BC1832">
        <v>2026</v>
      </c>
      <c r="BD1832">
        <v>8</v>
      </c>
      <c r="BE1832">
        <v>14</v>
      </c>
      <c r="BF1832" s="6">
        <f t="shared" si="84"/>
        <v>46248</v>
      </c>
      <c r="BG1832">
        <f t="shared" si="85"/>
        <v>0.375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1002525257</v>
      </c>
      <c r="C1833">
        <v>3</v>
      </c>
      <c r="D1833" t="s">
        <v>55</v>
      </c>
      <c r="E1833">
        <v>5</v>
      </c>
      <c r="F1833" t="s">
        <v>267</v>
      </c>
      <c r="G1833" t="s">
        <v>123</v>
      </c>
      <c r="H1833" t="s">
        <v>397</v>
      </c>
      <c r="I1833" t="s">
        <v>213</v>
      </c>
      <c r="J1833" t="s">
        <v>214</v>
      </c>
      <c r="K1833" t="s">
        <v>149</v>
      </c>
      <c r="L1833" t="s">
        <v>215</v>
      </c>
      <c r="M1833" t="s">
        <v>240</v>
      </c>
      <c r="N1833" t="s">
        <v>216</v>
      </c>
      <c r="O1833" s="57">
        <v>46247.807615740741</v>
      </c>
      <c r="P1833" s="57">
        <v>46247.808344907404</v>
      </c>
      <c r="Q1833">
        <v>69365540</v>
      </c>
      <c r="S1833">
        <v>152404213619</v>
      </c>
      <c r="T1833" t="s">
        <v>9789</v>
      </c>
      <c r="U1833" t="s">
        <v>9790</v>
      </c>
      <c r="V1833" t="s">
        <v>9791</v>
      </c>
      <c r="Z1833">
        <v>112.7727143</v>
      </c>
      <c r="AA1833">
        <v>-7.2078534000000003</v>
      </c>
      <c r="AB1833" t="s">
        <v>9792</v>
      </c>
      <c r="AC1833" t="s">
        <v>237</v>
      </c>
      <c r="AL1833" t="s">
        <v>218</v>
      </c>
      <c r="AM1833" t="s">
        <v>9793</v>
      </c>
      <c r="AN1833" t="s">
        <v>6</v>
      </c>
      <c r="AO1833" t="s">
        <v>9147</v>
      </c>
      <c r="AP1833" s="57">
        <v>46248.708333333336</v>
      </c>
      <c r="AR1833" t="s">
        <v>241</v>
      </c>
      <c r="AS1833" t="s">
        <v>555</v>
      </c>
      <c r="AT1833" t="s">
        <v>231</v>
      </c>
      <c r="AV1833" t="s">
        <v>240</v>
      </c>
      <c r="AW1833" t="s">
        <v>1066</v>
      </c>
      <c r="AX1833" t="s">
        <v>223</v>
      </c>
      <c r="BA1833" s="57">
        <v>46248.708333333336</v>
      </c>
      <c r="BB1833" t="s">
        <v>9793</v>
      </c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str">
        <f>VLOOKUP(H1833,Sheet2!$A$1:$B$270,2,FALSE)</f>
        <v>SURABAYA UTARA</v>
      </c>
    </row>
    <row r="1834" spans="1:61">
      <c r="A1834">
        <v>1833</v>
      </c>
      <c r="B1834">
        <v>1002510641</v>
      </c>
      <c r="C1834">
        <v>3</v>
      </c>
      <c r="D1834" t="s">
        <v>42</v>
      </c>
      <c r="E1834">
        <v>5</v>
      </c>
      <c r="F1834" t="s">
        <v>106</v>
      </c>
      <c r="G1834" t="s">
        <v>106</v>
      </c>
      <c r="H1834" t="s">
        <v>340</v>
      </c>
      <c r="I1834" t="s">
        <v>213</v>
      </c>
      <c r="J1834" t="s">
        <v>214</v>
      </c>
      <c r="K1834" t="s">
        <v>149</v>
      </c>
      <c r="M1834" t="s">
        <v>76</v>
      </c>
      <c r="N1834" t="s">
        <v>216</v>
      </c>
      <c r="O1834" s="57">
        <v>46239.577986111108</v>
      </c>
      <c r="P1834" s="57">
        <v>46240.687638888892</v>
      </c>
      <c r="Q1834">
        <v>69359218</v>
      </c>
      <c r="S1834">
        <v>152744222120</v>
      </c>
      <c r="T1834" t="s">
        <v>1702</v>
      </c>
      <c r="U1834" t="s">
        <v>1703</v>
      </c>
      <c r="V1834" t="s">
        <v>4012</v>
      </c>
      <c r="Z1834">
        <v>112.81394179999999</v>
      </c>
      <c r="AA1834">
        <v>-7.6427918999999997</v>
      </c>
      <c r="AB1834" t="s">
        <v>4013</v>
      </c>
      <c r="AC1834" t="s">
        <v>230</v>
      </c>
      <c r="AL1834" t="s">
        <v>218</v>
      </c>
      <c r="AM1834" t="s">
        <v>4014</v>
      </c>
      <c r="AN1834" t="s">
        <v>6</v>
      </c>
      <c r="AO1834" s="57">
        <v>46150.579699074071</v>
      </c>
      <c r="AP1834" s="57">
        <v>46240.541666666664</v>
      </c>
      <c r="AR1834" t="s">
        <v>219</v>
      </c>
      <c r="AS1834" t="s">
        <v>665</v>
      </c>
      <c r="AT1834" t="s">
        <v>231</v>
      </c>
      <c r="AU1834">
        <v>20260806</v>
      </c>
      <c r="AV1834" t="s">
        <v>222</v>
      </c>
      <c r="AW1834" t="s">
        <v>565</v>
      </c>
      <c r="AX1834" t="s">
        <v>223</v>
      </c>
      <c r="BA1834" s="57">
        <v>46240.541666666664</v>
      </c>
      <c r="BB1834" t="s">
        <v>4014</v>
      </c>
      <c r="BC1834">
        <v>2026</v>
      </c>
      <c r="BD1834">
        <v>8</v>
      </c>
      <c r="BE1834">
        <v>6</v>
      </c>
      <c r="BF1834" s="6">
        <f t="shared" si="84"/>
        <v>46240</v>
      </c>
      <c r="BG1834">
        <f t="shared" si="85"/>
        <v>-0.54166666666424135</v>
      </c>
      <c r="BH1834" t="str">
        <f t="shared" si="86"/>
        <v>COMPLY</v>
      </c>
      <c r="BI1834" t="str">
        <f>VLOOKUP(H1834,Sheet2!$A$1:$B$270,2,FALSE)</f>
        <v>PASURUAN</v>
      </c>
    </row>
    <row r="1835" spans="1:61">
      <c r="A1835">
        <v>1834</v>
      </c>
      <c r="B1835">
        <v>1002521548</v>
      </c>
      <c r="C1835">
        <v>3</v>
      </c>
      <c r="D1835" t="s">
        <v>55</v>
      </c>
      <c r="E1835">
        <v>5</v>
      </c>
      <c r="F1835" t="s">
        <v>228</v>
      </c>
      <c r="G1835" t="s">
        <v>127</v>
      </c>
      <c r="H1835" t="s">
        <v>332</v>
      </c>
      <c r="I1835" t="s">
        <v>213</v>
      </c>
      <c r="J1835" t="s">
        <v>214</v>
      </c>
      <c r="K1835" t="s">
        <v>149</v>
      </c>
      <c r="L1835" t="s">
        <v>215</v>
      </c>
      <c r="M1835" t="s">
        <v>288</v>
      </c>
      <c r="N1835" t="s">
        <v>216</v>
      </c>
      <c r="O1835" s="57">
        <v>46246.430520833332</v>
      </c>
      <c r="P1835" s="57">
        <v>46246.807187500002</v>
      </c>
      <c r="Q1835">
        <v>69363923</v>
      </c>
      <c r="S1835">
        <v>152431232361</v>
      </c>
      <c r="T1835" t="s">
        <v>8828</v>
      </c>
      <c r="U1835" t="s">
        <v>8829</v>
      </c>
      <c r="V1835" t="s">
        <v>8830</v>
      </c>
      <c r="Z1835">
        <v>113.793541900813</v>
      </c>
      <c r="AA1835">
        <v>-6.9606963593801101</v>
      </c>
      <c r="AB1835" t="s">
        <v>8831</v>
      </c>
      <c r="AC1835" t="s">
        <v>217</v>
      </c>
      <c r="AL1835" t="s">
        <v>218</v>
      </c>
      <c r="AM1835" t="s">
        <v>8832</v>
      </c>
      <c r="AN1835" t="s">
        <v>6</v>
      </c>
      <c r="AO1835" s="57">
        <v>46364.444363425922</v>
      </c>
      <c r="AP1835" s="57">
        <v>46247.333333333336</v>
      </c>
      <c r="AR1835" t="s">
        <v>241</v>
      </c>
      <c r="AS1835" t="s">
        <v>220</v>
      </c>
      <c r="AT1835" t="s">
        <v>231</v>
      </c>
      <c r="AV1835" t="s">
        <v>931</v>
      </c>
      <c r="AW1835" t="s">
        <v>1055</v>
      </c>
      <c r="AX1835" t="s">
        <v>223</v>
      </c>
      <c r="BA1835" s="57">
        <v>46247.333333333336</v>
      </c>
      <c r="BB1835" t="s">
        <v>8832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str">
        <f>VLOOKUP(H1835,Sheet2!$A$1:$B$270,2,FALSE)</f>
        <v>MADURA</v>
      </c>
    </row>
    <row r="1836" spans="1:61">
      <c r="A1836">
        <v>1835</v>
      </c>
      <c r="B1836">
        <v>1002505175</v>
      </c>
      <c r="C1836">
        <v>3</v>
      </c>
      <c r="D1836" t="s">
        <v>45</v>
      </c>
      <c r="E1836">
        <v>5</v>
      </c>
      <c r="F1836" t="s">
        <v>211</v>
      </c>
      <c r="G1836" t="s">
        <v>115</v>
      </c>
      <c r="H1836" t="s">
        <v>281</v>
      </c>
      <c r="I1836" t="s">
        <v>213</v>
      </c>
      <c r="J1836" t="s">
        <v>214</v>
      </c>
      <c r="K1836" t="s">
        <v>149</v>
      </c>
      <c r="L1836" t="s">
        <v>215</v>
      </c>
      <c r="M1836" t="s">
        <v>582</v>
      </c>
      <c r="N1836" t="s">
        <v>216</v>
      </c>
      <c r="O1836" s="57">
        <v>46236.486770833333</v>
      </c>
      <c r="P1836" s="57">
        <v>46245.543819444443</v>
      </c>
      <c r="Q1836">
        <v>69356996</v>
      </c>
      <c r="S1836">
        <v>172603791303</v>
      </c>
      <c r="T1836" t="s">
        <v>4032</v>
      </c>
      <c r="U1836" t="s">
        <v>4033</v>
      </c>
      <c r="V1836" t="s">
        <v>4034</v>
      </c>
      <c r="Z1836">
        <v>116.2675022</v>
      </c>
      <c r="AA1836">
        <v>-8.78970979999999</v>
      </c>
      <c r="AB1836" t="s">
        <v>4035</v>
      </c>
      <c r="AC1836" t="s">
        <v>217</v>
      </c>
      <c r="AL1836" t="s">
        <v>218</v>
      </c>
      <c r="AM1836" t="s">
        <v>4036</v>
      </c>
      <c r="AN1836" t="s">
        <v>6</v>
      </c>
      <c r="AO1836" s="57">
        <v>46061.496400462966</v>
      </c>
      <c r="AP1836" s="57">
        <v>46237.625</v>
      </c>
      <c r="AQ1836" t="s">
        <v>249</v>
      </c>
      <c r="AR1836" t="s">
        <v>14</v>
      </c>
      <c r="AS1836" t="s">
        <v>588</v>
      </c>
      <c r="AT1836" t="s">
        <v>231</v>
      </c>
      <c r="AV1836" t="s">
        <v>7921</v>
      </c>
      <c r="AW1836" t="s">
        <v>975</v>
      </c>
      <c r="AX1836" t="s">
        <v>223</v>
      </c>
      <c r="BA1836" s="57">
        <v>46237.625</v>
      </c>
      <c r="BB1836" t="s">
        <v>4036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str">
        <f>VLOOKUP(H1836,Sheet2!$A$1:$B$270,2,FALSE)</f>
        <v>SELONG</v>
      </c>
    </row>
    <row r="1837" spans="1:61">
      <c r="A1837">
        <v>1836</v>
      </c>
      <c r="B1837">
        <v>1002524116</v>
      </c>
      <c r="C1837">
        <v>3</v>
      </c>
      <c r="D1837" t="s">
        <v>51</v>
      </c>
      <c r="E1837">
        <v>4</v>
      </c>
      <c r="F1837" t="s">
        <v>235</v>
      </c>
      <c r="G1837" t="s">
        <v>594</v>
      </c>
      <c r="H1837" t="s">
        <v>1106</v>
      </c>
      <c r="I1837" t="s">
        <v>213</v>
      </c>
      <c r="J1837" t="s">
        <v>214</v>
      </c>
      <c r="K1837" t="s">
        <v>149</v>
      </c>
      <c r="L1837" t="s">
        <v>215</v>
      </c>
      <c r="M1837" t="s">
        <v>288</v>
      </c>
      <c r="N1837" t="s">
        <v>216</v>
      </c>
      <c r="O1837" s="57">
        <v>46247.524965277778</v>
      </c>
      <c r="P1837" s="57">
        <v>46247.77480324074</v>
      </c>
      <c r="Q1837">
        <v>69365080</v>
      </c>
      <c r="S1837">
        <v>142566102464</v>
      </c>
      <c r="T1837" t="s">
        <v>9794</v>
      </c>
      <c r="U1837" t="s">
        <v>9795</v>
      </c>
      <c r="V1837" t="s">
        <v>9796</v>
      </c>
      <c r="Z1837">
        <v>110.82986</v>
      </c>
      <c r="AA1837">
        <v>-7.5509620000000002</v>
      </c>
      <c r="AB1837" t="s">
        <v>9797</v>
      </c>
      <c r="AC1837" t="s">
        <v>237</v>
      </c>
      <c r="AL1837" t="s">
        <v>218</v>
      </c>
      <c r="AM1837" t="s">
        <v>9798</v>
      </c>
      <c r="AN1837" t="s">
        <v>6</v>
      </c>
      <c r="AO1837" t="s">
        <v>9158</v>
      </c>
      <c r="AP1837" s="57">
        <v>46248.625</v>
      </c>
      <c r="AR1837" t="s">
        <v>241</v>
      </c>
      <c r="AS1837" t="s">
        <v>951</v>
      </c>
      <c r="AT1837" t="s">
        <v>231</v>
      </c>
      <c r="AV1837" t="s">
        <v>931</v>
      </c>
      <c r="AW1837" t="s">
        <v>1055</v>
      </c>
      <c r="AX1837" t="s">
        <v>223</v>
      </c>
      <c r="BA1837" s="57">
        <v>46248.625</v>
      </c>
      <c r="BB1837" t="s">
        <v>9798</v>
      </c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:61">
      <c r="A1838">
        <v>1837</v>
      </c>
      <c r="B1838">
        <v>1002523679</v>
      </c>
      <c r="C1838">
        <v>3</v>
      </c>
      <c r="D1838" t="s">
        <v>51</v>
      </c>
      <c r="E1838">
        <v>4</v>
      </c>
      <c r="F1838" t="s">
        <v>275</v>
      </c>
      <c r="G1838" t="s">
        <v>275</v>
      </c>
      <c r="H1838" t="s">
        <v>986</v>
      </c>
      <c r="I1838" t="s">
        <v>213</v>
      </c>
      <c r="J1838" t="s">
        <v>214</v>
      </c>
      <c r="K1838" t="s">
        <v>149</v>
      </c>
      <c r="L1838" t="s">
        <v>215</v>
      </c>
      <c r="M1838" t="s">
        <v>225</v>
      </c>
      <c r="N1838" t="s">
        <v>216</v>
      </c>
      <c r="O1838" s="57">
        <v>46247.430520833332</v>
      </c>
      <c r="P1838" s="57">
        <v>46248.338564814818</v>
      </c>
      <c r="Q1838">
        <v>69364856</v>
      </c>
      <c r="S1838">
        <v>142401145774</v>
      </c>
      <c r="T1838" t="s">
        <v>9799</v>
      </c>
      <c r="U1838" t="s">
        <v>9800</v>
      </c>
      <c r="V1838" t="s">
        <v>9801</v>
      </c>
      <c r="Z1838">
        <v>110.796919</v>
      </c>
      <c r="AA1838">
        <v>-6.8085009999999997</v>
      </c>
      <c r="AB1838" t="s">
        <v>9802</v>
      </c>
      <c r="AC1838" t="s">
        <v>237</v>
      </c>
      <c r="AL1838" t="s">
        <v>218</v>
      </c>
      <c r="AM1838" t="s">
        <v>9803</v>
      </c>
      <c r="AN1838" t="s">
        <v>6</v>
      </c>
      <c r="AO1838" t="s">
        <v>8916</v>
      </c>
      <c r="AP1838" s="57">
        <v>46248.333333333336</v>
      </c>
      <c r="AR1838" t="s">
        <v>18</v>
      </c>
      <c r="AS1838" t="s">
        <v>220</v>
      </c>
      <c r="AT1838" t="s">
        <v>231</v>
      </c>
      <c r="AV1838" t="s">
        <v>227</v>
      </c>
      <c r="AW1838" t="s">
        <v>1057</v>
      </c>
      <c r="AX1838" t="s">
        <v>223</v>
      </c>
      <c r="BA1838" s="57">
        <v>46248.333333333336</v>
      </c>
      <c r="BB1838" t="s">
        <v>9803</v>
      </c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:61">
      <c r="A1839">
        <v>1838</v>
      </c>
      <c r="B1839">
        <v>1002517919</v>
      </c>
      <c r="C1839">
        <v>3</v>
      </c>
      <c r="D1839" t="s">
        <v>45</v>
      </c>
      <c r="E1839">
        <v>5</v>
      </c>
      <c r="F1839" t="s">
        <v>211</v>
      </c>
      <c r="G1839" t="s">
        <v>118</v>
      </c>
      <c r="H1839" t="s">
        <v>379</v>
      </c>
      <c r="I1839" t="s">
        <v>213</v>
      </c>
      <c r="J1839" t="s">
        <v>214</v>
      </c>
      <c r="K1839" t="s">
        <v>149</v>
      </c>
      <c r="L1839" t="s">
        <v>215</v>
      </c>
      <c r="M1839" t="s">
        <v>225</v>
      </c>
      <c r="N1839" t="s">
        <v>216</v>
      </c>
      <c r="O1839" s="57">
        <v>46244.584687499999</v>
      </c>
      <c r="P1839" s="57">
        <v>46245.547071759262</v>
      </c>
      <c r="Q1839">
        <v>69362512</v>
      </c>
      <c r="S1839">
        <v>172612801044</v>
      </c>
      <c r="T1839" t="s">
        <v>6891</v>
      </c>
      <c r="U1839" t="s">
        <v>6892</v>
      </c>
      <c r="V1839" t="s">
        <v>6893</v>
      </c>
      <c r="Z1839">
        <v>117.994206100702</v>
      </c>
      <c r="AA1839">
        <v>-8.7441479714702197</v>
      </c>
      <c r="AB1839" t="s">
        <v>6894</v>
      </c>
      <c r="AC1839" t="s">
        <v>217</v>
      </c>
      <c r="AL1839" t="s">
        <v>218</v>
      </c>
      <c r="AM1839" t="s">
        <v>6322</v>
      </c>
      <c r="AN1839" t="s">
        <v>6</v>
      </c>
      <c r="AO1839" s="57">
        <v>46303.590266203704</v>
      </c>
      <c r="AP1839" s="57">
        <v>46245.541666666664</v>
      </c>
      <c r="AR1839" t="s">
        <v>18</v>
      </c>
      <c r="AS1839" t="s">
        <v>628</v>
      </c>
      <c r="AT1839" t="s">
        <v>354</v>
      </c>
      <c r="AV1839" t="s">
        <v>227</v>
      </c>
      <c r="AW1839" t="s">
        <v>6895</v>
      </c>
      <c r="AX1839" t="s">
        <v>223</v>
      </c>
      <c r="BA1839" s="57">
        <v>46245.541666666664</v>
      </c>
      <c r="BB1839" t="s">
        <v>6322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str">
        <f>VLOOKUP(H1839,Sheet2!$A$1:$B$270,2,FALSE)</f>
        <v>SUMBAWA</v>
      </c>
    </row>
    <row r="1840" spans="1:61">
      <c r="A1840">
        <v>1839</v>
      </c>
      <c r="B1840">
        <v>1002521582</v>
      </c>
      <c r="C1840">
        <v>3</v>
      </c>
      <c r="D1840" t="s">
        <v>59</v>
      </c>
      <c r="E1840">
        <v>4</v>
      </c>
      <c r="F1840" t="s">
        <v>243</v>
      </c>
      <c r="G1840" t="s">
        <v>657</v>
      </c>
      <c r="H1840" t="s">
        <v>658</v>
      </c>
      <c r="I1840" t="s">
        <v>213</v>
      </c>
      <c r="J1840" t="s">
        <v>214</v>
      </c>
      <c r="K1840" t="s">
        <v>149</v>
      </c>
      <c r="L1840" t="s">
        <v>215</v>
      </c>
      <c r="M1840" t="s">
        <v>76</v>
      </c>
      <c r="N1840" t="s">
        <v>216</v>
      </c>
      <c r="O1840" s="57">
        <v>46246.438854166663</v>
      </c>
      <c r="P1840" s="57">
        <v>46247.669594907406</v>
      </c>
      <c r="Q1840">
        <v>69363960</v>
      </c>
      <c r="S1840">
        <v>141149112910</v>
      </c>
      <c r="T1840" t="s">
        <v>8833</v>
      </c>
      <c r="U1840" t="s">
        <v>8834</v>
      </c>
      <c r="V1840" t="s">
        <v>8835</v>
      </c>
      <c r="Z1840">
        <v>110.064064</v>
      </c>
      <c r="AA1840">
        <v>-7.184361</v>
      </c>
      <c r="AB1840" t="s">
        <v>8836</v>
      </c>
      <c r="AC1840" t="s">
        <v>237</v>
      </c>
      <c r="AL1840" t="s">
        <v>218</v>
      </c>
      <c r="AM1840" t="s">
        <v>8837</v>
      </c>
      <c r="AN1840" t="s">
        <v>6</v>
      </c>
      <c r="AO1840" s="57">
        <v>46364.444363425922</v>
      </c>
      <c r="AP1840" s="57">
        <v>46247.333333333336</v>
      </c>
      <c r="AR1840" t="s">
        <v>219</v>
      </c>
      <c r="AS1840" t="s">
        <v>659</v>
      </c>
      <c r="AT1840" t="s">
        <v>231</v>
      </c>
      <c r="AU1840">
        <v>20260813</v>
      </c>
      <c r="AV1840" t="s">
        <v>222</v>
      </c>
      <c r="AW1840" t="s">
        <v>1059</v>
      </c>
      <c r="AX1840" t="s">
        <v>223</v>
      </c>
      <c r="BA1840" s="57">
        <v>46247.333333333336</v>
      </c>
      <c r="BB1840" t="s">
        <v>8837</v>
      </c>
      <c r="BC1840">
        <v>2026</v>
      </c>
      <c r="BD1840">
        <v>8</v>
      </c>
      <c r="BE1840">
        <v>13</v>
      </c>
      <c r="BF1840" s="6">
        <f t="shared" si="84"/>
        <v>46247</v>
      </c>
      <c r="BG1840">
        <f t="shared" si="85"/>
        <v>-0.33333333333575865</v>
      </c>
      <c r="BH1840" t="str">
        <f t="shared" si="86"/>
        <v>COMPLY</v>
      </c>
      <c r="BI1840" t="e">
        <f>VLOOKUP(H1840,Sheet2!$A$1:$B$270,2,FALSE)</f>
        <v>#N/A</v>
      </c>
    </row>
    <row r="1841" spans="1:61">
      <c r="A1841">
        <v>1840</v>
      </c>
      <c r="B1841">
        <v>1002522469</v>
      </c>
      <c r="C1841">
        <v>3</v>
      </c>
      <c r="D1841" t="s">
        <v>51</v>
      </c>
      <c r="E1841">
        <v>4</v>
      </c>
      <c r="F1841" t="s">
        <v>275</v>
      </c>
      <c r="G1841" t="s">
        <v>575</v>
      </c>
      <c r="H1841" t="s">
        <v>935</v>
      </c>
      <c r="I1841" t="s">
        <v>213</v>
      </c>
      <c r="J1841" t="s">
        <v>214</v>
      </c>
      <c r="K1841" t="s">
        <v>149</v>
      </c>
      <c r="L1841" t="s">
        <v>215</v>
      </c>
      <c r="M1841" t="s">
        <v>76</v>
      </c>
      <c r="N1841" t="s">
        <v>216</v>
      </c>
      <c r="O1841" s="57">
        <v>46246.615949074076</v>
      </c>
      <c r="P1841" s="57">
        <v>46247.936145833337</v>
      </c>
      <c r="Q1841">
        <v>69364359</v>
      </c>
      <c r="S1841">
        <v>142509107243</v>
      </c>
      <c r="T1841" t="s">
        <v>8838</v>
      </c>
      <c r="U1841" t="s">
        <v>8839</v>
      </c>
      <c r="V1841" t="s">
        <v>8840</v>
      </c>
      <c r="Z1841">
        <v>111.15289300000001</v>
      </c>
      <c r="AA1841">
        <v>-7.1513970000000002</v>
      </c>
      <c r="AB1841" t="s">
        <v>8841</v>
      </c>
      <c r="AC1841" t="s">
        <v>237</v>
      </c>
      <c r="AL1841" t="s">
        <v>218</v>
      </c>
      <c r="AM1841" t="s">
        <v>8842</v>
      </c>
      <c r="AN1841" t="s">
        <v>6</v>
      </c>
      <c r="AO1841" s="57">
        <v>46364.632418981484</v>
      </c>
      <c r="AP1841" s="57">
        <v>46247.625</v>
      </c>
      <c r="AR1841" t="s">
        <v>219</v>
      </c>
      <c r="AS1841" t="s">
        <v>936</v>
      </c>
      <c r="AT1841" t="s">
        <v>231</v>
      </c>
      <c r="AU1841">
        <v>20260813</v>
      </c>
      <c r="AV1841" t="s">
        <v>222</v>
      </c>
      <c r="AW1841" t="s">
        <v>1055</v>
      </c>
      <c r="AX1841" t="s">
        <v>223</v>
      </c>
      <c r="BA1841" s="57">
        <v>46247.625</v>
      </c>
      <c r="BB1841" t="s">
        <v>8842</v>
      </c>
      <c r="BC1841">
        <v>2026</v>
      </c>
      <c r="BD1841">
        <v>8</v>
      </c>
      <c r="BE1841">
        <v>13</v>
      </c>
      <c r="BF1841" s="6">
        <f t="shared" si="84"/>
        <v>46247</v>
      </c>
      <c r="BG1841">
        <f t="shared" si="85"/>
        <v>-0.625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1002506084</v>
      </c>
      <c r="C1842">
        <v>3</v>
      </c>
      <c r="D1842" t="s">
        <v>49</v>
      </c>
      <c r="E1842">
        <v>4</v>
      </c>
      <c r="F1842" t="s">
        <v>253</v>
      </c>
      <c r="G1842" t="s">
        <v>556</v>
      </c>
      <c r="H1842" t="s">
        <v>1011</v>
      </c>
      <c r="I1842" t="s">
        <v>213</v>
      </c>
      <c r="J1842" t="s">
        <v>214</v>
      </c>
      <c r="K1842" t="s">
        <v>149</v>
      </c>
      <c r="M1842" t="s">
        <v>76</v>
      </c>
      <c r="N1842" t="s">
        <v>216</v>
      </c>
      <c r="O1842" s="57">
        <v>46237.558344907404</v>
      </c>
      <c r="P1842" s="57">
        <v>46237.82472222222</v>
      </c>
      <c r="Q1842">
        <v>69355791</v>
      </c>
      <c r="S1842">
        <v>146284108499</v>
      </c>
      <c r="T1842" t="s">
        <v>4063</v>
      </c>
      <c r="U1842" t="s">
        <v>4064</v>
      </c>
      <c r="V1842" t="s">
        <v>4065</v>
      </c>
      <c r="Z1842">
        <v>109.01378917135</v>
      </c>
      <c r="AA1842">
        <v>-6.8654065605515502</v>
      </c>
      <c r="AB1842" t="s">
        <v>4066</v>
      </c>
      <c r="AC1842" t="s">
        <v>226</v>
      </c>
      <c r="AL1842" t="s">
        <v>218</v>
      </c>
      <c r="AM1842" t="s">
        <v>4067</v>
      </c>
      <c r="AN1842" t="s">
        <v>6</v>
      </c>
      <c r="AO1842" s="57">
        <v>46089.559490740743</v>
      </c>
      <c r="AR1842" t="s">
        <v>219</v>
      </c>
      <c r="AS1842" t="s">
        <v>220</v>
      </c>
      <c r="AT1842" t="s">
        <v>231</v>
      </c>
      <c r="AU1842">
        <v>20260803</v>
      </c>
      <c r="AV1842" t="s">
        <v>222</v>
      </c>
      <c r="AW1842" t="s">
        <v>601</v>
      </c>
      <c r="AX1842" t="s">
        <v>223</v>
      </c>
      <c r="BA1842" s="57">
        <v>46237.291666666664</v>
      </c>
      <c r="BB1842" t="s">
        <v>4067</v>
      </c>
      <c r="BC1842">
        <v>2026</v>
      </c>
      <c r="BD1842">
        <v>8</v>
      </c>
      <c r="BE1842">
        <v>3</v>
      </c>
      <c r="BF1842" s="6">
        <f t="shared" si="84"/>
        <v>46237</v>
      </c>
      <c r="BG1842">
        <f t="shared" si="85"/>
        <v>-0.29166666666424135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1002516503</v>
      </c>
      <c r="C1843">
        <v>3</v>
      </c>
      <c r="D1843" t="s">
        <v>55</v>
      </c>
      <c r="E1843">
        <v>5</v>
      </c>
      <c r="F1843" t="s">
        <v>267</v>
      </c>
      <c r="G1843" t="s">
        <v>125</v>
      </c>
      <c r="H1843" t="s">
        <v>419</v>
      </c>
      <c r="I1843" t="s">
        <v>213</v>
      </c>
      <c r="J1843" t="s">
        <v>214</v>
      </c>
      <c r="K1843" t="s">
        <v>149</v>
      </c>
      <c r="L1843" t="s">
        <v>215</v>
      </c>
      <c r="M1843" t="s">
        <v>596</v>
      </c>
      <c r="N1843" t="s">
        <v>216</v>
      </c>
      <c r="O1843" s="57">
        <v>46243.572187500002</v>
      </c>
      <c r="P1843" s="57">
        <v>46246.573657407411</v>
      </c>
      <c r="Q1843">
        <v>69361815</v>
      </c>
      <c r="S1843">
        <v>152448204553</v>
      </c>
      <c r="T1843" t="s">
        <v>2600</v>
      </c>
      <c r="U1843" t="s">
        <v>2601</v>
      </c>
      <c r="V1843" t="s">
        <v>6034</v>
      </c>
      <c r="Z1843">
        <v>112.280131950974</v>
      </c>
      <c r="AA1843">
        <v>-6.8721988680728199</v>
      </c>
      <c r="AB1843" t="s">
        <v>6035</v>
      </c>
      <c r="AC1843" t="s">
        <v>217</v>
      </c>
      <c r="AL1843" t="s">
        <v>218</v>
      </c>
      <c r="AM1843" t="s">
        <v>6036</v>
      </c>
      <c r="AN1843" t="s">
        <v>6</v>
      </c>
      <c r="AO1843" s="57">
        <v>46273.57984953704</v>
      </c>
      <c r="AP1843" s="57">
        <v>46246.416666666664</v>
      </c>
      <c r="AQ1843" t="s">
        <v>249</v>
      </c>
      <c r="AR1843" t="s">
        <v>14</v>
      </c>
      <c r="AS1843" t="s">
        <v>220</v>
      </c>
      <c r="AT1843" t="s">
        <v>231</v>
      </c>
      <c r="AV1843" t="s">
        <v>597</v>
      </c>
      <c r="AW1843" t="s">
        <v>1063</v>
      </c>
      <c r="AX1843" t="s">
        <v>223</v>
      </c>
      <c r="BA1843" s="57">
        <v>46246.416666666664</v>
      </c>
      <c r="BB1843" t="s">
        <v>6036</v>
      </c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str">
        <f>VLOOKUP(H1843,Sheet2!$A$1:$B$270,2,FALSE)</f>
        <v>GRESIK</v>
      </c>
    </row>
    <row r="1844" spans="1:61">
      <c r="A1844">
        <v>1843</v>
      </c>
      <c r="B1844">
        <v>1002516261</v>
      </c>
      <c r="C1844">
        <v>3</v>
      </c>
      <c r="D1844" t="s">
        <v>49</v>
      </c>
      <c r="E1844">
        <v>4</v>
      </c>
      <c r="F1844" t="s">
        <v>247</v>
      </c>
      <c r="G1844" t="s">
        <v>598</v>
      </c>
      <c r="H1844" t="s">
        <v>599</v>
      </c>
      <c r="I1844" t="s">
        <v>213</v>
      </c>
      <c r="J1844" t="s">
        <v>214</v>
      </c>
      <c r="K1844" t="s">
        <v>149</v>
      </c>
      <c r="L1844" t="s">
        <v>215</v>
      </c>
      <c r="M1844" t="s">
        <v>76</v>
      </c>
      <c r="N1844" t="s">
        <v>216</v>
      </c>
      <c r="O1844" s="57">
        <v>46243.322175925925</v>
      </c>
      <c r="P1844" s="57">
        <v>46244.679039351853</v>
      </c>
      <c r="Q1844">
        <v>69361663</v>
      </c>
      <c r="S1844">
        <v>142434111072</v>
      </c>
      <c r="T1844" t="s">
        <v>6037</v>
      </c>
      <c r="U1844" t="s">
        <v>6038</v>
      </c>
      <c r="V1844" t="s">
        <v>6039</v>
      </c>
      <c r="Z1844">
        <v>110.48695883481</v>
      </c>
      <c r="AA1844">
        <v>-7.3271736595694499</v>
      </c>
      <c r="AB1844" t="s">
        <v>6040</v>
      </c>
      <c r="AC1844" t="s">
        <v>237</v>
      </c>
      <c r="AL1844" t="s">
        <v>218</v>
      </c>
      <c r="AM1844" t="s">
        <v>4851</v>
      </c>
      <c r="AN1844" t="s">
        <v>6</v>
      </c>
      <c r="AO1844" s="57">
        <v>46273.329768518517</v>
      </c>
      <c r="AP1844" s="57">
        <v>46244.333333333336</v>
      </c>
      <c r="AR1844" t="s">
        <v>219</v>
      </c>
      <c r="AS1844" t="s">
        <v>220</v>
      </c>
      <c r="AT1844" t="s">
        <v>231</v>
      </c>
      <c r="AU1844">
        <v>20260810</v>
      </c>
      <c r="AV1844" t="s">
        <v>222</v>
      </c>
      <c r="AW1844" t="s">
        <v>1059</v>
      </c>
      <c r="AX1844" t="s">
        <v>223</v>
      </c>
      <c r="BA1844" s="57">
        <v>46244.333333333336</v>
      </c>
      <c r="BB1844" t="s">
        <v>4851</v>
      </c>
      <c r="BC1844">
        <v>2026</v>
      </c>
      <c r="BD1844">
        <v>8</v>
      </c>
      <c r="BE1844">
        <v>10</v>
      </c>
      <c r="BF1844" s="6">
        <f t="shared" si="84"/>
        <v>46244</v>
      </c>
      <c r="BG1844">
        <f t="shared" si="85"/>
        <v>-0.33333333333575865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1002516553</v>
      </c>
      <c r="C1845">
        <v>3</v>
      </c>
      <c r="D1845" t="s">
        <v>49</v>
      </c>
      <c r="E1845">
        <v>4</v>
      </c>
      <c r="F1845" t="s">
        <v>247</v>
      </c>
      <c r="G1845" t="s">
        <v>326</v>
      </c>
      <c r="H1845" t="s">
        <v>646</v>
      </c>
      <c r="I1845" t="s">
        <v>213</v>
      </c>
      <c r="J1845" t="s">
        <v>214</v>
      </c>
      <c r="K1845" t="s">
        <v>149</v>
      </c>
      <c r="L1845" t="s">
        <v>215</v>
      </c>
      <c r="M1845" t="s">
        <v>76</v>
      </c>
      <c r="N1845" t="s">
        <v>216</v>
      </c>
      <c r="O1845" s="57">
        <v>46243.634687500002</v>
      </c>
      <c r="P1845" s="57">
        <v>46244.820428240739</v>
      </c>
      <c r="Q1845">
        <v>69361929</v>
      </c>
      <c r="S1845">
        <v>141459107620</v>
      </c>
      <c r="T1845" t="s">
        <v>5547</v>
      </c>
      <c r="U1845" t="s">
        <v>5548</v>
      </c>
      <c r="V1845" t="s">
        <v>6041</v>
      </c>
      <c r="Z1845">
        <v>110.289786311066</v>
      </c>
      <c r="AA1845">
        <v>-7.3068760328006102</v>
      </c>
      <c r="AB1845" t="s">
        <v>6042</v>
      </c>
      <c r="AC1845" t="s">
        <v>1112</v>
      </c>
      <c r="AL1845" t="s">
        <v>218</v>
      </c>
      <c r="AM1845" t="s">
        <v>6043</v>
      </c>
      <c r="AN1845" t="s">
        <v>6</v>
      </c>
      <c r="AO1845" s="57">
        <v>46273.642430555556</v>
      </c>
      <c r="AP1845" s="57">
        <v>46244.541666666664</v>
      </c>
      <c r="AR1845" t="s">
        <v>219</v>
      </c>
      <c r="AS1845" t="s">
        <v>613</v>
      </c>
      <c r="AT1845" t="s">
        <v>231</v>
      </c>
      <c r="AU1845">
        <v>20260810</v>
      </c>
      <c r="AV1845" t="s">
        <v>222</v>
      </c>
      <c r="AW1845" t="s">
        <v>1057</v>
      </c>
      <c r="AX1845" t="s">
        <v>223</v>
      </c>
      <c r="BA1845" s="57">
        <v>46244.541666666664</v>
      </c>
      <c r="BB1845" t="s">
        <v>6043</v>
      </c>
      <c r="BC1845">
        <v>2026</v>
      </c>
      <c r="BD1845">
        <v>8</v>
      </c>
      <c r="BE1845">
        <v>10</v>
      </c>
      <c r="BF1845" s="6">
        <f t="shared" si="84"/>
        <v>46244</v>
      </c>
      <c r="BG1845">
        <f t="shared" si="85"/>
        <v>-0.54166666666424135</v>
      </c>
      <c r="BH1845" t="str">
        <f t="shared" si="86"/>
        <v>COMPLY</v>
      </c>
      <c r="BI1845" t="e">
        <f>VLOOKUP(H1845,Sheet2!$A$1:$B$270,2,FALSE)</f>
        <v>#N/A</v>
      </c>
    </row>
    <row r="1846" spans="1:61">
      <c r="A1846">
        <v>1845</v>
      </c>
      <c r="B1846">
        <v>1002518384</v>
      </c>
      <c r="C1846">
        <v>3</v>
      </c>
      <c r="D1846" t="s">
        <v>34</v>
      </c>
      <c r="E1846">
        <v>5</v>
      </c>
      <c r="F1846" t="s">
        <v>580</v>
      </c>
      <c r="G1846" t="s">
        <v>79</v>
      </c>
      <c r="H1846" t="s">
        <v>473</v>
      </c>
      <c r="I1846" t="s">
        <v>213</v>
      </c>
      <c r="J1846" t="s">
        <v>214</v>
      </c>
      <c r="K1846" t="s">
        <v>149</v>
      </c>
      <c r="M1846" t="s">
        <v>582</v>
      </c>
      <c r="N1846" t="s">
        <v>216</v>
      </c>
      <c r="O1846" s="57">
        <v>46244.665462962963</v>
      </c>
      <c r="P1846" s="57">
        <v>46246.632430555554</v>
      </c>
      <c r="Q1846">
        <v>69362670</v>
      </c>
      <c r="S1846">
        <v>172407213927</v>
      </c>
      <c r="T1846" t="s">
        <v>6257</v>
      </c>
      <c r="U1846" t="s">
        <v>6896</v>
      </c>
      <c r="V1846" t="s">
        <v>6897</v>
      </c>
      <c r="Z1846">
        <v>115.3020191</v>
      </c>
      <c r="AA1846">
        <v>-8.5440394000000008</v>
      </c>
      <c r="AB1846" t="s">
        <v>6260</v>
      </c>
      <c r="AC1846" t="s">
        <v>230</v>
      </c>
      <c r="AL1846" t="s">
        <v>218</v>
      </c>
      <c r="AM1846" t="s">
        <v>6898</v>
      </c>
      <c r="AN1846" t="s">
        <v>6</v>
      </c>
      <c r="AO1846" s="57">
        <v>46303.673692129632</v>
      </c>
      <c r="AP1846" s="57">
        <v>46245.625</v>
      </c>
      <c r="AR1846" t="s">
        <v>14</v>
      </c>
      <c r="AS1846" t="s">
        <v>79</v>
      </c>
      <c r="AT1846" t="s">
        <v>231</v>
      </c>
      <c r="AV1846" t="s">
        <v>8843</v>
      </c>
      <c r="AW1846" t="s">
        <v>592</v>
      </c>
      <c r="AX1846" t="s">
        <v>223</v>
      </c>
      <c r="BA1846" s="57">
        <v>46245.625</v>
      </c>
      <c r="BB1846" t="s">
        <v>6898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str">
        <f>VLOOKUP(H1846,Sheet2!$A$1:$B$270,2,FALSE)</f>
        <v>GIANYAR</v>
      </c>
    </row>
    <row r="1847" spans="1:61">
      <c r="A1847">
        <v>1846</v>
      </c>
      <c r="B1847">
        <v>1002506059</v>
      </c>
      <c r="C1847">
        <v>3</v>
      </c>
      <c r="D1847" t="s">
        <v>45</v>
      </c>
      <c r="E1847">
        <v>5</v>
      </c>
      <c r="F1847" t="s">
        <v>113</v>
      </c>
      <c r="G1847" t="s">
        <v>117</v>
      </c>
      <c r="H1847" t="s">
        <v>423</v>
      </c>
      <c r="I1847" t="s">
        <v>213</v>
      </c>
      <c r="J1847" t="s">
        <v>214</v>
      </c>
      <c r="K1847" t="s">
        <v>149</v>
      </c>
      <c r="L1847" t="s">
        <v>215</v>
      </c>
      <c r="M1847" t="s">
        <v>76</v>
      </c>
      <c r="N1847" t="s">
        <v>216</v>
      </c>
      <c r="O1847" s="57">
        <v>46237.551365740743</v>
      </c>
      <c r="P1847" s="57">
        <v>46247.375902777778</v>
      </c>
      <c r="Q1847">
        <v>69357481</v>
      </c>
      <c r="S1847">
        <v>172509796567</v>
      </c>
      <c r="T1847" t="s">
        <v>4072</v>
      </c>
      <c r="U1847" t="s">
        <v>4073</v>
      </c>
      <c r="V1847" t="s">
        <v>4074</v>
      </c>
      <c r="Z1847">
        <v>122.956017851829</v>
      </c>
      <c r="AA1847">
        <v>-8.3459036143228502</v>
      </c>
      <c r="AB1847" t="s">
        <v>4075</v>
      </c>
      <c r="AC1847" t="s">
        <v>217</v>
      </c>
      <c r="AL1847" t="s">
        <v>218</v>
      </c>
      <c r="AM1847" t="s">
        <v>4076</v>
      </c>
      <c r="AN1847" t="s">
        <v>6</v>
      </c>
      <c r="AO1847" s="57">
        <v>46089.559490740743</v>
      </c>
      <c r="AP1847" s="57">
        <v>46238.541666666664</v>
      </c>
      <c r="AR1847" t="s">
        <v>219</v>
      </c>
      <c r="AS1847" t="s">
        <v>220</v>
      </c>
      <c r="AT1847" t="s">
        <v>231</v>
      </c>
      <c r="AU1847">
        <v>20260813</v>
      </c>
      <c r="AV1847" t="s">
        <v>222</v>
      </c>
      <c r="AW1847" t="s">
        <v>1059</v>
      </c>
      <c r="AX1847" t="s">
        <v>223</v>
      </c>
      <c r="BA1847" s="57">
        <v>46238.541666666664</v>
      </c>
      <c r="BB1847" t="s">
        <v>4076</v>
      </c>
      <c r="BC1847">
        <v>2026</v>
      </c>
      <c r="BD1847">
        <v>8</v>
      </c>
      <c r="BE1847">
        <v>13</v>
      </c>
      <c r="BF1847" s="6">
        <f t="shared" si="84"/>
        <v>46247</v>
      </c>
      <c r="BG1847">
        <f t="shared" si="85"/>
        <v>8.4583333333357587</v>
      </c>
      <c r="BH1847" t="str">
        <f t="shared" si="86"/>
        <v>NOT COMPLY</v>
      </c>
      <c r="BI1847" t="str">
        <f>VLOOKUP(H1847,Sheet2!$A$1:$B$270,2,FALSE)</f>
        <v>MAUMERE</v>
      </c>
    </row>
    <row r="1848" spans="1:61">
      <c r="A1848">
        <v>1847</v>
      </c>
      <c r="B1848">
        <v>1002517768</v>
      </c>
      <c r="C1848">
        <v>3</v>
      </c>
      <c r="D1848" t="s">
        <v>38</v>
      </c>
      <c r="E1848">
        <v>5</v>
      </c>
      <c r="F1848" t="s">
        <v>92</v>
      </c>
      <c r="G1848" t="s">
        <v>89</v>
      </c>
      <c r="H1848" t="s">
        <v>411</v>
      </c>
      <c r="I1848" t="s">
        <v>213</v>
      </c>
      <c r="J1848" t="s">
        <v>214</v>
      </c>
      <c r="K1848" t="s">
        <v>149</v>
      </c>
      <c r="L1848" t="s">
        <v>215</v>
      </c>
      <c r="M1848" t="s">
        <v>76</v>
      </c>
      <c r="N1848" t="s">
        <v>216</v>
      </c>
      <c r="O1848" s="57">
        <v>46244.563842592594</v>
      </c>
      <c r="P1848" s="57">
        <v>46246.828599537039</v>
      </c>
      <c r="Q1848">
        <v>69362446</v>
      </c>
      <c r="S1848">
        <v>152609258563</v>
      </c>
      <c r="T1848" t="s">
        <v>6899</v>
      </c>
      <c r="U1848" t="s">
        <v>6900</v>
      </c>
      <c r="V1848" t="s">
        <v>6901</v>
      </c>
      <c r="Z1848">
        <v>111.89513009768901</v>
      </c>
      <c r="AA1848">
        <v>-7.1650483361719104</v>
      </c>
      <c r="AB1848" t="s">
        <v>6902</v>
      </c>
      <c r="AC1848" t="s">
        <v>237</v>
      </c>
      <c r="AL1848" t="s">
        <v>218</v>
      </c>
      <c r="AM1848" t="s">
        <v>6903</v>
      </c>
      <c r="AN1848" t="s">
        <v>6</v>
      </c>
      <c r="AO1848" s="57">
        <v>46303.569293981483</v>
      </c>
      <c r="AP1848" s="57">
        <v>46246.333333333336</v>
      </c>
      <c r="AR1848" t="s">
        <v>219</v>
      </c>
      <c r="AS1848" t="s">
        <v>220</v>
      </c>
      <c r="AT1848" t="s">
        <v>231</v>
      </c>
      <c r="AU1848">
        <v>20260812</v>
      </c>
      <c r="AV1848" t="s">
        <v>222</v>
      </c>
      <c r="AW1848" t="s">
        <v>1066</v>
      </c>
      <c r="AX1848" t="s">
        <v>223</v>
      </c>
      <c r="BA1848" s="57">
        <v>46246.333333333336</v>
      </c>
      <c r="BB1848" t="s">
        <v>6903</v>
      </c>
      <c r="BC1848">
        <v>2026</v>
      </c>
      <c r="BD1848">
        <v>8</v>
      </c>
      <c r="BE1848">
        <v>12</v>
      </c>
      <c r="BF1848" s="6">
        <f t="shared" si="84"/>
        <v>46246</v>
      </c>
      <c r="BG1848">
        <f t="shared" si="85"/>
        <v>-0.33333333333575865</v>
      </c>
      <c r="BH1848" t="str">
        <f t="shared" si="86"/>
        <v>COMPLY</v>
      </c>
      <c r="BI1848" t="str">
        <f>VLOOKUP(H1848,Sheet2!$A$1:$B$270,2,FALSE)</f>
        <v>BOJONEGORO</v>
      </c>
    </row>
    <row r="1849" spans="1:61">
      <c r="A1849">
        <v>1848</v>
      </c>
      <c r="B1849">
        <v>1002509971</v>
      </c>
      <c r="C1849">
        <v>3</v>
      </c>
      <c r="D1849" t="s">
        <v>38</v>
      </c>
      <c r="E1849">
        <v>5</v>
      </c>
      <c r="F1849" t="s">
        <v>92</v>
      </c>
      <c r="G1849" t="s">
        <v>95</v>
      </c>
      <c r="H1849" t="s">
        <v>398</v>
      </c>
      <c r="I1849" t="s">
        <v>213</v>
      </c>
      <c r="J1849" t="s">
        <v>214</v>
      </c>
      <c r="K1849" t="s">
        <v>149</v>
      </c>
      <c r="M1849" t="s">
        <v>76</v>
      </c>
      <c r="N1849" t="s">
        <v>216</v>
      </c>
      <c r="O1849" s="57">
        <v>46239.435196759259</v>
      </c>
      <c r="P1849" s="57">
        <v>46240.440451388888</v>
      </c>
      <c r="Q1849">
        <v>69347391</v>
      </c>
      <c r="S1849">
        <v>152621201444</v>
      </c>
      <c r="T1849" t="s">
        <v>1130</v>
      </c>
      <c r="U1849" t="s">
        <v>4086</v>
      </c>
      <c r="V1849" t="s">
        <v>4087</v>
      </c>
      <c r="Z1849">
        <v>111.26181800000001</v>
      </c>
      <c r="AA1849">
        <v>-8.1719050000000006</v>
      </c>
      <c r="AB1849" t="s">
        <v>1131</v>
      </c>
      <c r="AC1849" t="s">
        <v>217</v>
      </c>
      <c r="AL1849" t="s">
        <v>218</v>
      </c>
      <c r="AM1849" t="s">
        <v>4088</v>
      </c>
      <c r="AN1849" t="s">
        <v>6</v>
      </c>
      <c r="AO1849" s="57">
        <v>46150.44427083333</v>
      </c>
      <c r="AR1849" t="s">
        <v>219</v>
      </c>
      <c r="AS1849" t="s">
        <v>697</v>
      </c>
      <c r="AT1849" t="s">
        <v>231</v>
      </c>
      <c r="AU1849">
        <v>20260806</v>
      </c>
      <c r="AV1849" t="s">
        <v>222</v>
      </c>
      <c r="AW1849" t="s">
        <v>566</v>
      </c>
      <c r="AX1849" t="s">
        <v>223</v>
      </c>
      <c r="BA1849" s="57">
        <v>46239.291666666664</v>
      </c>
      <c r="BB1849" t="s">
        <v>4088</v>
      </c>
      <c r="BC1849">
        <v>2026</v>
      </c>
      <c r="BD1849">
        <v>8</v>
      </c>
      <c r="BE1849">
        <v>6</v>
      </c>
      <c r="BF1849" s="6">
        <f t="shared" si="84"/>
        <v>46240</v>
      </c>
      <c r="BG1849">
        <f t="shared" si="85"/>
        <v>0.70833333333575865</v>
      </c>
      <c r="BH1849" t="str">
        <f t="shared" si="86"/>
        <v>COMPLY</v>
      </c>
      <c r="BI1849" t="str">
        <f>VLOOKUP(H1849,Sheet2!$A$1:$B$270,2,FALSE)</f>
        <v>PONOROGO</v>
      </c>
    </row>
    <row r="1850" spans="1:61">
      <c r="A1850">
        <v>1849</v>
      </c>
      <c r="B1850">
        <v>1002516329</v>
      </c>
      <c r="C1850">
        <v>3</v>
      </c>
      <c r="D1850" t="s">
        <v>49</v>
      </c>
      <c r="E1850">
        <v>4</v>
      </c>
      <c r="F1850" t="s">
        <v>253</v>
      </c>
      <c r="G1850" t="s">
        <v>965</v>
      </c>
      <c r="H1850" t="s">
        <v>992</v>
      </c>
      <c r="I1850" t="s">
        <v>213</v>
      </c>
      <c r="J1850" t="s">
        <v>214</v>
      </c>
      <c r="K1850" t="s">
        <v>149</v>
      </c>
      <c r="L1850" t="s">
        <v>215</v>
      </c>
      <c r="M1850" t="s">
        <v>76</v>
      </c>
      <c r="N1850" t="s">
        <v>216</v>
      </c>
      <c r="O1850" s="57">
        <v>46243.401342592595</v>
      </c>
      <c r="P1850" s="57">
        <v>46244.679513888892</v>
      </c>
      <c r="Q1850">
        <v>69361746</v>
      </c>
      <c r="S1850">
        <v>146279105481</v>
      </c>
      <c r="T1850" t="s">
        <v>6044</v>
      </c>
      <c r="U1850" t="s">
        <v>6045</v>
      </c>
      <c r="V1850" t="s">
        <v>6046</v>
      </c>
      <c r="Z1850">
        <v>109.68969</v>
      </c>
      <c r="AA1850">
        <v>-6.9304670000000002</v>
      </c>
      <c r="AB1850" t="s">
        <v>6047</v>
      </c>
      <c r="AC1850" t="s">
        <v>237</v>
      </c>
      <c r="AL1850" t="s">
        <v>218</v>
      </c>
      <c r="AM1850" t="s">
        <v>6048</v>
      </c>
      <c r="AN1850" t="s">
        <v>6</v>
      </c>
      <c r="AO1850" s="57">
        <v>46273.402662037035</v>
      </c>
      <c r="AP1850" s="57">
        <v>46244.541666666664</v>
      </c>
      <c r="AR1850" t="s">
        <v>219</v>
      </c>
      <c r="AS1850" t="s">
        <v>220</v>
      </c>
      <c r="AT1850" t="s">
        <v>231</v>
      </c>
      <c r="AU1850">
        <v>20260810</v>
      </c>
      <c r="AV1850" t="s">
        <v>222</v>
      </c>
      <c r="AW1850" t="s">
        <v>1070</v>
      </c>
      <c r="AX1850" t="s">
        <v>223</v>
      </c>
      <c r="BA1850" s="57">
        <v>46244.541666666664</v>
      </c>
      <c r="BB1850" t="s">
        <v>6048</v>
      </c>
      <c r="BC1850">
        <v>2026</v>
      </c>
      <c r="BD1850">
        <v>8</v>
      </c>
      <c r="BE1850">
        <v>10</v>
      </c>
      <c r="BF1850" s="6">
        <f t="shared" si="84"/>
        <v>46244</v>
      </c>
      <c r="BG1850">
        <f t="shared" si="85"/>
        <v>-0.54166666666424135</v>
      </c>
      <c r="BH1850" t="str">
        <f t="shared" si="86"/>
        <v>COMPLY</v>
      </c>
      <c r="BI1850" t="e">
        <f>VLOOKUP(H1850,Sheet2!$A$1:$B$270,2,FALSE)</f>
        <v>#N/A</v>
      </c>
    </row>
    <row r="1851" spans="1:61">
      <c r="A1851">
        <v>1850</v>
      </c>
      <c r="B1851">
        <v>1002520788</v>
      </c>
      <c r="C1851">
        <v>3</v>
      </c>
      <c r="D1851" t="s">
        <v>59</v>
      </c>
      <c r="E1851">
        <v>4</v>
      </c>
      <c r="F1851" t="s">
        <v>243</v>
      </c>
      <c r="G1851" t="s">
        <v>920</v>
      </c>
      <c r="H1851" t="s">
        <v>945</v>
      </c>
      <c r="I1851" t="s">
        <v>213</v>
      </c>
      <c r="J1851" t="s">
        <v>214</v>
      </c>
      <c r="K1851" t="s">
        <v>149</v>
      </c>
      <c r="L1851" t="s">
        <v>215</v>
      </c>
      <c r="M1851" t="s">
        <v>76</v>
      </c>
      <c r="N1851" t="s">
        <v>216</v>
      </c>
      <c r="O1851" s="57">
        <v>46245.697187500002</v>
      </c>
      <c r="P1851" s="57">
        <v>46246.526643518519</v>
      </c>
      <c r="Q1851">
        <v>69363677</v>
      </c>
      <c r="S1851">
        <v>141146114824</v>
      </c>
      <c r="T1851" t="s">
        <v>7922</v>
      </c>
      <c r="U1851" t="s">
        <v>8844</v>
      </c>
      <c r="V1851" t="s">
        <v>7923</v>
      </c>
      <c r="Z1851">
        <v>110.3131975</v>
      </c>
      <c r="AA1851">
        <v>-7.5563438999999999</v>
      </c>
      <c r="AB1851" t="s">
        <v>7924</v>
      </c>
      <c r="AC1851" t="s">
        <v>237</v>
      </c>
      <c r="AL1851" t="s">
        <v>218</v>
      </c>
      <c r="AM1851" t="s">
        <v>7925</v>
      </c>
      <c r="AN1851" t="s">
        <v>6</v>
      </c>
      <c r="AO1851" s="57">
        <v>46334.704837962963</v>
      </c>
      <c r="AP1851" s="57">
        <v>46246.541666666664</v>
      </c>
      <c r="AR1851" t="s">
        <v>219</v>
      </c>
      <c r="AS1851" t="s">
        <v>920</v>
      </c>
      <c r="AT1851" t="s">
        <v>231</v>
      </c>
      <c r="AU1851">
        <v>20260812</v>
      </c>
      <c r="AV1851" t="s">
        <v>222</v>
      </c>
      <c r="AW1851" t="s">
        <v>1057</v>
      </c>
      <c r="AX1851" t="s">
        <v>223</v>
      </c>
      <c r="BA1851" s="57">
        <v>46246.541666666664</v>
      </c>
      <c r="BB1851" t="s">
        <v>7925</v>
      </c>
      <c r="BC1851">
        <v>2026</v>
      </c>
      <c r="BD1851">
        <v>8</v>
      </c>
      <c r="BE1851">
        <v>12</v>
      </c>
      <c r="BF1851" s="6">
        <f t="shared" si="84"/>
        <v>46246</v>
      </c>
      <c r="BG1851">
        <f t="shared" si="85"/>
        <v>-0.54166666666424135</v>
      </c>
      <c r="BH1851" t="str">
        <f t="shared" si="86"/>
        <v>COMPLY</v>
      </c>
      <c r="BI1851" t="e">
        <f>VLOOKUP(H1851,Sheet2!$A$1:$B$270,2,FALSE)</f>
        <v>#N/A</v>
      </c>
    </row>
    <row r="1852" spans="1:61">
      <c r="A1852">
        <v>1851</v>
      </c>
      <c r="B1852">
        <v>1002517826</v>
      </c>
      <c r="C1852">
        <v>3</v>
      </c>
      <c r="D1852" t="s">
        <v>55</v>
      </c>
      <c r="E1852">
        <v>5</v>
      </c>
      <c r="F1852" t="s">
        <v>267</v>
      </c>
      <c r="G1852" t="s">
        <v>128</v>
      </c>
      <c r="H1852" t="s">
        <v>414</v>
      </c>
      <c r="I1852" t="s">
        <v>213</v>
      </c>
      <c r="J1852" t="s">
        <v>214</v>
      </c>
      <c r="K1852" t="s">
        <v>149</v>
      </c>
      <c r="L1852" t="s">
        <v>215</v>
      </c>
      <c r="M1852" t="s">
        <v>76</v>
      </c>
      <c r="N1852" t="s">
        <v>216</v>
      </c>
      <c r="O1852" s="57">
        <v>46244.570798611108</v>
      </c>
      <c r="P1852" s="57">
        <v>46245.46638888889</v>
      </c>
      <c r="Q1852">
        <v>69362487</v>
      </c>
      <c r="S1852">
        <v>152424213278</v>
      </c>
      <c r="T1852" t="s">
        <v>6904</v>
      </c>
      <c r="U1852" t="s">
        <v>6905</v>
      </c>
      <c r="V1852" t="s">
        <v>6906</v>
      </c>
      <c r="Z1852">
        <v>112.6777617</v>
      </c>
      <c r="AA1852">
        <v>-7.3129564</v>
      </c>
      <c r="AB1852" t="s">
        <v>6907</v>
      </c>
      <c r="AC1852" t="s">
        <v>237</v>
      </c>
      <c r="AL1852" t="s">
        <v>218</v>
      </c>
      <c r="AM1852" t="s">
        <v>6908</v>
      </c>
      <c r="AN1852" t="s">
        <v>6</v>
      </c>
      <c r="AO1852" s="57">
        <v>46303.579675925925</v>
      </c>
      <c r="AP1852" s="57">
        <v>46250.541666666664</v>
      </c>
      <c r="AR1852" t="s">
        <v>219</v>
      </c>
      <c r="AS1852" t="s">
        <v>128</v>
      </c>
      <c r="AT1852" t="s">
        <v>231</v>
      </c>
      <c r="AU1852">
        <v>20260811</v>
      </c>
      <c r="AV1852" t="s">
        <v>222</v>
      </c>
      <c r="AW1852" t="s">
        <v>1065</v>
      </c>
      <c r="AX1852" t="s">
        <v>223</v>
      </c>
      <c r="BA1852" s="57">
        <v>46250.541666666664</v>
      </c>
      <c r="BB1852" t="s">
        <v>6908</v>
      </c>
      <c r="BC1852">
        <v>2026</v>
      </c>
      <c r="BD1852">
        <v>8</v>
      </c>
      <c r="BE1852">
        <v>11</v>
      </c>
      <c r="BF1852" s="6">
        <f t="shared" si="84"/>
        <v>46245</v>
      </c>
      <c r="BG1852">
        <f t="shared" si="85"/>
        <v>-5.5416666666642413</v>
      </c>
      <c r="BH1852" t="str">
        <f t="shared" si="86"/>
        <v>COMPLY</v>
      </c>
      <c r="BI1852" t="str">
        <f>VLOOKUP(H1852,Sheet2!$A$1:$B$270,2,FALSE)</f>
        <v>SURABAYA UTARA</v>
      </c>
    </row>
    <row r="1853" spans="1:61">
      <c r="A1853">
        <v>1852</v>
      </c>
      <c r="B1853">
        <v>1002510520</v>
      </c>
      <c r="C1853">
        <v>3</v>
      </c>
      <c r="D1853" t="s">
        <v>34</v>
      </c>
      <c r="E1853">
        <v>5</v>
      </c>
      <c r="F1853" t="s">
        <v>580</v>
      </c>
      <c r="G1853" t="s">
        <v>84</v>
      </c>
      <c r="H1853" t="s">
        <v>254</v>
      </c>
      <c r="I1853" t="s">
        <v>213</v>
      </c>
      <c r="J1853" t="s">
        <v>214</v>
      </c>
      <c r="K1853" t="s">
        <v>149</v>
      </c>
      <c r="M1853" t="s">
        <v>582</v>
      </c>
      <c r="N1853" t="s">
        <v>216</v>
      </c>
      <c r="O1853" s="57">
        <v>46239.559675925928</v>
      </c>
      <c r="P1853" s="57">
        <v>46241.533275462964</v>
      </c>
      <c r="Q1853">
        <v>69359181</v>
      </c>
      <c r="S1853">
        <v>172425707973</v>
      </c>
      <c r="T1853" t="s">
        <v>3377</v>
      </c>
      <c r="U1853" t="s">
        <v>3378</v>
      </c>
      <c r="V1853" t="s">
        <v>4105</v>
      </c>
      <c r="Z1853">
        <v>114.9183065</v>
      </c>
      <c r="AA1853">
        <v>-8.2022200000000005</v>
      </c>
      <c r="AB1853" t="s">
        <v>3380</v>
      </c>
      <c r="AC1853" t="s">
        <v>230</v>
      </c>
      <c r="AL1853" t="s">
        <v>218</v>
      </c>
      <c r="AM1853" t="s">
        <v>1706</v>
      </c>
      <c r="AN1853" t="s">
        <v>6</v>
      </c>
      <c r="AO1853" s="57">
        <v>46150.56925925926</v>
      </c>
      <c r="AP1853" s="57">
        <v>46240.541666666664</v>
      </c>
      <c r="AQ1853" t="s">
        <v>249</v>
      </c>
      <c r="AR1853" t="s">
        <v>14</v>
      </c>
      <c r="AS1853" t="s">
        <v>220</v>
      </c>
      <c r="AT1853" t="s">
        <v>231</v>
      </c>
      <c r="AV1853" t="s">
        <v>6054</v>
      </c>
      <c r="AW1853" t="s">
        <v>566</v>
      </c>
      <c r="AX1853" t="s">
        <v>223</v>
      </c>
      <c r="BA1853" s="57">
        <v>46240.541666666664</v>
      </c>
      <c r="BB1853" t="s">
        <v>1706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str">
        <f>VLOOKUP(H1853,Sheet2!$A$1:$B$270,2,FALSE)</f>
        <v>SINGARAJA</v>
      </c>
    </row>
    <row r="1854" spans="1:61">
      <c r="A1854">
        <v>1853</v>
      </c>
      <c r="B1854">
        <v>1002504476</v>
      </c>
      <c r="C1854">
        <v>3</v>
      </c>
      <c r="D1854" t="s">
        <v>59</v>
      </c>
      <c r="E1854">
        <v>4</v>
      </c>
      <c r="F1854" t="s">
        <v>573</v>
      </c>
      <c r="G1854" t="s">
        <v>934</v>
      </c>
      <c r="H1854" t="s">
        <v>953</v>
      </c>
      <c r="I1854" t="s">
        <v>213</v>
      </c>
      <c r="J1854" t="s">
        <v>214</v>
      </c>
      <c r="K1854" t="s">
        <v>149</v>
      </c>
      <c r="M1854" t="s">
        <v>76</v>
      </c>
      <c r="N1854" t="s">
        <v>622</v>
      </c>
      <c r="O1854" s="57">
        <v>46235.497349537036</v>
      </c>
      <c r="P1854" s="57">
        <v>46238.478530092594</v>
      </c>
      <c r="Q1854">
        <v>69356681</v>
      </c>
      <c r="S1854">
        <v>146136130010</v>
      </c>
      <c r="T1854" t="s">
        <v>1226</v>
      </c>
      <c r="U1854" t="s">
        <v>4106</v>
      </c>
      <c r="V1854" t="s">
        <v>4107</v>
      </c>
      <c r="Z1854">
        <v>110.3310683</v>
      </c>
      <c r="AA1854">
        <v>-7.7820229999999997</v>
      </c>
      <c r="AB1854" t="s">
        <v>4108</v>
      </c>
      <c r="AC1854" t="s">
        <v>230</v>
      </c>
      <c r="AL1854" t="s">
        <v>218</v>
      </c>
      <c r="AM1854" t="s">
        <v>4109</v>
      </c>
      <c r="AN1854" t="s">
        <v>6</v>
      </c>
      <c r="AO1854" s="57">
        <v>46030.506851851853</v>
      </c>
      <c r="AP1854" s="57">
        <v>46237.541666666664</v>
      </c>
      <c r="AR1854" t="s">
        <v>219</v>
      </c>
      <c r="AS1854" t="s">
        <v>220</v>
      </c>
      <c r="AT1854" t="s">
        <v>231</v>
      </c>
      <c r="AU1854">
        <v>20260804</v>
      </c>
      <c r="AV1854" t="s">
        <v>222</v>
      </c>
      <c r="AW1854" t="s">
        <v>566</v>
      </c>
      <c r="AX1854" t="s">
        <v>223</v>
      </c>
      <c r="BA1854" s="57">
        <v>46237.541666666664</v>
      </c>
      <c r="BB1854" t="s">
        <v>4109</v>
      </c>
      <c r="BC1854">
        <v>2026</v>
      </c>
      <c r="BD1854">
        <v>8</v>
      </c>
      <c r="BE1854">
        <v>4</v>
      </c>
      <c r="BF1854" s="6">
        <f t="shared" si="84"/>
        <v>46238</v>
      </c>
      <c r="BG1854">
        <f t="shared" si="85"/>
        <v>0.45833333333575865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1002508918</v>
      </c>
      <c r="C1855">
        <v>3</v>
      </c>
      <c r="D1855" t="s">
        <v>59</v>
      </c>
      <c r="E1855">
        <v>4</v>
      </c>
      <c r="F1855" t="s">
        <v>224</v>
      </c>
      <c r="G1855" t="s">
        <v>591</v>
      </c>
      <c r="H1855" t="s">
        <v>1114</v>
      </c>
      <c r="I1855" t="s">
        <v>213</v>
      </c>
      <c r="J1855" t="s">
        <v>214</v>
      </c>
      <c r="K1855" t="s">
        <v>149</v>
      </c>
      <c r="M1855" t="s">
        <v>76</v>
      </c>
      <c r="N1855" t="s">
        <v>216</v>
      </c>
      <c r="O1855" s="57">
        <v>46238.647199074076</v>
      </c>
      <c r="P1855" s="57">
        <v>46240.732523148145</v>
      </c>
      <c r="Q1855">
        <v>69358462</v>
      </c>
      <c r="S1855">
        <v>146394104362</v>
      </c>
      <c r="T1855" t="s">
        <v>4110</v>
      </c>
      <c r="U1855" t="s">
        <v>4111</v>
      </c>
      <c r="V1855" t="s">
        <v>4112</v>
      </c>
      <c r="Z1855">
        <v>109.518474</v>
      </c>
      <c r="AA1855">
        <v>-7.3077800000000002</v>
      </c>
      <c r="AB1855" t="s">
        <v>4113</v>
      </c>
      <c r="AC1855" t="s">
        <v>226</v>
      </c>
      <c r="AL1855" t="s">
        <v>218</v>
      </c>
      <c r="AM1855" t="s">
        <v>4114</v>
      </c>
      <c r="AN1855" t="s">
        <v>6</v>
      </c>
      <c r="AO1855" s="57">
        <v>46120.652789351851</v>
      </c>
      <c r="AP1855" s="57">
        <v>46244.5</v>
      </c>
      <c r="AR1855" t="s">
        <v>219</v>
      </c>
      <c r="AS1855" t="s">
        <v>1115</v>
      </c>
      <c r="AT1855" t="s">
        <v>231</v>
      </c>
      <c r="AU1855">
        <v>20260806</v>
      </c>
      <c r="AV1855" t="s">
        <v>222</v>
      </c>
      <c r="AW1855" t="s">
        <v>566</v>
      </c>
      <c r="AX1855" t="s">
        <v>223</v>
      </c>
      <c r="BA1855" s="57">
        <v>46244.5</v>
      </c>
      <c r="BB1855" t="s">
        <v>4114</v>
      </c>
      <c r="BC1855">
        <v>2026</v>
      </c>
      <c r="BD1855">
        <v>8</v>
      </c>
      <c r="BE1855">
        <v>6</v>
      </c>
      <c r="BF1855" s="6">
        <f t="shared" si="84"/>
        <v>46240</v>
      </c>
      <c r="BG1855">
        <f t="shared" si="85"/>
        <v>-4.5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1002525287</v>
      </c>
      <c r="C1856">
        <v>3</v>
      </c>
      <c r="D1856" t="s">
        <v>38</v>
      </c>
      <c r="E1856">
        <v>5</v>
      </c>
      <c r="F1856" t="s">
        <v>251</v>
      </c>
      <c r="G1856" t="s">
        <v>87</v>
      </c>
      <c r="H1856" t="s">
        <v>530</v>
      </c>
      <c r="I1856" t="s">
        <v>213</v>
      </c>
      <c r="J1856" t="s">
        <v>214</v>
      </c>
      <c r="K1856" t="s">
        <v>149</v>
      </c>
      <c r="L1856" t="s">
        <v>215</v>
      </c>
      <c r="M1856" t="s">
        <v>240</v>
      </c>
      <c r="N1856" t="s">
        <v>216</v>
      </c>
      <c r="O1856" s="57">
        <v>46247.824259259258</v>
      </c>
      <c r="P1856" s="57">
        <v>46247.825011574074</v>
      </c>
      <c r="Q1856">
        <v>69365569</v>
      </c>
      <c r="S1856">
        <v>152724202007</v>
      </c>
      <c r="T1856" t="s">
        <v>9804</v>
      </c>
      <c r="U1856" t="s">
        <v>9805</v>
      </c>
      <c r="V1856" t="s">
        <v>9806</v>
      </c>
      <c r="Z1856">
        <v>112.375826463103</v>
      </c>
      <c r="AA1856">
        <v>-7.8894573340773402</v>
      </c>
      <c r="AB1856" t="s">
        <v>9807</v>
      </c>
      <c r="AC1856" t="s">
        <v>217</v>
      </c>
      <c r="AL1856" t="s">
        <v>218</v>
      </c>
      <c r="AM1856" t="s">
        <v>9808</v>
      </c>
      <c r="AN1856" t="s">
        <v>6</v>
      </c>
      <c r="AO1856" t="s">
        <v>9704</v>
      </c>
      <c r="AP1856" s="57">
        <v>46249.333333333336</v>
      </c>
      <c r="AR1856" t="s">
        <v>241</v>
      </c>
      <c r="AS1856" t="s">
        <v>87</v>
      </c>
      <c r="AT1856" t="s">
        <v>221</v>
      </c>
      <c r="AV1856" t="s">
        <v>240</v>
      </c>
      <c r="AW1856" t="s">
        <v>1097</v>
      </c>
      <c r="AX1856" t="s">
        <v>223</v>
      </c>
      <c r="BA1856" s="57">
        <v>46249.333333333336</v>
      </c>
      <c r="BB1856" t="s">
        <v>9808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str">
        <f>VLOOKUP(H1856,Sheet2!$A$1:$B$270,2,FALSE)</f>
        <v>BATU</v>
      </c>
    </row>
    <row r="1857" spans="1:61">
      <c r="A1857">
        <v>1856</v>
      </c>
      <c r="B1857">
        <v>1002508311</v>
      </c>
      <c r="C1857">
        <v>3</v>
      </c>
      <c r="D1857" t="s">
        <v>49</v>
      </c>
      <c r="E1857">
        <v>4</v>
      </c>
      <c r="F1857" t="s">
        <v>253</v>
      </c>
      <c r="G1857" t="s">
        <v>556</v>
      </c>
      <c r="H1857" t="s">
        <v>1011</v>
      </c>
      <c r="I1857" t="s">
        <v>213</v>
      </c>
      <c r="J1857" t="s">
        <v>214</v>
      </c>
      <c r="K1857" t="s">
        <v>149</v>
      </c>
      <c r="M1857" t="s">
        <v>76</v>
      </c>
      <c r="N1857" t="s">
        <v>216</v>
      </c>
      <c r="O1857" s="57">
        <v>46238.572002314817</v>
      </c>
      <c r="P1857" s="57">
        <v>46238.60864583333</v>
      </c>
      <c r="Q1857">
        <v>69355882</v>
      </c>
      <c r="S1857">
        <v>146284108647</v>
      </c>
      <c r="T1857" t="s">
        <v>1208</v>
      </c>
      <c r="U1857" t="s">
        <v>1685</v>
      </c>
      <c r="V1857" t="s">
        <v>4120</v>
      </c>
      <c r="Z1857">
        <v>109.0508512</v>
      </c>
      <c r="AA1857">
        <v>-6.9660859000000004</v>
      </c>
      <c r="AB1857" t="s">
        <v>1687</v>
      </c>
      <c r="AC1857" t="s">
        <v>226</v>
      </c>
      <c r="AL1857" t="s">
        <v>218</v>
      </c>
      <c r="AM1857" t="s">
        <v>1688</v>
      </c>
      <c r="AN1857" t="s">
        <v>6</v>
      </c>
      <c r="AO1857" s="57">
        <v>46120.579826388886</v>
      </c>
      <c r="AR1857" t="s">
        <v>219</v>
      </c>
      <c r="AS1857" t="s">
        <v>220</v>
      </c>
      <c r="AT1857" t="s">
        <v>231</v>
      </c>
      <c r="AU1857">
        <v>20260804</v>
      </c>
      <c r="AV1857" t="s">
        <v>222</v>
      </c>
      <c r="AW1857" t="s">
        <v>656</v>
      </c>
      <c r="AX1857" t="s">
        <v>223</v>
      </c>
      <c r="BA1857" s="57">
        <v>46238.291666666664</v>
      </c>
      <c r="BB1857" t="s">
        <v>1688</v>
      </c>
      <c r="BC1857">
        <v>2026</v>
      </c>
      <c r="BD1857">
        <v>8</v>
      </c>
      <c r="BE1857">
        <v>4</v>
      </c>
      <c r="BF1857" s="6">
        <f t="shared" si="84"/>
        <v>46238</v>
      </c>
      <c r="BG1857">
        <f t="shared" si="85"/>
        <v>-0.29166666666424135</v>
      </c>
      <c r="BH1857" t="str">
        <f t="shared" si="86"/>
        <v>COMPLY</v>
      </c>
      <c r="BI1857" t="e">
        <f>VLOOKUP(H1857,Sheet2!$A$1:$B$270,2,FALSE)</f>
        <v>#N/A</v>
      </c>
    </row>
    <row r="1858" spans="1:61">
      <c r="A1858">
        <v>1857</v>
      </c>
      <c r="B1858">
        <v>1002515908</v>
      </c>
      <c r="C1858">
        <v>3</v>
      </c>
      <c r="D1858" t="s">
        <v>55</v>
      </c>
      <c r="E1858">
        <v>5</v>
      </c>
      <c r="F1858" t="s">
        <v>228</v>
      </c>
      <c r="G1858" t="s">
        <v>127</v>
      </c>
      <c r="H1858" t="s">
        <v>434</v>
      </c>
      <c r="I1858" t="s">
        <v>213</v>
      </c>
      <c r="J1858" t="s">
        <v>214</v>
      </c>
      <c r="K1858" t="s">
        <v>149</v>
      </c>
      <c r="L1858" t="s">
        <v>215</v>
      </c>
      <c r="M1858" t="s">
        <v>596</v>
      </c>
      <c r="N1858" t="s">
        <v>216</v>
      </c>
      <c r="O1858" s="57">
        <v>46242.541620370372</v>
      </c>
      <c r="P1858" s="57">
        <v>46245.576863425929</v>
      </c>
      <c r="Q1858">
        <v>69361438</v>
      </c>
      <c r="S1858">
        <v>152427205515</v>
      </c>
      <c r="T1858" t="s">
        <v>6057</v>
      </c>
      <c r="U1858" t="s">
        <v>6058</v>
      </c>
      <c r="V1858" t="s">
        <v>6059</v>
      </c>
      <c r="Z1858">
        <v>113.53667177259899</v>
      </c>
      <c r="AA1858">
        <v>-6.8961094586734104</v>
      </c>
      <c r="AB1858" t="s">
        <v>6060</v>
      </c>
      <c r="AC1858" t="s">
        <v>217</v>
      </c>
      <c r="AL1858" t="s">
        <v>218</v>
      </c>
      <c r="AM1858" t="s">
        <v>4982</v>
      </c>
      <c r="AN1858" t="s">
        <v>6</v>
      </c>
      <c r="AO1858" s="57">
        <v>46242.548807870371</v>
      </c>
      <c r="AP1858" s="57">
        <v>46243.541666666664</v>
      </c>
      <c r="AQ1858" t="s">
        <v>570</v>
      </c>
      <c r="AR1858" t="s">
        <v>14</v>
      </c>
      <c r="AS1858" t="s">
        <v>220</v>
      </c>
      <c r="AT1858" t="s">
        <v>231</v>
      </c>
      <c r="AV1858" t="s">
        <v>597</v>
      </c>
      <c r="AW1858" t="s">
        <v>1057</v>
      </c>
      <c r="AX1858" t="s">
        <v>223</v>
      </c>
      <c r="BA1858" s="57">
        <v>46243.541666666664</v>
      </c>
      <c r="BB1858" t="s">
        <v>4982</v>
      </c>
      <c r="BF1858" s="6" t="e">
        <f t="shared" si="84"/>
        <v>#NUM!</v>
      </c>
      <c r="BG1858" t="e">
        <f t="shared" si="85"/>
        <v>#NUM!</v>
      </c>
      <c r="BH1858" t="e">
        <f t="shared" si="86"/>
        <v>#NUM!</v>
      </c>
      <c r="BI1858" t="str">
        <f>VLOOKUP(H1858,Sheet2!$A$1:$B$270,2,FALSE)</f>
        <v>MADURA</v>
      </c>
    </row>
    <row r="1859" spans="1:61">
      <c r="A1859">
        <v>1858</v>
      </c>
      <c r="B1859">
        <v>1002520804</v>
      </c>
      <c r="C1859">
        <v>3</v>
      </c>
      <c r="D1859" t="s">
        <v>55</v>
      </c>
      <c r="E1859">
        <v>5</v>
      </c>
      <c r="F1859" t="s">
        <v>267</v>
      </c>
      <c r="G1859" t="s">
        <v>125</v>
      </c>
      <c r="H1859" t="s">
        <v>419</v>
      </c>
      <c r="I1859" t="s">
        <v>213</v>
      </c>
      <c r="J1859" t="s">
        <v>214</v>
      </c>
      <c r="K1859" t="s">
        <v>149</v>
      </c>
      <c r="M1859" t="s">
        <v>76</v>
      </c>
      <c r="N1859" t="s">
        <v>216</v>
      </c>
      <c r="O1859" s="57">
        <v>46245.699988425928</v>
      </c>
      <c r="P1859" s="57">
        <v>46247.519189814811</v>
      </c>
      <c r="Q1859">
        <v>69363650</v>
      </c>
      <c r="S1859">
        <v>152448204561</v>
      </c>
      <c r="T1859" t="s">
        <v>7179</v>
      </c>
      <c r="U1859" t="s">
        <v>7180</v>
      </c>
      <c r="V1859" t="s">
        <v>7926</v>
      </c>
      <c r="Z1859">
        <v>112.356337</v>
      </c>
      <c r="AA1859">
        <v>-6.8669846000000003</v>
      </c>
      <c r="AB1859" t="s">
        <v>7182</v>
      </c>
      <c r="AC1859" t="s">
        <v>230</v>
      </c>
      <c r="AL1859" t="s">
        <v>218</v>
      </c>
      <c r="AM1859" t="s">
        <v>7082</v>
      </c>
      <c r="AN1859" t="s">
        <v>6</v>
      </c>
      <c r="AO1859" s="57">
        <v>46334.704837962963</v>
      </c>
      <c r="AP1859" s="57">
        <v>46246.625</v>
      </c>
      <c r="AQ1859" t="s">
        <v>570</v>
      </c>
      <c r="AR1859" t="s">
        <v>219</v>
      </c>
      <c r="AS1859" t="s">
        <v>220</v>
      </c>
      <c r="AT1859" t="s">
        <v>231</v>
      </c>
      <c r="AU1859">
        <v>20260813</v>
      </c>
      <c r="AV1859" t="s">
        <v>222</v>
      </c>
      <c r="AW1859" t="s">
        <v>566</v>
      </c>
      <c r="AX1859" t="s">
        <v>223</v>
      </c>
      <c r="BA1859" s="57">
        <v>46246.625</v>
      </c>
      <c r="BB1859" t="s">
        <v>7082</v>
      </c>
      <c r="BC1859">
        <v>2026</v>
      </c>
      <c r="BD1859">
        <v>8</v>
      </c>
      <c r="BE1859">
        <v>13</v>
      </c>
      <c r="BF1859" s="6">
        <f t="shared" ref="BF1859:BF1922" si="87">DATE(BC1859,BD1859,BE1859)</f>
        <v>46247</v>
      </c>
      <c r="BG1859">
        <f t="shared" ref="BG1859:BG1922" si="88">BF1859-BA1859</f>
        <v>0.375</v>
      </c>
      <c r="BH1859" t="str">
        <f t="shared" ref="BH1859:BH1922" si="89">IF(BG1859=1,"COMPLY",IF(BG1859&lt;1,"COMPLY","NOT COMPLY"))</f>
        <v>COMPLY</v>
      </c>
      <c r="BI1859" t="str">
        <f>VLOOKUP(H1859,Sheet2!$A$1:$B$270,2,FALSE)</f>
        <v>GRESIK</v>
      </c>
    </row>
    <row r="1860" spans="1:61">
      <c r="A1860">
        <v>1859</v>
      </c>
      <c r="B1860">
        <v>1002505119</v>
      </c>
      <c r="C1860">
        <v>3</v>
      </c>
      <c r="D1860" t="s">
        <v>55</v>
      </c>
      <c r="E1860">
        <v>5</v>
      </c>
      <c r="F1860" t="s">
        <v>228</v>
      </c>
      <c r="G1860" t="s">
        <v>121</v>
      </c>
      <c r="H1860" t="s">
        <v>344</v>
      </c>
      <c r="I1860" t="s">
        <v>213</v>
      </c>
      <c r="J1860" t="s">
        <v>214</v>
      </c>
      <c r="K1860" t="s">
        <v>149</v>
      </c>
      <c r="M1860" t="s">
        <v>76</v>
      </c>
      <c r="N1860" t="s">
        <v>216</v>
      </c>
      <c r="O1860" s="57">
        <v>46236.43341435185</v>
      </c>
      <c r="P1860" s="57">
        <v>46236.619351851848</v>
      </c>
      <c r="Q1860">
        <v>69251028</v>
      </c>
      <c r="S1860">
        <v>152434913425</v>
      </c>
      <c r="T1860" t="s">
        <v>4136</v>
      </c>
      <c r="U1860" t="s">
        <v>1428</v>
      </c>
      <c r="V1860" t="s">
        <v>4137</v>
      </c>
      <c r="Z1860">
        <v>113.207784820028</v>
      </c>
      <c r="AA1860">
        <v>-7.0519537318538701</v>
      </c>
      <c r="AB1860" t="s">
        <v>4138</v>
      </c>
      <c r="AC1860" t="s">
        <v>230</v>
      </c>
      <c r="AL1860" t="s">
        <v>218</v>
      </c>
      <c r="AM1860" t="s">
        <v>4139</v>
      </c>
      <c r="AN1860" t="s">
        <v>6</v>
      </c>
      <c r="AO1860" s="57">
        <v>46061.434189814812</v>
      </c>
      <c r="AR1860" t="s">
        <v>219</v>
      </c>
      <c r="AS1860" t="s">
        <v>345</v>
      </c>
      <c r="AT1860" t="s">
        <v>221</v>
      </c>
      <c r="AU1860">
        <v>20260802</v>
      </c>
      <c r="AV1860" t="s">
        <v>222</v>
      </c>
      <c r="AW1860" t="s">
        <v>673</v>
      </c>
      <c r="AX1860" t="s">
        <v>223</v>
      </c>
      <c r="BA1860" s="57">
        <v>46236.291666666664</v>
      </c>
      <c r="BB1860" t="s">
        <v>4139</v>
      </c>
      <c r="BC1860">
        <v>2026</v>
      </c>
      <c r="BD1860">
        <v>8</v>
      </c>
      <c r="BE1860">
        <v>2</v>
      </c>
      <c r="BF1860" s="6">
        <f t="shared" si="87"/>
        <v>46236</v>
      </c>
      <c r="BG1860">
        <f t="shared" si="88"/>
        <v>-0.29166666666424135</v>
      </c>
      <c r="BH1860" t="str">
        <f t="shared" si="89"/>
        <v>COMPLY</v>
      </c>
      <c r="BI1860" t="str">
        <f>VLOOKUP(H1860,Sheet2!$A$1:$B$270,2,FALSE)</f>
        <v>MADURA</v>
      </c>
    </row>
    <row r="1861" spans="1:61">
      <c r="A1861">
        <v>1860</v>
      </c>
      <c r="B1861">
        <v>1002511692</v>
      </c>
      <c r="C1861">
        <v>3</v>
      </c>
      <c r="D1861" t="s">
        <v>49</v>
      </c>
      <c r="E1861">
        <v>4</v>
      </c>
      <c r="F1861" t="s">
        <v>247</v>
      </c>
      <c r="G1861" t="s">
        <v>248</v>
      </c>
      <c r="H1861" t="s">
        <v>633</v>
      </c>
      <c r="I1861" t="s">
        <v>213</v>
      </c>
      <c r="J1861" t="s">
        <v>214</v>
      </c>
      <c r="K1861" t="s">
        <v>149</v>
      </c>
      <c r="L1861" t="s">
        <v>215</v>
      </c>
      <c r="M1861" t="s">
        <v>76</v>
      </c>
      <c r="N1861" t="s">
        <v>216</v>
      </c>
      <c r="O1861" s="57">
        <v>46240.415925925925</v>
      </c>
      <c r="P1861" s="57">
        <v>46242.884895833333</v>
      </c>
      <c r="Q1861">
        <v>69359678</v>
      </c>
      <c r="S1861">
        <v>141420144940</v>
      </c>
      <c r="T1861" t="s">
        <v>4131</v>
      </c>
      <c r="U1861" t="s">
        <v>4132</v>
      </c>
      <c r="V1861" t="s">
        <v>4133</v>
      </c>
      <c r="Z1861">
        <v>110.386797152459</v>
      </c>
      <c r="AA1861">
        <v>-6.9922062738481303</v>
      </c>
      <c r="AB1861" t="s">
        <v>4134</v>
      </c>
      <c r="AC1861" t="s">
        <v>217</v>
      </c>
      <c r="AL1861" t="s">
        <v>218</v>
      </c>
      <c r="AM1861" t="s">
        <v>4135</v>
      </c>
      <c r="AN1861" t="s">
        <v>6</v>
      </c>
      <c r="AO1861" s="57">
        <v>46181.423634259256</v>
      </c>
      <c r="AP1861" s="57">
        <v>46241.333333333336</v>
      </c>
      <c r="AR1861" t="s">
        <v>219</v>
      </c>
      <c r="AS1861" t="s">
        <v>266</v>
      </c>
      <c r="AT1861" t="s">
        <v>231</v>
      </c>
      <c r="AU1861">
        <v>20260808</v>
      </c>
      <c r="AV1861" t="s">
        <v>222</v>
      </c>
      <c r="AW1861" t="s">
        <v>1068</v>
      </c>
      <c r="AX1861" t="s">
        <v>223</v>
      </c>
      <c r="BA1861" s="57">
        <v>46241.333333333336</v>
      </c>
      <c r="BB1861" t="s">
        <v>4135</v>
      </c>
      <c r="BC1861">
        <v>2026</v>
      </c>
      <c r="BD1861">
        <v>8</v>
      </c>
      <c r="BE1861">
        <v>8</v>
      </c>
      <c r="BF1861" s="6">
        <f t="shared" si="87"/>
        <v>46242</v>
      </c>
      <c r="BG1861">
        <f t="shared" si="88"/>
        <v>0.66666666666424135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1002517119</v>
      </c>
      <c r="C1862">
        <v>3</v>
      </c>
      <c r="D1862" t="s">
        <v>51</v>
      </c>
      <c r="E1862">
        <v>4</v>
      </c>
      <c r="F1862" t="s">
        <v>235</v>
      </c>
      <c r="G1862" t="s">
        <v>999</v>
      </c>
      <c r="H1862" t="s">
        <v>5629</v>
      </c>
      <c r="I1862" t="s">
        <v>213</v>
      </c>
      <c r="J1862" t="s">
        <v>214</v>
      </c>
      <c r="K1862" t="s">
        <v>149</v>
      </c>
      <c r="L1862" t="s">
        <v>620</v>
      </c>
      <c r="M1862" t="s">
        <v>76</v>
      </c>
      <c r="N1862" t="s">
        <v>216</v>
      </c>
      <c r="O1862" s="57">
        <v>46244.413854166669</v>
      </c>
      <c r="P1862" s="57">
        <v>46245.571909722225</v>
      </c>
      <c r="Q1862">
        <v>69362186</v>
      </c>
      <c r="R1862">
        <v>2735504024</v>
      </c>
      <c r="S1862">
        <v>143554100559</v>
      </c>
      <c r="T1862" t="s">
        <v>6917</v>
      </c>
      <c r="U1862" t="s">
        <v>6918</v>
      </c>
      <c r="V1862" t="s">
        <v>6919</v>
      </c>
      <c r="Z1862">
        <v>110.9826278</v>
      </c>
      <c r="AA1862">
        <v>-7.8151533000000004</v>
      </c>
      <c r="AB1862" t="s">
        <v>6920</v>
      </c>
      <c r="AC1862" t="s">
        <v>237</v>
      </c>
      <c r="AL1862" t="s">
        <v>218</v>
      </c>
      <c r="AM1862" t="s">
        <v>6544</v>
      </c>
      <c r="AN1862" t="s">
        <v>6</v>
      </c>
      <c r="AO1862" s="57">
        <v>46303.423703703702</v>
      </c>
      <c r="AP1862" s="57">
        <v>46245.333333333336</v>
      </c>
      <c r="AR1862" t="s">
        <v>219</v>
      </c>
      <c r="AS1862" t="s">
        <v>220</v>
      </c>
      <c r="AT1862" t="s">
        <v>231</v>
      </c>
      <c r="AU1862">
        <v>20260811</v>
      </c>
      <c r="AV1862" t="s">
        <v>222</v>
      </c>
      <c r="AW1862" t="s">
        <v>6921</v>
      </c>
      <c r="AX1862" t="s">
        <v>223</v>
      </c>
      <c r="BA1862" s="57">
        <v>46245.333333333336</v>
      </c>
      <c r="BB1862" t="s">
        <v>6544</v>
      </c>
      <c r="BC1862">
        <v>2026</v>
      </c>
      <c r="BD1862">
        <v>8</v>
      </c>
      <c r="BE1862">
        <v>11</v>
      </c>
      <c r="BF1862" s="6">
        <f t="shared" si="87"/>
        <v>46245</v>
      </c>
      <c r="BG1862">
        <f t="shared" si="88"/>
        <v>-0.33333333333575865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1002505511</v>
      </c>
      <c r="C1863">
        <v>3</v>
      </c>
      <c r="D1863" t="s">
        <v>42</v>
      </c>
      <c r="E1863">
        <v>5</v>
      </c>
      <c r="F1863" t="s">
        <v>233</v>
      </c>
      <c r="G1863" t="s">
        <v>105</v>
      </c>
      <c r="H1863" t="s">
        <v>301</v>
      </c>
      <c r="I1863" t="s">
        <v>213</v>
      </c>
      <c r="J1863" t="s">
        <v>214</v>
      </c>
      <c r="K1863" t="s">
        <v>149</v>
      </c>
      <c r="M1863" t="s">
        <v>279</v>
      </c>
      <c r="N1863" t="s">
        <v>216</v>
      </c>
      <c r="O1863" s="57">
        <v>46237.362962962965</v>
      </c>
      <c r="P1863" s="57">
        <v>46244.374085648145</v>
      </c>
      <c r="Q1863">
        <v>69357180</v>
      </c>
      <c r="S1863">
        <v>152313204392</v>
      </c>
      <c r="T1863" t="s">
        <v>4155</v>
      </c>
      <c r="U1863" t="s">
        <v>4156</v>
      </c>
      <c r="V1863" t="s">
        <v>4157</v>
      </c>
      <c r="Z1863">
        <v>112.4777466</v>
      </c>
      <c r="AA1863">
        <v>-7.4137721000000001</v>
      </c>
      <c r="AB1863" t="s">
        <v>4158</v>
      </c>
      <c r="AC1863" t="s">
        <v>230</v>
      </c>
      <c r="AL1863" t="s">
        <v>218</v>
      </c>
      <c r="AM1863" t="s">
        <v>4159</v>
      </c>
      <c r="AN1863" t="s">
        <v>6</v>
      </c>
      <c r="AO1863" s="57">
        <v>46089.371631944443</v>
      </c>
      <c r="AP1863" s="57">
        <v>46238.333333333336</v>
      </c>
      <c r="AQ1863" t="s">
        <v>6922</v>
      </c>
      <c r="AR1863" t="s">
        <v>280</v>
      </c>
      <c r="AS1863" t="s">
        <v>105</v>
      </c>
      <c r="AT1863" t="s">
        <v>221</v>
      </c>
      <c r="AV1863" t="s">
        <v>6923</v>
      </c>
      <c r="AW1863" t="s">
        <v>566</v>
      </c>
      <c r="AX1863" t="s">
        <v>223</v>
      </c>
      <c r="BA1863" s="57">
        <v>46238.333333333336</v>
      </c>
      <c r="BB1863" t="s">
        <v>4159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str">
        <f>VLOOKUP(H1863,Sheet2!$A$1:$B$270,2,FALSE)</f>
        <v>MOJOKERTO</v>
      </c>
    </row>
    <row r="1864" spans="1:61">
      <c r="A1864">
        <v>1863</v>
      </c>
      <c r="B1864">
        <v>1002522567</v>
      </c>
      <c r="C1864">
        <v>3</v>
      </c>
      <c r="D1864" t="s">
        <v>55</v>
      </c>
      <c r="E1864">
        <v>5</v>
      </c>
      <c r="F1864" t="s">
        <v>267</v>
      </c>
      <c r="G1864" t="s">
        <v>126</v>
      </c>
      <c r="H1864" t="s">
        <v>268</v>
      </c>
      <c r="I1864" t="s">
        <v>213</v>
      </c>
      <c r="J1864" t="s">
        <v>214</v>
      </c>
      <c r="K1864" t="s">
        <v>149</v>
      </c>
      <c r="L1864" t="s">
        <v>215</v>
      </c>
      <c r="M1864" t="s">
        <v>76</v>
      </c>
      <c r="N1864" t="s">
        <v>216</v>
      </c>
      <c r="O1864" s="57">
        <v>46246.633287037039</v>
      </c>
      <c r="P1864" s="57">
        <v>46247.617430555554</v>
      </c>
      <c r="Q1864">
        <v>69364411</v>
      </c>
      <c r="S1864">
        <v>152413167089</v>
      </c>
      <c r="T1864" t="s">
        <v>8845</v>
      </c>
      <c r="U1864" t="s">
        <v>8846</v>
      </c>
      <c r="V1864" t="s">
        <v>8847</v>
      </c>
      <c r="Z1864">
        <v>112.7495224</v>
      </c>
      <c r="AA1864">
        <v>-7.2515773000000001</v>
      </c>
      <c r="AB1864" t="s">
        <v>8848</v>
      </c>
      <c r="AC1864" t="s">
        <v>217</v>
      </c>
      <c r="AL1864" t="s">
        <v>218</v>
      </c>
      <c r="AM1864" t="s">
        <v>8849</v>
      </c>
      <c r="AN1864" t="s">
        <v>6</v>
      </c>
      <c r="AO1864" s="57">
        <v>46364.642789351848</v>
      </c>
      <c r="AP1864" s="57">
        <v>46249.333333333336</v>
      </c>
      <c r="AR1864" t="s">
        <v>219</v>
      </c>
      <c r="AS1864" t="s">
        <v>610</v>
      </c>
      <c r="AT1864" t="s">
        <v>231</v>
      </c>
      <c r="AU1864">
        <v>20260813</v>
      </c>
      <c r="AV1864" t="s">
        <v>222</v>
      </c>
      <c r="AW1864" t="s">
        <v>1055</v>
      </c>
      <c r="AX1864" t="s">
        <v>223</v>
      </c>
      <c r="BA1864" s="57">
        <v>46249.333333333336</v>
      </c>
      <c r="BB1864" t="s">
        <v>8849</v>
      </c>
      <c r="BC1864">
        <v>2026</v>
      </c>
      <c r="BD1864">
        <v>8</v>
      </c>
      <c r="BE1864">
        <v>13</v>
      </c>
      <c r="BF1864" s="6">
        <f t="shared" si="87"/>
        <v>46247</v>
      </c>
      <c r="BG1864">
        <f t="shared" si="88"/>
        <v>-2.3333333333357587</v>
      </c>
      <c r="BH1864" t="str">
        <f t="shared" si="89"/>
        <v>COMPLY</v>
      </c>
      <c r="BI1864" t="str">
        <f>VLOOKUP(H1864,Sheet2!$A$1:$B$270,2,FALSE)</f>
        <v>SURABAYA SELATAN</v>
      </c>
    </row>
    <row r="1865" spans="1:61">
      <c r="A1865">
        <v>1864</v>
      </c>
      <c r="B1865">
        <v>1002521565</v>
      </c>
      <c r="C1865">
        <v>3</v>
      </c>
      <c r="D1865" t="s">
        <v>38</v>
      </c>
      <c r="E1865">
        <v>5</v>
      </c>
      <c r="F1865" t="s">
        <v>90</v>
      </c>
      <c r="G1865" t="s">
        <v>93</v>
      </c>
      <c r="H1865" t="s">
        <v>433</v>
      </c>
      <c r="I1865" t="s">
        <v>213</v>
      </c>
      <c r="J1865" t="s">
        <v>214</v>
      </c>
      <c r="K1865" t="s">
        <v>149</v>
      </c>
      <c r="L1865" t="s">
        <v>215</v>
      </c>
      <c r="M1865" t="s">
        <v>76</v>
      </c>
      <c r="N1865" t="s">
        <v>216</v>
      </c>
      <c r="O1865" s="57">
        <v>46246.434687499997</v>
      </c>
      <c r="P1865" s="57">
        <v>46246.68644675926</v>
      </c>
      <c r="Q1865">
        <v>69363968</v>
      </c>
      <c r="S1865">
        <v>152628204186</v>
      </c>
      <c r="T1865" t="s">
        <v>8850</v>
      </c>
      <c r="U1865" t="s">
        <v>8851</v>
      </c>
      <c r="V1865" t="s">
        <v>8852</v>
      </c>
      <c r="Z1865">
        <v>111.949879936873</v>
      </c>
      <c r="AA1865">
        <v>-7.5238568311155403</v>
      </c>
      <c r="AB1865" t="s">
        <v>8853</v>
      </c>
      <c r="AC1865" t="s">
        <v>217</v>
      </c>
      <c r="AL1865" t="s">
        <v>218</v>
      </c>
      <c r="AM1865" t="s">
        <v>8854</v>
      </c>
      <c r="AN1865" t="s">
        <v>6</v>
      </c>
      <c r="AO1865" s="57">
        <v>46364.444363425922</v>
      </c>
      <c r="AP1865" s="57">
        <v>46247.333333333336</v>
      </c>
      <c r="AR1865" t="s">
        <v>219</v>
      </c>
      <c r="AS1865" t="s">
        <v>637</v>
      </c>
      <c r="AT1865" t="s">
        <v>231</v>
      </c>
      <c r="AU1865">
        <v>20260812</v>
      </c>
      <c r="AV1865" t="s">
        <v>222</v>
      </c>
      <c r="AW1865" t="s">
        <v>1055</v>
      </c>
      <c r="AX1865" t="s">
        <v>223</v>
      </c>
      <c r="BA1865" s="57">
        <v>46247.333333333336</v>
      </c>
      <c r="BB1865" t="s">
        <v>8854</v>
      </c>
      <c r="BC1865">
        <v>2026</v>
      </c>
      <c r="BD1865">
        <v>8</v>
      </c>
      <c r="BE1865">
        <v>12</v>
      </c>
      <c r="BF1865" s="6">
        <f t="shared" si="87"/>
        <v>46246</v>
      </c>
      <c r="BG1865">
        <f t="shared" si="88"/>
        <v>-1.3333333333357587</v>
      </c>
      <c r="BH1865" t="str">
        <f t="shared" si="89"/>
        <v>COMPLY</v>
      </c>
      <c r="BI1865" t="str">
        <f>VLOOKUP(H1865,Sheet2!$A$1:$B$270,2,FALSE)</f>
        <v>NGANJUK</v>
      </c>
    </row>
    <row r="1866" spans="1:61">
      <c r="A1866">
        <v>1865</v>
      </c>
      <c r="B1866">
        <v>1002505528</v>
      </c>
      <c r="C1866">
        <v>3</v>
      </c>
      <c r="D1866" t="s">
        <v>45</v>
      </c>
      <c r="E1866">
        <v>5</v>
      </c>
      <c r="F1866" t="s">
        <v>211</v>
      </c>
      <c r="G1866" t="s">
        <v>118</v>
      </c>
      <c r="H1866" t="s">
        <v>466</v>
      </c>
      <c r="I1866" t="s">
        <v>213</v>
      </c>
      <c r="J1866" t="s">
        <v>214</v>
      </c>
      <c r="K1866" t="s">
        <v>149</v>
      </c>
      <c r="L1866" t="s">
        <v>215</v>
      </c>
      <c r="M1866" t="s">
        <v>76</v>
      </c>
      <c r="N1866" t="s">
        <v>216</v>
      </c>
      <c r="O1866" s="57">
        <v>46237.365937499999</v>
      </c>
      <c r="P1866" s="57">
        <v>46238.625671296293</v>
      </c>
      <c r="Q1866">
        <v>69357164</v>
      </c>
      <c r="S1866">
        <v>172608206208</v>
      </c>
      <c r="T1866" t="s">
        <v>4160</v>
      </c>
      <c r="U1866" t="s">
        <v>4161</v>
      </c>
      <c r="V1866" t="s">
        <v>4162</v>
      </c>
      <c r="Z1866">
        <v>116.75307049704401</v>
      </c>
      <c r="AA1866">
        <v>-8.9027604307455697</v>
      </c>
      <c r="AB1866" t="s">
        <v>4163</v>
      </c>
      <c r="AC1866" t="s">
        <v>237</v>
      </c>
      <c r="AL1866" t="s">
        <v>218</v>
      </c>
      <c r="AM1866" t="s">
        <v>4164</v>
      </c>
      <c r="AN1866" t="s">
        <v>6</v>
      </c>
      <c r="AO1866" s="57">
        <v>46089.371631944443</v>
      </c>
      <c r="AP1866" s="57">
        <v>46238.333333333336</v>
      </c>
      <c r="AR1866" t="s">
        <v>219</v>
      </c>
      <c r="AS1866" t="s">
        <v>587</v>
      </c>
      <c r="AT1866" t="s">
        <v>221</v>
      </c>
      <c r="AU1866">
        <v>20260804</v>
      </c>
      <c r="AV1866" t="s">
        <v>222</v>
      </c>
      <c r="AW1866" t="s">
        <v>1025</v>
      </c>
      <c r="AX1866" t="s">
        <v>223</v>
      </c>
      <c r="BA1866" s="57">
        <v>46238.333333333336</v>
      </c>
      <c r="BB1866" t="s">
        <v>4164</v>
      </c>
      <c r="BC1866">
        <v>2026</v>
      </c>
      <c r="BD1866">
        <v>8</v>
      </c>
      <c r="BE1866">
        <v>4</v>
      </c>
      <c r="BF1866" s="6">
        <f t="shared" si="87"/>
        <v>46238</v>
      </c>
      <c r="BG1866">
        <f t="shared" si="88"/>
        <v>-0.33333333333575865</v>
      </c>
      <c r="BH1866" t="str">
        <f t="shared" si="89"/>
        <v>COMPLY</v>
      </c>
      <c r="BI1866" t="str">
        <f>VLOOKUP(H1866,Sheet2!$A$1:$B$270,2,FALSE)</f>
        <v>SUMBAWA</v>
      </c>
    </row>
    <row r="1867" spans="1:61">
      <c r="A1867">
        <v>1866</v>
      </c>
      <c r="B1867">
        <v>1002525309</v>
      </c>
      <c r="C1867">
        <v>3</v>
      </c>
      <c r="D1867" t="s">
        <v>42</v>
      </c>
      <c r="E1867">
        <v>5</v>
      </c>
      <c r="F1867" t="s">
        <v>106</v>
      </c>
      <c r="G1867" t="s">
        <v>107</v>
      </c>
      <c r="H1867" t="s">
        <v>265</v>
      </c>
      <c r="I1867" t="s">
        <v>213</v>
      </c>
      <c r="J1867" t="s">
        <v>214</v>
      </c>
      <c r="K1867" t="s">
        <v>149</v>
      </c>
      <c r="M1867" t="s">
        <v>240</v>
      </c>
      <c r="N1867" t="s">
        <v>216</v>
      </c>
      <c r="O1867" s="57">
        <v>46247.858831018515</v>
      </c>
      <c r="P1867" s="57">
        <v>46248.352789351855</v>
      </c>
      <c r="Q1867">
        <v>69365557</v>
      </c>
      <c r="S1867">
        <v>152505340835</v>
      </c>
      <c r="T1867" t="s">
        <v>9809</v>
      </c>
      <c r="U1867" t="s">
        <v>9810</v>
      </c>
      <c r="V1867" t="s">
        <v>9811</v>
      </c>
      <c r="Z1867">
        <v>113.2125588</v>
      </c>
      <c r="AA1867">
        <v>-7.7469384999999997</v>
      </c>
      <c r="AB1867" t="s">
        <v>9812</v>
      </c>
      <c r="AC1867" t="s">
        <v>230</v>
      </c>
      <c r="AL1867" t="s">
        <v>218</v>
      </c>
      <c r="AM1867" t="s">
        <v>9813</v>
      </c>
      <c r="AN1867" t="s">
        <v>6</v>
      </c>
      <c r="AO1867" t="s">
        <v>9814</v>
      </c>
      <c r="AP1867" s="57">
        <v>46249.333333333336</v>
      </c>
      <c r="AR1867" t="s">
        <v>241</v>
      </c>
      <c r="AS1867" t="s">
        <v>107</v>
      </c>
      <c r="AT1867" t="s">
        <v>231</v>
      </c>
      <c r="AV1867" t="s">
        <v>240</v>
      </c>
      <c r="AW1867" t="s">
        <v>577</v>
      </c>
      <c r="AX1867" t="s">
        <v>223</v>
      </c>
      <c r="BA1867" s="57">
        <v>46249.333333333336</v>
      </c>
      <c r="BB1867" t="s">
        <v>9813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PROBOLINGGO</v>
      </c>
    </row>
    <row r="1868" spans="1:61">
      <c r="A1868">
        <v>1867</v>
      </c>
      <c r="B1868">
        <v>1002515487</v>
      </c>
      <c r="C1868">
        <v>3</v>
      </c>
      <c r="D1868" t="s">
        <v>38</v>
      </c>
      <c r="E1868">
        <v>5</v>
      </c>
      <c r="F1868" t="s">
        <v>90</v>
      </c>
      <c r="G1868" t="s">
        <v>90</v>
      </c>
      <c r="H1868" t="s">
        <v>394</v>
      </c>
      <c r="I1868" t="s">
        <v>213</v>
      </c>
      <c r="J1868" t="s">
        <v>214</v>
      </c>
      <c r="K1868" t="s">
        <v>149</v>
      </c>
      <c r="L1868" t="s">
        <v>215</v>
      </c>
      <c r="M1868" t="s">
        <v>76</v>
      </c>
      <c r="N1868" t="s">
        <v>216</v>
      </c>
      <c r="O1868" s="57">
        <v>46241.787453703706</v>
      </c>
      <c r="P1868" s="57">
        <v>46242.565092592595</v>
      </c>
      <c r="Q1868">
        <v>69361153</v>
      </c>
      <c r="S1868">
        <v>152626204672</v>
      </c>
      <c r="T1868" t="s">
        <v>6072</v>
      </c>
      <c r="U1868" t="s">
        <v>6073</v>
      </c>
      <c r="V1868" t="s">
        <v>6074</v>
      </c>
      <c r="Z1868">
        <v>111.987472102046</v>
      </c>
      <c r="AA1868">
        <v>-7.9586099180052097</v>
      </c>
      <c r="AB1868" t="s">
        <v>6075</v>
      </c>
      <c r="AC1868" t="s">
        <v>217</v>
      </c>
      <c r="AL1868" t="s">
        <v>218</v>
      </c>
      <c r="AM1868" t="s">
        <v>4625</v>
      </c>
      <c r="AN1868" t="s">
        <v>6</v>
      </c>
      <c r="AO1868" s="57">
        <v>46211.788310185184</v>
      </c>
      <c r="AP1868" s="57">
        <v>46242.625</v>
      </c>
      <c r="AR1868" t="s">
        <v>219</v>
      </c>
      <c r="AS1868" t="s">
        <v>585</v>
      </c>
      <c r="AT1868" t="s">
        <v>231</v>
      </c>
      <c r="AU1868">
        <v>20260808</v>
      </c>
      <c r="AV1868" t="s">
        <v>222</v>
      </c>
      <c r="AW1868" t="s">
        <v>1063</v>
      </c>
      <c r="AX1868" t="s">
        <v>223</v>
      </c>
      <c r="BA1868" s="57">
        <v>46242.625</v>
      </c>
      <c r="BB1868" t="s">
        <v>4625</v>
      </c>
      <c r="BC1868">
        <v>2026</v>
      </c>
      <c r="BD1868">
        <v>8</v>
      </c>
      <c r="BE1868">
        <v>8</v>
      </c>
      <c r="BF1868" s="6">
        <f t="shared" si="87"/>
        <v>46242</v>
      </c>
      <c r="BG1868">
        <f t="shared" si="88"/>
        <v>-0.625</v>
      </c>
      <c r="BH1868" t="str">
        <f t="shared" si="89"/>
        <v>COMPLY</v>
      </c>
      <c r="BI1868" t="str">
        <f>VLOOKUP(H1868,Sheet2!$A$1:$B$270,2,FALSE)</f>
        <v>KEDIRI</v>
      </c>
    </row>
    <row r="1869" spans="1:61">
      <c r="A1869">
        <v>1868</v>
      </c>
      <c r="B1869">
        <v>1002518055</v>
      </c>
      <c r="C1869">
        <v>3</v>
      </c>
      <c r="D1869" t="s">
        <v>49</v>
      </c>
      <c r="E1869">
        <v>4</v>
      </c>
      <c r="F1869" t="s">
        <v>247</v>
      </c>
      <c r="G1869" t="s">
        <v>551</v>
      </c>
      <c r="H1869" t="s">
        <v>964</v>
      </c>
      <c r="I1869" t="s">
        <v>213</v>
      </c>
      <c r="J1869" t="s">
        <v>214</v>
      </c>
      <c r="K1869" t="s">
        <v>149</v>
      </c>
      <c r="L1869" t="s">
        <v>215</v>
      </c>
      <c r="M1869" t="s">
        <v>76</v>
      </c>
      <c r="N1869" t="s">
        <v>216</v>
      </c>
      <c r="O1869" s="57">
        <v>46244.607615740744</v>
      </c>
      <c r="P1869" s="57">
        <v>46245.583368055559</v>
      </c>
      <c r="Q1869">
        <v>69362585</v>
      </c>
      <c r="S1869">
        <v>146457106359</v>
      </c>
      <c r="T1869" t="s">
        <v>6928</v>
      </c>
      <c r="U1869" t="s">
        <v>6929</v>
      </c>
      <c r="V1869" t="s">
        <v>6930</v>
      </c>
      <c r="Z1869">
        <v>110.24968</v>
      </c>
      <c r="AA1869">
        <v>-6.9777250000000004</v>
      </c>
      <c r="AB1869" t="s">
        <v>6931</v>
      </c>
      <c r="AC1869" t="s">
        <v>237</v>
      </c>
      <c r="AL1869" t="s">
        <v>218</v>
      </c>
      <c r="AM1869" t="s">
        <v>6564</v>
      </c>
      <c r="AN1869" t="s">
        <v>6</v>
      </c>
      <c r="AO1869" s="57">
        <v>46303.610879629632</v>
      </c>
      <c r="AP1869" s="57">
        <v>46245.541666666664</v>
      </c>
      <c r="AR1869" t="s">
        <v>219</v>
      </c>
      <c r="AS1869" t="s">
        <v>220</v>
      </c>
      <c r="AT1869" t="s">
        <v>231</v>
      </c>
      <c r="AU1869">
        <v>20260811</v>
      </c>
      <c r="AV1869" t="s">
        <v>222</v>
      </c>
      <c r="AW1869" t="s">
        <v>1063</v>
      </c>
      <c r="AX1869" t="s">
        <v>223</v>
      </c>
      <c r="BA1869" s="57">
        <v>46245.541666666664</v>
      </c>
      <c r="BB1869" t="s">
        <v>6564</v>
      </c>
      <c r="BC1869">
        <v>2026</v>
      </c>
      <c r="BD1869">
        <v>8</v>
      </c>
      <c r="BE1869">
        <v>11</v>
      </c>
      <c r="BF1869" s="6">
        <f t="shared" si="87"/>
        <v>46245</v>
      </c>
      <c r="BG1869">
        <f t="shared" si="88"/>
        <v>-0.54166666666424135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1002519531</v>
      </c>
      <c r="C1870">
        <v>3</v>
      </c>
      <c r="D1870" t="s">
        <v>38</v>
      </c>
      <c r="E1870">
        <v>5</v>
      </c>
      <c r="F1870" t="s">
        <v>90</v>
      </c>
      <c r="G1870" t="s">
        <v>90</v>
      </c>
      <c r="H1870" t="s">
        <v>461</v>
      </c>
      <c r="I1870" t="s">
        <v>213</v>
      </c>
      <c r="J1870" t="s">
        <v>214</v>
      </c>
      <c r="K1870" t="s">
        <v>149</v>
      </c>
      <c r="L1870" t="s">
        <v>215</v>
      </c>
      <c r="M1870" t="s">
        <v>288</v>
      </c>
      <c r="N1870" t="s">
        <v>216</v>
      </c>
      <c r="O1870" s="57">
        <v>46245.476354166669</v>
      </c>
      <c r="P1870" s="57">
        <v>46245.743495370371</v>
      </c>
      <c r="Q1870">
        <v>69363137</v>
      </c>
      <c r="S1870">
        <v>152640225878</v>
      </c>
      <c r="T1870" t="s">
        <v>7927</v>
      </c>
      <c r="U1870" t="s">
        <v>7928</v>
      </c>
      <c r="V1870" t="s">
        <v>7929</v>
      </c>
      <c r="Z1870">
        <v>111.9705232</v>
      </c>
      <c r="AA1870">
        <v>-7.6940949999999999</v>
      </c>
      <c r="AB1870" t="s">
        <v>7930</v>
      </c>
      <c r="AC1870" t="s">
        <v>237</v>
      </c>
      <c r="AL1870" t="s">
        <v>218</v>
      </c>
      <c r="AM1870" t="s">
        <v>7931</v>
      </c>
      <c r="AN1870" t="s">
        <v>6</v>
      </c>
      <c r="AO1870" s="57">
        <v>46334.486145833333</v>
      </c>
      <c r="AP1870" s="57">
        <v>46246.333333333336</v>
      </c>
      <c r="AR1870" t="s">
        <v>241</v>
      </c>
      <c r="AS1870" t="s">
        <v>585</v>
      </c>
      <c r="AT1870" t="s">
        <v>231</v>
      </c>
      <c r="AV1870" t="s">
        <v>1100</v>
      </c>
      <c r="AW1870" t="s">
        <v>1063</v>
      </c>
      <c r="AX1870" t="s">
        <v>223</v>
      </c>
      <c r="BA1870" s="57">
        <v>46246.333333333336</v>
      </c>
      <c r="BB1870" t="s">
        <v>7931</v>
      </c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str">
        <f>VLOOKUP(H1870,Sheet2!$A$1:$B$270,2,FALSE)</f>
        <v>KEDIRI</v>
      </c>
    </row>
    <row r="1871" spans="1:61">
      <c r="A1871">
        <v>1870</v>
      </c>
      <c r="B1871">
        <v>1002517716</v>
      </c>
      <c r="C1871">
        <v>3</v>
      </c>
      <c r="D1871" t="s">
        <v>45</v>
      </c>
      <c r="E1871">
        <v>5</v>
      </c>
      <c r="F1871" t="s">
        <v>211</v>
      </c>
      <c r="G1871" t="s">
        <v>118</v>
      </c>
      <c r="H1871" t="s">
        <v>212</v>
      </c>
      <c r="I1871" t="s">
        <v>213</v>
      </c>
      <c r="J1871" t="s">
        <v>214</v>
      </c>
      <c r="K1871" t="s">
        <v>149</v>
      </c>
      <c r="M1871" t="s">
        <v>76</v>
      </c>
      <c r="N1871" t="s">
        <v>216</v>
      </c>
      <c r="O1871" s="57">
        <v>46244.553622685184</v>
      </c>
      <c r="P1871" s="57">
        <v>46244.61246527778</v>
      </c>
      <c r="Q1871">
        <v>69360715</v>
      </c>
      <c r="S1871">
        <v>172606792137</v>
      </c>
      <c r="T1871" t="s">
        <v>5870</v>
      </c>
      <c r="U1871" t="s">
        <v>6932</v>
      </c>
      <c r="V1871" t="s">
        <v>6933</v>
      </c>
      <c r="Z1871">
        <v>117.4053983</v>
      </c>
      <c r="AA1871">
        <v>-8.4886441000000001</v>
      </c>
      <c r="AB1871" t="s">
        <v>5873</v>
      </c>
      <c r="AC1871" t="s">
        <v>292</v>
      </c>
      <c r="AL1871" t="s">
        <v>218</v>
      </c>
      <c r="AM1871" t="s">
        <v>6934</v>
      </c>
      <c r="AN1871" t="s">
        <v>6</v>
      </c>
      <c r="AO1871" s="57">
        <v>46303.559421296297</v>
      </c>
      <c r="AR1871" t="s">
        <v>219</v>
      </c>
      <c r="AS1871" t="s">
        <v>220</v>
      </c>
      <c r="AT1871" t="s">
        <v>231</v>
      </c>
      <c r="AU1871">
        <v>20260810</v>
      </c>
      <c r="AV1871" t="s">
        <v>222</v>
      </c>
      <c r="AW1871" t="s">
        <v>567</v>
      </c>
      <c r="AX1871" t="s">
        <v>223</v>
      </c>
      <c r="BA1871" s="57">
        <v>46244.291666666664</v>
      </c>
      <c r="BB1871" t="s">
        <v>6934</v>
      </c>
      <c r="BC1871">
        <v>2026</v>
      </c>
      <c r="BD1871">
        <v>8</v>
      </c>
      <c r="BE1871">
        <v>10</v>
      </c>
      <c r="BF1871" s="6">
        <f t="shared" si="87"/>
        <v>46244</v>
      </c>
      <c r="BG1871">
        <f t="shared" si="88"/>
        <v>-0.29166666666424135</v>
      </c>
      <c r="BH1871" t="str">
        <f t="shared" si="89"/>
        <v>COMPLY</v>
      </c>
      <c r="BI1871" t="str">
        <f>VLOOKUP(H1871,Sheet2!$A$1:$B$270,2,FALSE)</f>
        <v>SUMBAWA</v>
      </c>
    </row>
    <row r="1872" spans="1:61">
      <c r="A1872">
        <v>1871</v>
      </c>
      <c r="B1872">
        <v>1002518080</v>
      </c>
      <c r="C1872">
        <v>3</v>
      </c>
      <c r="D1872" t="s">
        <v>59</v>
      </c>
      <c r="E1872">
        <v>4</v>
      </c>
      <c r="F1872" t="s">
        <v>573</v>
      </c>
      <c r="G1872" t="s">
        <v>1045</v>
      </c>
      <c r="H1872" t="s">
        <v>1046</v>
      </c>
      <c r="I1872" t="s">
        <v>213</v>
      </c>
      <c r="J1872" t="s">
        <v>214</v>
      </c>
      <c r="K1872" t="s">
        <v>149</v>
      </c>
      <c r="M1872" t="s">
        <v>76</v>
      </c>
      <c r="N1872" t="s">
        <v>216</v>
      </c>
      <c r="O1872" s="57">
        <v>46244.612233796295</v>
      </c>
      <c r="P1872" s="57">
        <v>46244.672465277778</v>
      </c>
      <c r="Q1872">
        <v>69360950</v>
      </c>
      <c r="S1872">
        <v>143135115072</v>
      </c>
      <c r="T1872" t="s">
        <v>4917</v>
      </c>
      <c r="U1872" t="s">
        <v>6935</v>
      </c>
      <c r="V1872" t="s">
        <v>6936</v>
      </c>
      <c r="Z1872">
        <v>110.5139851</v>
      </c>
      <c r="AA1872">
        <v>-7.9997522999999999</v>
      </c>
      <c r="AB1872" t="s">
        <v>4920</v>
      </c>
      <c r="AC1872" t="s">
        <v>292</v>
      </c>
      <c r="AL1872" t="s">
        <v>218</v>
      </c>
      <c r="AM1872" t="s">
        <v>6937</v>
      </c>
      <c r="AN1872" t="s">
        <v>6</v>
      </c>
      <c r="AO1872" s="57">
        <v>46303.621886574074</v>
      </c>
      <c r="AR1872" t="s">
        <v>219</v>
      </c>
      <c r="AS1872" t="s">
        <v>1047</v>
      </c>
      <c r="AT1872" t="s">
        <v>231</v>
      </c>
      <c r="AU1872">
        <v>20260810</v>
      </c>
      <c r="AV1872" t="s">
        <v>222</v>
      </c>
      <c r="AW1872" t="s">
        <v>566</v>
      </c>
      <c r="AX1872" t="s">
        <v>223</v>
      </c>
      <c r="BA1872" s="57">
        <v>46244.291666666664</v>
      </c>
      <c r="BB1872" t="s">
        <v>6937</v>
      </c>
      <c r="BC1872">
        <v>2026</v>
      </c>
      <c r="BD1872">
        <v>8</v>
      </c>
      <c r="BE1872">
        <v>10</v>
      </c>
      <c r="BF1872" s="6">
        <f t="shared" si="87"/>
        <v>46244</v>
      </c>
      <c r="BG1872">
        <f t="shared" si="88"/>
        <v>-0.29166666666424135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1002519636</v>
      </c>
      <c r="C1873">
        <v>3</v>
      </c>
      <c r="D1873" t="s">
        <v>49</v>
      </c>
      <c r="E1873">
        <v>4</v>
      </c>
      <c r="F1873" t="s">
        <v>247</v>
      </c>
      <c r="G1873" t="s">
        <v>551</v>
      </c>
      <c r="H1873" t="s">
        <v>5735</v>
      </c>
      <c r="I1873" t="s">
        <v>213</v>
      </c>
      <c r="J1873" t="s">
        <v>214</v>
      </c>
      <c r="K1873" t="s">
        <v>149</v>
      </c>
      <c r="L1873" t="s">
        <v>215</v>
      </c>
      <c r="M1873" t="s">
        <v>76</v>
      </c>
      <c r="N1873" t="s">
        <v>216</v>
      </c>
      <c r="O1873" s="57">
        <v>46245.495787037034</v>
      </c>
      <c r="P1873" s="57">
        <v>46246.755324074074</v>
      </c>
      <c r="Q1873">
        <v>69363207</v>
      </c>
      <c r="S1873">
        <v>141409102262</v>
      </c>
      <c r="T1873" t="s">
        <v>7932</v>
      </c>
      <c r="U1873" t="s">
        <v>5737</v>
      </c>
      <c r="V1873" t="s">
        <v>7933</v>
      </c>
      <c r="Z1873">
        <v>110.0475412</v>
      </c>
      <c r="AA1873">
        <v>-7.078684</v>
      </c>
      <c r="AB1873" t="s">
        <v>7934</v>
      </c>
      <c r="AC1873" t="s">
        <v>237</v>
      </c>
      <c r="AL1873" t="s">
        <v>218</v>
      </c>
      <c r="AM1873" t="s">
        <v>7935</v>
      </c>
      <c r="AN1873" t="s">
        <v>6</v>
      </c>
      <c r="AO1873" s="57">
        <v>46334.496863425928</v>
      </c>
      <c r="AP1873" s="57">
        <v>46249.541666666664</v>
      </c>
      <c r="AR1873" t="s">
        <v>219</v>
      </c>
      <c r="AS1873" t="s">
        <v>220</v>
      </c>
      <c r="AT1873" t="s">
        <v>231</v>
      </c>
      <c r="AU1873">
        <v>20260812</v>
      </c>
      <c r="AV1873" t="s">
        <v>222</v>
      </c>
      <c r="AW1873" t="s">
        <v>1055</v>
      </c>
      <c r="AX1873" t="s">
        <v>223</v>
      </c>
      <c r="BA1873" s="57">
        <v>46249.541666666664</v>
      </c>
      <c r="BB1873" t="s">
        <v>7935</v>
      </c>
      <c r="BC1873">
        <v>2026</v>
      </c>
      <c r="BD1873">
        <v>8</v>
      </c>
      <c r="BE1873">
        <v>12</v>
      </c>
      <c r="BF1873" s="6">
        <f t="shared" si="87"/>
        <v>46246</v>
      </c>
      <c r="BG1873">
        <f t="shared" si="88"/>
        <v>-3.5416666666642413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1002516070</v>
      </c>
      <c r="C1874">
        <v>3</v>
      </c>
      <c r="D1874" t="s">
        <v>45</v>
      </c>
      <c r="E1874">
        <v>5</v>
      </c>
      <c r="F1874" t="s">
        <v>211</v>
      </c>
      <c r="G1874" t="s">
        <v>112</v>
      </c>
      <c r="H1874" t="s">
        <v>244</v>
      </c>
      <c r="I1874" t="s">
        <v>213</v>
      </c>
      <c r="J1874" t="s">
        <v>214</v>
      </c>
      <c r="K1874" t="s">
        <v>149</v>
      </c>
      <c r="L1874" t="s">
        <v>215</v>
      </c>
      <c r="M1874" t="s">
        <v>76</v>
      </c>
      <c r="N1874" t="s">
        <v>216</v>
      </c>
      <c r="O1874" s="57">
        <v>46242.628437500003</v>
      </c>
      <c r="P1874" s="57">
        <v>46244.378842592596</v>
      </c>
      <c r="Q1874">
        <v>69361546</v>
      </c>
      <c r="S1874">
        <v>172605804107</v>
      </c>
      <c r="T1874" t="s">
        <v>6076</v>
      </c>
      <c r="U1874" t="s">
        <v>6077</v>
      </c>
      <c r="V1874" t="s">
        <v>6078</v>
      </c>
      <c r="Z1874">
        <v>116.19621444493499</v>
      </c>
      <c r="AA1874">
        <v>-8.5867684548415202</v>
      </c>
      <c r="AB1874" t="s">
        <v>6079</v>
      </c>
      <c r="AC1874" t="s">
        <v>217</v>
      </c>
      <c r="AL1874" t="s">
        <v>218</v>
      </c>
      <c r="AM1874" t="s">
        <v>6080</v>
      </c>
      <c r="AN1874" t="s">
        <v>6</v>
      </c>
      <c r="AO1874" s="57">
        <v>46242.631979166668</v>
      </c>
      <c r="AP1874" s="57">
        <v>46243.541666666664</v>
      </c>
      <c r="AR1874" t="s">
        <v>219</v>
      </c>
      <c r="AS1874" t="s">
        <v>220</v>
      </c>
      <c r="AT1874" t="s">
        <v>231</v>
      </c>
      <c r="AU1874">
        <v>20260810</v>
      </c>
      <c r="AV1874" t="s">
        <v>222</v>
      </c>
      <c r="AW1874" t="s">
        <v>1065</v>
      </c>
      <c r="AX1874" t="s">
        <v>223</v>
      </c>
      <c r="BA1874" s="57">
        <v>46243.541666666664</v>
      </c>
      <c r="BB1874" t="s">
        <v>6080</v>
      </c>
      <c r="BC1874">
        <v>2026</v>
      </c>
      <c r="BD1874">
        <v>8</v>
      </c>
      <c r="BE1874">
        <v>10</v>
      </c>
      <c r="BF1874" s="6">
        <f t="shared" si="87"/>
        <v>46244</v>
      </c>
      <c r="BG1874">
        <f t="shared" si="88"/>
        <v>0.45833333333575865</v>
      </c>
      <c r="BH1874" t="str">
        <f t="shared" si="89"/>
        <v>COMPLY</v>
      </c>
      <c r="BI1874" t="str">
        <f>VLOOKUP(H1874,Sheet2!$A$1:$B$270,2,FALSE)</f>
        <v>MATARAM</v>
      </c>
    </row>
    <row r="1875" spans="1:61">
      <c r="A1875">
        <v>1874</v>
      </c>
      <c r="B1875">
        <v>1002509817</v>
      </c>
      <c r="C1875">
        <v>3</v>
      </c>
      <c r="D1875" t="s">
        <v>34</v>
      </c>
      <c r="E1875">
        <v>5</v>
      </c>
      <c r="F1875" t="s">
        <v>580</v>
      </c>
      <c r="G1875" t="s">
        <v>84</v>
      </c>
      <c r="H1875" t="s">
        <v>254</v>
      </c>
      <c r="I1875" t="s">
        <v>213</v>
      </c>
      <c r="J1875" t="s">
        <v>214</v>
      </c>
      <c r="K1875" t="s">
        <v>149</v>
      </c>
      <c r="M1875" t="s">
        <v>590</v>
      </c>
      <c r="N1875" t="s">
        <v>216</v>
      </c>
      <c r="O1875" s="57">
        <v>46239.406111111108</v>
      </c>
      <c r="P1875" s="57">
        <v>46240.625034722223</v>
      </c>
      <c r="Q1875">
        <v>69353114</v>
      </c>
      <c r="T1875" t="s">
        <v>1038</v>
      </c>
      <c r="V1875" t="s">
        <v>2824</v>
      </c>
      <c r="Z1875">
        <v>114.94404900000001</v>
      </c>
      <c r="AA1875">
        <v>-8.2257459999999991</v>
      </c>
      <c r="AB1875" t="s">
        <v>1165</v>
      </c>
      <c r="AC1875" t="s">
        <v>226</v>
      </c>
      <c r="AL1875" t="s">
        <v>218</v>
      </c>
      <c r="AM1875" t="s">
        <v>2825</v>
      </c>
      <c r="AN1875" t="s">
        <v>6</v>
      </c>
      <c r="AO1875" s="57">
        <v>46150.413344907407</v>
      </c>
      <c r="AR1875" t="s">
        <v>572</v>
      </c>
      <c r="AS1875" t="s">
        <v>220</v>
      </c>
      <c r="AT1875" t="s">
        <v>231</v>
      </c>
      <c r="AV1875" t="s">
        <v>1033</v>
      </c>
      <c r="AW1875" t="s">
        <v>2826</v>
      </c>
      <c r="AX1875" t="s">
        <v>223</v>
      </c>
      <c r="BA1875" s="57">
        <v>46237.291666666664</v>
      </c>
      <c r="BB1875" t="s">
        <v>2825</v>
      </c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str">
        <f>VLOOKUP(H1875,Sheet2!$A$1:$B$270,2,FALSE)</f>
        <v>SINGARAJA</v>
      </c>
    </row>
    <row r="1876" spans="1:61">
      <c r="A1876">
        <v>1875</v>
      </c>
      <c r="B1876">
        <v>1002520915</v>
      </c>
      <c r="C1876">
        <v>3</v>
      </c>
      <c r="D1876" t="s">
        <v>59</v>
      </c>
      <c r="E1876">
        <v>4</v>
      </c>
      <c r="F1876" t="s">
        <v>224</v>
      </c>
      <c r="G1876" t="s">
        <v>591</v>
      </c>
      <c r="H1876" t="s">
        <v>671</v>
      </c>
      <c r="I1876" t="s">
        <v>213</v>
      </c>
      <c r="J1876" t="s">
        <v>214</v>
      </c>
      <c r="K1876" t="s">
        <v>149</v>
      </c>
      <c r="L1876" t="s">
        <v>215</v>
      </c>
      <c r="M1876" t="s">
        <v>76</v>
      </c>
      <c r="N1876" t="s">
        <v>216</v>
      </c>
      <c r="O1876" s="57">
        <v>46245.731203703705</v>
      </c>
      <c r="P1876" s="57">
        <v>46246.570185185185</v>
      </c>
      <c r="Q1876">
        <v>69363662</v>
      </c>
      <c r="S1876">
        <v>143363111986</v>
      </c>
      <c r="T1876" t="s">
        <v>7936</v>
      </c>
      <c r="U1876" t="s">
        <v>8855</v>
      </c>
      <c r="V1876" t="s">
        <v>7937</v>
      </c>
      <c r="Z1876">
        <v>109.36112199999999</v>
      </c>
      <c r="AA1876">
        <v>-7.3905989999999999</v>
      </c>
      <c r="AB1876" t="s">
        <v>7938</v>
      </c>
      <c r="AC1876" t="s">
        <v>237</v>
      </c>
      <c r="AL1876" t="s">
        <v>218</v>
      </c>
      <c r="AM1876" t="s">
        <v>7939</v>
      </c>
      <c r="AN1876" t="s">
        <v>6</v>
      </c>
      <c r="AO1876" s="57">
        <v>46334.735960648148</v>
      </c>
      <c r="AP1876" s="57">
        <v>46248.333333333336</v>
      </c>
      <c r="AR1876" t="s">
        <v>219</v>
      </c>
      <c r="AS1876" t="s">
        <v>220</v>
      </c>
      <c r="AT1876" t="s">
        <v>231</v>
      </c>
      <c r="AU1876">
        <v>20260812</v>
      </c>
      <c r="AV1876" t="s">
        <v>222</v>
      </c>
      <c r="AW1876" t="s">
        <v>1057</v>
      </c>
      <c r="AX1876" t="s">
        <v>223</v>
      </c>
      <c r="BA1876" s="57">
        <v>46248.333333333336</v>
      </c>
      <c r="BB1876" t="s">
        <v>7939</v>
      </c>
      <c r="BC1876">
        <v>2026</v>
      </c>
      <c r="BD1876">
        <v>8</v>
      </c>
      <c r="BE1876">
        <v>12</v>
      </c>
      <c r="BF1876" s="6">
        <f t="shared" si="87"/>
        <v>46246</v>
      </c>
      <c r="BG1876">
        <f t="shared" si="88"/>
        <v>-2.3333333333357587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1002521917</v>
      </c>
      <c r="C1877">
        <v>3</v>
      </c>
      <c r="D1877" t="s">
        <v>38</v>
      </c>
      <c r="E1877">
        <v>5</v>
      </c>
      <c r="F1877" t="s">
        <v>90</v>
      </c>
      <c r="G1877" t="s">
        <v>93</v>
      </c>
      <c r="H1877" t="s">
        <v>393</v>
      </c>
      <c r="I1877" t="s">
        <v>213</v>
      </c>
      <c r="J1877" t="s">
        <v>214</v>
      </c>
      <c r="K1877" t="s">
        <v>149</v>
      </c>
      <c r="L1877" t="s">
        <v>215</v>
      </c>
      <c r="M1877" t="s">
        <v>76</v>
      </c>
      <c r="N1877" t="s">
        <v>216</v>
      </c>
      <c r="O1877" s="57">
        <v>46246.497187499997</v>
      </c>
      <c r="P1877" s="57">
        <v>46246.579699074071</v>
      </c>
      <c r="Q1877">
        <v>69364110</v>
      </c>
      <c r="S1877">
        <v>152615203029</v>
      </c>
      <c r="T1877" t="s">
        <v>8856</v>
      </c>
      <c r="U1877" t="s">
        <v>8857</v>
      </c>
      <c r="V1877" t="s">
        <v>8858</v>
      </c>
      <c r="Z1877">
        <v>112.101771</v>
      </c>
      <c r="AA1877">
        <v>-7.5905800000000001</v>
      </c>
      <c r="AB1877" t="s">
        <v>8859</v>
      </c>
      <c r="AC1877" t="s">
        <v>237</v>
      </c>
      <c r="AL1877" t="s">
        <v>218</v>
      </c>
      <c r="AM1877" t="s">
        <v>8129</v>
      </c>
      <c r="AN1877" t="s">
        <v>6</v>
      </c>
      <c r="AO1877" s="57">
        <v>46364.507094907407</v>
      </c>
      <c r="AP1877" s="57">
        <v>46247.333333333336</v>
      </c>
      <c r="AR1877" t="s">
        <v>219</v>
      </c>
      <c r="AS1877" t="s">
        <v>637</v>
      </c>
      <c r="AT1877" t="s">
        <v>231</v>
      </c>
      <c r="AU1877">
        <v>20260812</v>
      </c>
      <c r="AV1877" t="s">
        <v>222</v>
      </c>
      <c r="AW1877" t="s">
        <v>1055</v>
      </c>
      <c r="AX1877" t="s">
        <v>223</v>
      </c>
      <c r="BA1877" s="57">
        <v>46247.333333333336</v>
      </c>
      <c r="BB1877" t="s">
        <v>8129</v>
      </c>
      <c r="BC1877">
        <v>2026</v>
      </c>
      <c r="BD1877">
        <v>8</v>
      </c>
      <c r="BE1877">
        <v>12</v>
      </c>
      <c r="BF1877" s="6">
        <f t="shared" si="87"/>
        <v>46246</v>
      </c>
      <c r="BG1877">
        <f t="shared" si="88"/>
        <v>-1.3333333333357587</v>
      </c>
      <c r="BH1877" t="str">
        <f t="shared" si="89"/>
        <v>COMPLY</v>
      </c>
      <c r="BI1877" t="str">
        <f>VLOOKUP(H1877,Sheet2!$A$1:$B$270,2,FALSE)</f>
        <v>NGANJUK</v>
      </c>
    </row>
    <row r="1878" spans="1:61">
      <c r="A1878">
        <v>1877</v>
      </c>
      <c r="B1878">
        <v>1002507657</v>
      </c>
      <c r="C1878">
        <v>3</v>
      </c>
      <c r="D1878" t="s">
        <v>59</v>
      </c>
      <c r="E1878">
        <v>4</v>
      </c>
      <c r="F1878" t="s">
        <v>243</v>
      </c>
      <c r="G1878" t="s">
        <v>262</v>
      </c>
      <c r="H1878" t="s">
        <v>263</v>
      </c>
      <c r="I1878" t="s">
        <v>213</v>
      </c>
      <c r="J1878" t="s">
        <v>214</v>
      </c>
      <c r="K1878" t="s">
        <v>149</v>
      </c>
      <c r="M1878" t="s">
        <v>1013</v>
      </c>
      <c r="N1878" t="s">
        <v>216</v>
      </c>
      <c r="O1878" s="57">
        <v>46238.46638888889</v>
      </c>
      <c r="P1878" s="57">
        <v>46238.467569444445</v>
      </c>
      <c r="Q1878">
        <v>69358117</v>
      </c>
      <c r="S1878">
        <v>141373127382</v>
      </c>
      <c r="T1878" t="s">
        <v>1911</v>
      </c>
      <c r="Z1878">
        <v>109.929609085224</v>
      </c>
      <c r="AA1878">
        <v>-7.2712814676658901</v>
      </c>
      <c r="AB1878" t="s">
        <v>1913</v>
      </c>
      <c r="AC1878" t="s">
        <v>293</v>
      </c>
      <c r="AO1878" s="57">
        <v>46120.476157407407</v>
      </c>
      <c r="AR1878" t="s">
        <v>6</v>
      </c>
      <c r="AS1878" t="s">
        <v>220</v>
      </c>
      <c r="AT1878" t="s">
        <v>231</v>
      </c>
      <c r="AV1878" t="s">
        <v>1014</v>
      </c>
      <c r="AW1878" t="s">
        <v>567</v>
      </c>
      <c r="AX1878" t="s">
        <v>223</v>
      </c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:61">
      <c r="A1879">
        <v>1878</v>
      </c>
      <c r="B1879">
        <v>1002516125</v>
      </c>
      <c r="C1879">
        <v>3</v>
      </c>
      <c r="D1879" t="s">
        <v>55</v>
      </c>
      <c r="E1879">
        <v>5</v>
      </c>
      <c r="F1879" t="s">
        <v>315</v>
      </c>
      <c r="G1879" t="s">
        <v>126</v>
      </c>
      <c r="H1879" t="s">
        <v>365</v>
      </c>
      <c r="I1879" t="s">
        <v>213</v>
      </c>
      <c r="J1879" t="s">
        <v>214</v>
      </c>
      <c r="K1879" t="s">
        <v>149</v>
      </c>
      <c r="L1879" t="s">
        <v>215</v>
      </c>
      <c r="M1879" t="s">
        <v>596</v>
      </c>
      <c r="N1879" t="s">
        <v>216</v>
      </c>
      <c r="O1879" s="57">
        <v>46242.665937500002</v>
      </c>
      <c r="P1879" s="57">
        <v>46243.600023148145</v>
      </c>
      <c r="Q1879">
        <v>69361580</v>
      </c>
      <c r="S1879">
        <v>152310255671</v>
      </c>
      <c r="T1879" t="s">
        <v>6090</v>
      </c>
      <c r="U1879" t="s">
        <v>6091</v>
      </c>
      <c r="V1879" t="s">
        <v>6092</v>
      </c>
      <c r="Z1879">
        <v>112.81386910000001</v>
      </c>
      <c r="AA1879">
        <v>-7.3370407999999996</v>
      </c>
      <c r="AB1879" t="s">
        <v>6093</v>
      </c>
      <c r="AC1879" t="s">
        <v>217</v>
      </c>
      <c r="AL1879" t="s">
        <v>218</v>
      </c>
      <c r="AM1879" t="s">
        <v>4982</v>
      </c>
      <c r="AN1879" t="s">
        <v>6</v>
      </c>
      <c r="AO1879" s="57">
        <v>46242.673530092594</v>
      </c>
      <c r="AP1879" s="57">
        <v>46243.541666666664</v>
      </c>
      <c r="AR1879" t="s">
        <v>14</v>
      </c>
      <c r="AS1879" t="s">
        <v>669</v>
      </c>
      <c r="AT1879" t="s">
        <v>231</v>
      </c>
      <c r="AV1879" t="s">
        <v>597</v>
      </c>
      <c r="AW1879" t="s">
        <v>1060</v>
      </c>
      <c r="AX1879" t="s">
        <v>223</v>
      </c>
      <c r="BA1879" s="57">
        <v>46243.541666666664</v>
      </c>
      <c r="BB1879" t="s">
        <v>4982</v>
      </c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str">
        <f>VLOOKUP(H1879,Sheet2!$A$1:$B$270,2,FALSE)</f>
        <v>SURABAYA SELATAN</v>
      </c>
    </row>
    <row r="1880" spans="1:61">
      <c r="A1880">
        <v>1879</v>
      </c>
      <c r="B1880">
        <v>1002517877</v>
      </c>
      <c r="C1880">
        <v>3</v>
      </c>
      <c r="D1880" t="s">
        <v>55</v>
      </c>
      <c r="E1880">
        <v>5</v>
      </c>
      <c r="F1880" t="s">
        <v>228</v>
      </c>
      <c r="G1880" t="s">
        <v>121</v>
      </c>
      <c r="H1880" t="s">
        <v>456</v>
      </c>
      <c r="I1880" t="s">
        <v>213</v>
      </c>
      <c r="J1880" t="s">
        <v>214</v>
      </c>
      <c r="K1880" t="s">
        <v>149</v>
      </c>
      <c r="M1880" t="s">
        <v>596</v>
      </c>
      <c r="N1880" t="s">
        <v>216</v>
      </c>
      <c r="O1880" s="57">
        <v>46244.581203703703</v>
      </c>
      <c r="P1880" s="57">
        <v>46245.414293981485</v>
      </c>
      <c r="Q1880">
        <v>69361506</v>
      </c>
      <c r="S1880">
        <v>152436204683</v>
      </c>
      <c r="T1880" t="s">
        <v>1689</v>
      </c>
      <c r="U1880" t="s">
        <v>6938</v>
      </c>
      <c r="V1880" t="s">
        <v>6939</v>
      </c>
      <c r="Z1880">
        <v>112.72676914</v>
      </c>
      <c r="AA1880">
        <v>-7.1258755999999996</v>
      </c>
      <c r="AB1880" t="s">
        <v>5479</v>
      </c>
      <c r="AC1880" t="s">
        <v>230</v>
      </c>
      <c r="AL1880" t="s">
        <v>218</v>
      </c>
      <c r="AM1880" t="s">
        <v>6940</v>
      </c>
      <c r="AN1880" t="s">
        <v>6</v>
      </c>
      <c r="AO1880" s="57">
        <v>46303.590266203704</v>
      </c>
      <c r="AQ1880" t="s">
        <v>249</v>
      </c>
      <c r="AR1880" t="s">
        <v>14</v>
      </c>
      <c r="AS1880" t="s">
        <v>220</v>
      </c>
      <c r="AT1880" t="s">
        <v>231</v>
      </c>
      <c r="AV1880" t="s">
        <v>597</v>
      </c>
      <c r="AW1880" t="s">
        <v>568</v>
      </c>
      <c r="AX1880" t="s">
        <v>223</v>
      </c>
      <c r="BA1880" s="57">
        <v>46244.291666666664</v>
      </c>
      <c r="BB1880" t="s">
        <v>6940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str">
        <f>VLOOKUP(H1880,Sheet2!$A$1:$B$270,2,FALSE)</f>
        <v>MADURA</v>
      </c>
    </row>
    <row r="1881" spans="1:61">
      <c r="A1881">
        <v>1880</v>
      </c>
      <c r="B1881">
        <v>1002510620</v>
      </c>
      <c r="C1881">
        <v>3</v>
      </c>
      <c r="D1881" t="s">
        <v>49</v>
      </c>
      <c r="E1881">
        <v>4</v>
      </c>
      <c r="F1881" t="s">
        <v>247</v>
      </c>
      <c r="G1881" t="s">
        <v>248</v>
      </c>
      <c r="H1881" t="s">
        <v>651</v>
      </c>
      <c r="I1881" t="s">
        <v>213</v>
      </c>
      <c r="J1881" t="s">
        <v>214</v>
      </c>
      <c r="K1881" t="s">
        <v>149</v>
      </c>
      <c r="L1881" t="s">
        <v>215</v>
      </c>
      <c r="M1881" t="s">
        <v>76</v>
      </c>
      <c r="N1881" t="s">
        <v>216</v>
      </c>
      <c r="O1881" s="57">
        <v>46239.572187500002</v>
      </c>
      <c r="P1881" s="57">
        <v>46240.483946759261</v>
      </c>
      <c r="Q1881">
        <v>69359209</v>
      </c>
      <c r="S1881">
        <v>141423136601</v>
      </c>
      <c r="T1881" t="s">
        <v>4175</v>
      </c>
      <c r="U1881" t="s">
        <v>4176</v>
      </c>
      <c r="V1881" t="s">
        <v>4177</v>
      </c>
      <c r="Z1881">
        <v>110.44011812657099</v>
      </c>
      <c r="AA1881">
        <v>-7.0669009856319303</v>
      </c>
      <c r="AB1881" t="s">
        <v>4178</v>
      </c>
      <c r="AC1881" t="s">
        <v>217</v>
      </c>
      <c r="AL1881" t="s">
        <v>218</v>
      </c>
      <c r="AM1881" t="s">
        <v>2205</v>
      </c>
      <c r="AN1881" t="s">
        <v>6</v>
      </c>
      <c r="AO1881" s="57">
        <v>46150.579699074071</v>
      </c>
      <c r="AP1881" s="57">
        <v>46240.541666666664</v>
      </c>
      <c r="AR1881" t="s">
        <v>219</v>
      </c>
      <c r="AS1881" t="s">
        <v>220</v>
      </c>
      <c r="AT1881" t="s">
        <v>231</v>
      </c>
      <c r="AU1881">
        <v>20260806</v>
      </c>
      <c r="AV1881" t="s">
        <v>222</v>
      </c>
      <c r="AW1881" t="s">
        <v>1055</v>
      </c>
      <c r="AX1881" t="s">
        <v>223</v>
      </c>
      <c r="BA1881" s="57">
        <v>46240.541666666664</v>
      </c>
      <c r="BB1881" t="s">
        <v>2205</v>
      </c>
      <c r="BC1881">
        <v>2026</v>
      </c>
      <c r="BD1881">
        <v>8</v>
      </c>
      <c r="BE1881">
        <v>6</v>
      </c>
      <c r="BF1881" s="6">
        <f t="shared" si="87"/>
        <v>46240</v>
      </c>
      <c r="BG1881">
        <f t="shared" si="88"/>
        <v>-0.54166666666424135</v>
      </c>
      <c r="BH1881" t="str">
        <f t="shared" si="89"/>
        <v>COMPLY</v>
      </c>
      <c r="BI1881" t="e">
        <f>VLOOKUP(H1881,Sheet2!$A$1:$B$270,2,FALSE)</f>
        <v>#N/A</v>
      </c>
    </row>
    <row r="1882" spans="1:61">
      <c r="A1882">
        <v>1881</v>
      </c>
      <c r="B1882">
        <v>1002512917</v>
      </c>
      <c r="C1882">
        <v>3</v>
      </c>
      <c r="D1882" t="s">
        <v>59</v>
      </c>
      <c r="E1882">
        <v>4</v>
      </c>
      <c r="F1882" t="s">
        <v>243</v>
      </c>
      <c r="G1882" t="s">
        <v>920</v>
      </c>
      <c r="H1882" t="s">
        <v>945</v>
      </c>
      <c r="I1882" t="s">
        <v>213</v>
      </c>
      <c r="J1882" t="s">
        <v>214</v>
      </c>
      <c r="K1882" t="s">
        <v>149</v>
      </c>
      <c r="L1882" t="s">
        <v>215</v>
      </c>
      <c r="M1882" t="s">
        <v>279</v>
      </c>
      <c r="N1882" t="s">
        <v>216</v>
      </c>
      <c r="O1882" s="57">
        <v>46240.647187499999</v>
      </c>
      <c r="P1882" s="57">
        <v>46244.388796296298</v>
      </c>
      <c r="Q1882">
        <v>69360154</v>
      </c>
      <c r="S1882">
        <v>141146114805</v>
      </c>
      <c r="T1882" t="s">
        <v>4179</v>
      </c>
      <c r="U1882" t="s">
        <v>4180</v>
      </c>
      <c r="V1882" t="s">
        <v>4181</v>
      </c>
      <c r="Z1882">
        <v>110.285534</v>
      </c>
      <c r="AA1882">
        <v>-7.5739229999999997</v>
      </c>
      <c r="AB1882" t="s">
        <v>4182</v>
      </c>
      <c r="AC1882" t="s">
        <v>237</v>
      </c>
      <c r="AL1882" t="s">
        <v>218</v>
      </c>
      <c r="AM1882" t="s">
        <v>4183</v>
      </c>
      <c r="AN1882" t="s">
        <v>6</v>
      </c>
      <c r="AO1882" s="57">
        <v>46181.652824074074</v>
      </c>
      <c r="AP1882" s="57">
        <v>46244.333333333336</v>
      </c>
      <c r="AQ1882" t="s">
        <v>570</v>
      </c>
      <c r="AR1882" t="s">
        <v>280</v>
      </c>
      <c r="AS1882" t="s">
        <v>920</v>
      </c>
      <c r="AT1882" t="s">
        <v>231</v>
      </c>
      <c r="AV1882" t="s">
        <v>6941</v>
      </c>
      <c r="AW1882" t="s">
        <v>1067</v>
      </c>
      <c r="AX1882" t="s">
        <v>223</v>
      </c>
      <c r="BA1882" s="57">
        <v>46244.333333333336</v>
      </c>
      <c r="BB1882" t="s">
        <v>4183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:61">
      <c r="A1883">
        <v>1882</v>
      </c>
      <c r="B1883">
        <v>1002514524</v>
      </c>
      <c r="C1883">
        <v>3</v>
      </c>
      <c r="D1883" t="s">
        <v>42</v>
      </c>
      <c r="E1883">
        <v>5</v>
      </c>
      <c r="F1883" t="s">
        <v>102</v>
      </c>
      <c r="G1883" t="s">
        <v>99</v>
      </c>
      <c r="H1883" t="s">
        <v>462</v>
      </c>
      <c r="I1883" t="s">
        <v>213</v>
      </c>
      <c r="J1883" t="s">
        <v>214</v>
      </c>
      <c r="K1883" t="s">
        <v>149</v>
      </c>
      <c r="L1883" t="s">
        <v>620</v>
      </c>
      <c r="M1883" t="s">
        <v>76</v>
      </c>
      <c r="N1883" t="s">
        <v>216</v>
      </c>
      <c r="O1883" s="57">
        <v>46241.540925925925</v>
      </c>
      <c r="P1883" s="57">
        <v>46243.803356481483</v>
      </c>
      <c r="Q1883">
        <v>69360745</v>
      </c>
      <c r="R1883">
        <v>3332818006</v>
      </c>
      <c r="S1883">
        <v>152518202025</v>
      </c>
      <c r="T1883" t="s">
        <v>6094</v>
      </c>
      <c r="U1883" t="s">
        <v>6095</v>
      </c>
      <c r="V1883" t="s">
        <v>6096</v>
      </c>
      <c r="Z1883">
        <v>114.3926565</v>
      </c>
      <c r="AA1883">
        <v>-7.9415131999999904</v>
      </c>
      <c r="AB1883" t="s">
        <v>6097</v>
      </c>
      <c r="AC1883" t="s">
        <v>217</v>
      </c>
      <c r="AL1883" t="s">
        <v>218</v>
      </c>
      <c r="AM1883" t="s">
        <v>4913</v>
      </c>
      <c r="AN1883" t="s">
        <v>6</v>
      </c>
      <c r="AO1883" s="57">
        <v>46211.548773148148</v>
      </c>
      <c r="AP1883" s="57">
        <v>46242.541666666664</v>
      </c>
      <c r="AR1883" t="s">
        <v>219</v>
      </c>
      <c r="AS1883" t="s">
        <v>99</v>
      </c>
      <c r="AT1883" t="s">
        <v>231</v>
      </c>
      <c r="AU1883">
        <v>20260809</v>
      </c>
      <c r="AV1883" t="s">
        <v>222</v>
      </c>
      <c r="AW1883" t="s">
        <v>3461</v>
      </c>
      <c r="AX1883" t="s">
        <v>223</v>
      </c>
      <c r="BA1883" s="57">
        <v>46242.541666666664</v>
      </c>
      <c r="BB1883" t="s">
        <v>4913</v>
      </c>
      <c r="BC1883">
        <v>2026</v>
      </c>
      <c r="BD1883">
        <v>8</v>
      </c>
      <c r="BE1883">
        <v>9</v>
      </c>
      <c r="BF1883" s="6">
        <f t="shared" si="87"/>
        <v>46243</v>
      </c>
      <c r="BG1883">
        <f t="shared" si="88"/>
        <v>0.45833333333575865</v>
      </c>
      <c r="BH1883" t="str">
        <f t="shared" si="89"/>
        <v>COMPLY</v>
      </c>
      <c r="BI1883" t="str">
        <f>VLOOKUP(H1883,Sheet2!$A$1:$B$270,2,FALSE)</f>
        <v>BANYUWANGI</v>
      </c>
    </row>
    <row r="1884" spans="1:61">
      <c r="A1884">
        <v>1883</v>
      </c>
      <c r="B1884">
        <v>1002506069</v>
      </c>
      <c r="C1884">
        <v>3</v>
      </c>
      <c r="D1884" t="s">
        <v>49</v>
      </c>
      <c r="E1884">
        <v>4</v>
      </c>
      <c r="F1884" t="s">
        <v>247</v>
      </c>
      <c r="G1884" t="s">
        <v>248</v>
      </c>
      <c r="H1884" t="s">
        <v>699</v>
      </c>
      <c r="I1884" t="s">
        <v>213</v>
      </c>
      <c r="J1884" t="s">
        <v>214</v>
      </c>
      <c r="K1884" t="s">
        <v>149</v>
      </c>
      <c r="L1884" t="s">
        <v>215</v>
      </c>
      <c r="M1884" t="s">
        <v>582</v>
      </c>
      <c r="N1884" t="s">
        <v>216</v>
      </c>
      <c r="O1884" s="57">
        <v>46237.553425925929</v>
      </c>
      <c r="P1884" s="57">
        <v>46239.659189814818</v>
      </c>
      <c r="Q1884">
        <v>69357504</v>
      </c>
      <c r="S1884">
        <v>141408117782</v>
      </c>
      <c r="T1884" t="s">
        <v>4126</v>
      </c>
      <c r="U1884" t="s">
        <v>4189</v>
      </c>
      <c r="V1884" t="s">
        <v>4190</v>
      </c>
      <c r="Z1884">
        <v>110.428989976644</v>
      </c>
      <c r="AA1884">
        <v>-6.9894890961456202</v>
      </c>
      <c r="AB1884" t="s">
        <v>4129</v>
      </c>
      <c r="AC1884" t="s">
        <v>217</v>
      </c>
      <c r="AL1884" t="s">
        <v>218</v>
      </c>
      <c r="AM1884" t="s">
        <v>4191</v>
      </c>
      <c r="AN1884" t="s">
        <v>6</v>
      </c>
      <c r="AO1884" s="57">
        <v>46089.559490740743</v>
      </c>
      <c r="AP1884" s="57">
        <v>46238.541666666664</v>
      </c>
      <c r="AQ1884" t="s">
        <v>570</v>
      </c>
      <c r="AR1884" t="s">
        <v>14</v>
      </c>
      <c r="AS1884" t="s">
        <v>220</v>
      </c>
      <c r="AT1884" t="s">
        <v>231</v>
      </c>
      <c r="AV1884" t="s">
        <v>4192</v>
      </c>
      <c r="AW1884" t="s">
        <v>1059</v>
      </c>
      <c r="AX1884" t="s">
        <v>223</v>
      </c>
      <c r="BA1884" s="57">
        <v>46238.541666666664</v>
      </c>
      <c r="BB1884" t="s">
        <v>4191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:61">
      <c r="A1885">
        <v>1884</v>
      </c>
      <c r="B1885">
        <v>1002521286</v>
      </c>
      <c r="C1885">
        <v>3</v>
      </c>
      <c r="D1885" t="s">
        <v>55</v>
      </c>
      <c r="E1885">
        <v>5</v>
      </c>
      <c r="F1885" t="s">
        <v>315</v>
      </c>
      <c r="G1885" t="s">
        <v>124</v>
      </c>
      <c r="H1885" t="s">
        <v>317</v>
      </c>
      <c r="I1885" t="s">
        <v>213</v>
      </c>
      <c r="J1885" t="s">
        <v>214</v>
      </c>
      <c r="K1885" t="s">
        <v>149</v>
      </c>
      <c r="L1885" t="s">
        <v>215</v>
      </c>
      <c r="M1885" t="s">
        <v>288</v>
      </c>
      <c r="N1885" t="s">
        <v>216</v>
      </c>
      <c r="O1885" s="57">
        <v>46246.370787037034</v>
      </c>
      <c r="P1885" s="57">
        <v>46246.807986111111</v>
      </c>
      <c r="Q1885">
        <v>69363860</v>
      </c>
      <c r="S1885">
        <v>152308243025</v>
      </c>
      <c r="T1885" t="s">
        <v>8860</v>
      </c>
      <c r="U1885" t="s">
        <v>8861</v>
      </c>
      <c r="V1885" t="s">
        <v>8862</v>
      </c>
      <c r="Z1885">
        <v>112.74377800000001</v>
      </c>
      <c r="AA1885">
        <v>-7.3048109999999999</v>
      </c>
      <c r="AB1885" t="s">
        <v>8863</v>
      </c>
      <c r="AC1885" t="s">
        <v>237</v>
      </c>
      <c r="AL1885" t="s">
        <v>218</v>
      </c>
      <c r="AM1885" t="s">
        <v>8170</v>
      </c>
      <c r="AN1885" t="s">
        <v>6</v>
      </c>
      <c r="AO1885" s="57">
        <v>46364.372129629628</v>
      </c>
      <c r="AP1885" s="57">
        <v>46247.333333333336</v>
      </c>
      <c r="AR1885" t="s">
        <v>241</v>
      </c>
      <c r="AS1885" t="s">
        <v>667</v>
      </c>
      <c r="AT1885" t="s">
        <v>231</v>
      </c>
      <c r="AV1885" t="s">
        <v>931</v>
      </c>
      <c r="AW1885" t="s">
        <v>1055</v>
      </c>
      <c r="AX1885" t="s">
        <v>223</v>
      </c>
      <c r="BA1885" s="57">
        <v>46247.333333333336</v>
      </c>
      <c r="BB1885" t="s">
        <v>8170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str">
        <f>VLOOKUP(H1885,Sheet2!$A$1:$B$270,2,FALSE)</f>
        <v>SURABAYA SELATAN</v>
      </c>
    </row>
    <row r="1886" spans="1:61">
      <c r="A1886">
        <v>1885</v>
      </c>
      <c r="B1886">
        <v>1002520322</v>
      </c>
      <c r="C1886">
        <v>3</v>
      </c>
      <c r="D1886" t="s">
        <v>34</v>
      </c>
      <c r="E1886">
        <v>5</v>
      </c>
      <c r="F1886" t="s">
        <v>595</v>
      </c>
      <c r="G1886" t="s">
        <v>83</v>
      </c>
      <c r="H1886" t="s">
        <v>391</v>
      </c>
      <c r="I1886" t="s">
        <v>213</v>
      </c>
      <c r="J1886" t="s">
        <v>214</v>
      </c>
      <c r="K1886" t="s">
        <v>149</v>
      </c>
      <c r="L1886" t="s">
        <v>215</v>
      </c>
      <c r="M1886" t="s">
        <v>582</v>
      </c>
      <c r="N1886" t="s">
        <v>216</v>
      </c>
      <c r="O1886" s="57">
        <v>46245.626342592594</v>
      </c>
      <c r="P1886" s="57">
        <v>46247.468229166669</v>
      </c>
      <c r="Q1886">
        <v>69361068</v>
      </c>
      <c r="S1886">
        <v>122604246781</v>
      </c>
      <c r="T1886" t="s">
        <v>7940</v>
      </c>
      <c r="U1886" t="s">
        <v>7941</v>
      </c>
      <c r="V1886" t="s">
        <v>7942</v>
      </c>
      <c r="Z1886">
        <v>106.827153</v>
      </c>
      <c r="AA1886">
        <v>-6.1753920000000004</v>
      </c>
      <c r="AB1886" t="s">
        <v>7943</v>
      </c>
      <c r="AC1886" t="s">
        <v>1058</v>
      </c>
      <c r="AL1886" t="s">
        <v>218</v>
      </c>
      <c r="AM1886" t="s">
        <v>7944</v>
      </c>
      <c r="AN1886" t="s">
        <v>6</v>
      </c>
      <c r="AO1886" s="57">
        <v>46334.632141203707</v>
      </c>
      <c r="AP1886" s="57">
        <v>46246.541666666664</v>
      </c>
      <c r="AR1886" t="s">
        <v>14</v>
      </c>
      <c r="AS1886" t="s">
        <v>648</v>
      </c>
      <c r="AT1886" t="s">
        <v>670</v>
      </c>
      <c r="AV1886" t="s">
        <v>9815</v>
      </c>
      <c r="AW1886" t="s">
        <v>7945</v>
      </c>
      <c r="AX1886" t="s">
        <v>223</v>
      </c>
      <c r="BA1886" s="57">
        <v>46246.541666666664</v>
      </c>
      <c r="BB1886" t="s">
        <v>7944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str">
        <f>VLOOKUP(H1886,Sheet2!$A$1:$B$270,2,FALSE)</f>
        <v>SANUR</v>
      </c>
    </row>
    <row r="1887" spans="1:61">
      <c r="A1887">
        <v>1886</v>
      </c>
      <c r="B1887">
        <v>1002515754</v>
      </c>
      <c r="C1887">
        <v>3</v>
      </c>
      <c r="D1887" t="s">
        <v>49</v>
      </c>
      <c r="E1887">
        <v>4</v>
      </c>
      <c r="F1887" t="s">
        <v>253</v>
      </c>
      <c r="G1887" t="s">
        <v>968</v>
      </c>
      <c r="H1887" t="s">
        <v>969</v>
      </c>
      <c r="I1887" t="s">
        <v>213</v>
      </c>
      <c r="J1887" t="s">
        <v>214</v>
      </c>
      <c r="K1887" t="s">
        <v>149</v>
      </c>
      <c r="M1887" t="s">
        <v>76</v>
      </c>
      <c r="N1887" t="s">
        <v>216</v>
      </c>
      <c r="O1887" s="57">
        <v>46242.449490740742</v>
      </c>
      <c r="P1887" s="57">
        <v>46242.518703703703</v>
      </c>
      <c r="Q1887">
        <v>69359906</v>
      </c>
      <c r="S1887">
        <v>142212126684</v>
      </c>
      <c r="T1887" t="s">
        <v>1343</v>
      </c>
      <c r="U1887" t="s">
        <v>6100</v>
      </c>
      <c r="V1887" t="s">
        <v>6101</v>
      </c>
      <c r="Z1887">
        <v>109.187371</v>
      </c>
      <c r="AA1887">
        <v>-6.8732620000000004</v>
      </c>
      <c r="AB1887" t="s">
        <v>1346</v>
      </c>
      <c r="AC1887" t="s">
        <v>292</v>
      </c>
      <c r="AL1887" t="s">
        <v>218</v>
      </c>
      <c r="AM1887" t="s">
        <v>6102</v>
      </c>
      <c r="AN1887" t="s">
        <v>6</v>
      </c>
      <c r="AO1887" s="57">
        <v>46242.454826388886</v>
      </c>
      <c r="AR1887" t="s">
        <v>219</v>
      </c>
      <c r="AS1887" t="s">
        <v>220</v>
      </c>
      <c r="AT1887" t="s">
        <v>231</v>
      </c>
      <c r="AU1887">
        <v>20260808</v>
      </c>
      <c r="AV1887" t="s">
        <v>222</v>
      </c>
      <c r="AW1887" t="s">
        <v>567</v>
      </c>
      <c r="AX1887" t="s">
        <v>223</v>
      </c>
      <c r="BA1887" s="57">
        <v>46242.291666666664</v>
      </c>
      <c r="BB1887" t="s">
        <v>6102</v>
      </c>
      <c r="BC1887">
        <v>2026</v>
      </c>
      <c r="BD1887">
        <v>8</v>
      </c>
      <c r="BE1887">
        <v>8</v>
      </c>
      <c r="BF1887" s="6">
        <f t="shared" si="87"/>
        <v>46242</v>
      </c>
      <c r="BG1887">
        <f t="shared" si="88"/>
        <v>-0.29166666666424135</v>
      </c>
      <c r="BH1887" t="str">
        <f t="shared" si="89"/>
        <v>COMPLY</v>
      </c>
      <c r="BI1887" t="e">
        <f>VLOOKUP(H1887,Sheet2!$A$1:$B$270,2,FALSE)</f>
        <v>#N/A</v>
      </c>
    </row>
    <row r="1888" spans="1:61">
      <c r="A1888">
        <v>1887</v>
      </c>
      <c r="B1888">
        <v>1002524137</v>
      </c>
      <c r="C1888">
        <v>3</v>
      </c>
      <c r="D1888" t="s">
        <v>51</v>
      </c>
      <c r="E1888">
        <v>4</v>
      </c>
      <c r="F1888" t="s">
        <v>275</v>
      </c>
      <c r="G1888" t="s">
        <v>922</v>
      </c>
      <c r="H1888" t="s">
        <v>1040</v>
      </c>
      <c r="I1888" t="s">
        <v>213</v>
      </c>
      <c r="J1888" t="s">
        <v>214</v>
      </c>
      <c r="K1888" t="s">
        <v>149</v>
      </c>
      <c r="L1888" t="s">
        <v>215</v>
      </c>
      <c r="M1888" t="s">
        <v>240</v>
      </c>
      <c r="N1888" t="s">
        <v>216</v>
      </c>
      <c r="O1888" s="57">
        <v>46247.532604166663</v>
      </c>
      <c r="P1888" s="57">
        <v>46247.53334490741</v>
      </c>
      <c r="Q1888">
        <v>69365107</v>
      </c>
      <c r="S1888">
        <v>142507105358</v>
      </c>
      <c r="T1888" t="s">
        <v>9816</v>
      </c>
      <c r="U1888" t="s">
        <v>9817</v>
      </c>
      <c r="V1888" t="s">
        <v>9818</v>
      </c>
      <c r="Z1888">
        <v>110.705963</v>
      </c>
      <c r="AA1888">
        <v>-6.527628</v>
      </c>
      <c r="AB1888" t="s">
        <v>9819</v>
      </c>
      <c r="AC1888" t="s">
        <v>237</v>
      </c>
      <c r="AL1888" t="s">
        <v>218</v>
      </c>
      <c r="AM1888" t="s">
        <v>9422</v>
      </c>
      <c r="AN1888" t="s">
        <v>6</v>
      </c>
      <c r="AO1888" t="s">
        <v>9268</v>
      </c>
      <c r="AP1888" s="57">
        <v>46248.541666666664</v>
      </c>
      <c r="AR1888" t="s">
        <v>241</v>
      </c>
      <c r="AS1888" t="s">
        <v>220</v>
      </c>
      <c r="AT1888" t="s">
        <v>231</v>
      </c>
      <c r="AV1888" t="s">
        <v>240</v>
      </c>
      <c r="AW1888" t="s">
        <v>1055</v>
      </c>
      <c r="AX1888" t="s">
        <v>223</v>
      </c>
      <c r="BA1888" s="57">
        <v>46248.541666666664</v>
      </c>
      <c r="BB1888" t="s">
        <v>9422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:61">
      <c r="A1889">
        <v>1888</v>
      </c>
      <c r="B1889">
        <v>1002523987</v>
      </c>
      <c r="C1889">
        <v>3</v>
      </c>
      <c r="D1889" t="s">
        <v>51</v>
      </c>
      <c r="E1889">
        <v>4</v>
      </c>
      <c r="F1889" t="s">
        <v>235</v>
      </c>
      <c r="G1889" t="s">
        <v>6428</v>
      </c>
      <c r="H1889" t="s">
        <v>6429</v>
      </c>
      <c r="I1889" t="s">
        <v>213</v>
      </c>
      <c r="J1889" t="s">
        <v>214</v>
      </c>
      <c r="K1889" t="s">
        <v>149</v>
      </c>
      <c r="M1889" t="s">
        <v>76</v>
      </c>
      <c r="N1889" t="s">
        <v>216</v>
      </c>
      <c r="O1889" s="57">
        <v>46247.489027777781</v>
      </c>
      <c r="P1889" s="57">
        <v>46247.588761574072</v>
      </c>
      <c r="Q1889">
        <v>69363186</v>
      </c>
      <c r="S1889">
        <v>146565009939</v>
      </c>
      <c r="T1889" t="s">
        <v>7694</v>
      </c>
      <c r="U1889" t="s">
        <v>9820</v>
      </c>
      <c r="V1889" t="s">
        <v>9821</v>
      </c>
      <c r="Z1889">
        <v>111.023400771312</v>
      </c>
      <c r="AA1889">
        <v>-7.4191231067782004</v>
      </c>
      <c r="AB1889" t="s">
        <v>7697</v>
      </c>
      <c r="AC1889" t="s">
        <v>293</v>
      </c>
      <c r="AL1889" t="s">
        <v>218</v>
      </c>
      <c r="AM1889" t="s">
        <v>9637</v>
      </c>
      <c r="AN1889" t="s">
        <v>6</v>
      </c>
      <c r="AO1889" t="s">
        <v>8910</v>
      </c>
      <c r="AR1889" t="s">
        <v>219</v>
      </c>
      <c r="AS1889" t="s">
        <v>220</v>
      </c>
      <c r="AT1889" t="s">
        <v>231</v>
      </c>
      <c r="AU1889">
        <v>20260813</v>
      </c>
      <c r="AV1889" t="s">
        <v>222</v>
      </c>
      <c r="AW1889" t="s">
        <v>566</v>
      </c>
      <c r="AX1889" t="s">
        <v>223</v>
      </c>
      <c r="BA1889" s="57">
        <v>46247.291666666664</v>
      </c>
      <c r="BB1889" t="s">
        <v>9637</v>
      </c>
      <c r="BC1889">
        <v>2026</v>
      </c>
      <c r="BD1889">
        <v>8</v>
      </c>
      <c r="BE1889">
        <v>13</v>
      </c>
      <c r="BF1889" s="6">
        <f t="shared" si="87"/>
        <v>46247</v>
      </c>
      <c r="BG1889">
        <f t="shared" si="88"/>
        <v>-0.29166666666424135</v>
      </c>
      <c r="BH1889" t="str">
        <f t="shared" si="89"/>
        <v>COMPLY</v>
      </c>
      <c r="BI1889" t="e">
        <f>VLOOKUP(H1889,Sheet2!$A$1:$B$270,2,FALSE)</f>
        <v>#N/A</v>
      </c>
    </row>
    <row r="1890" spans="1:61">
      <c r="A1890">
        <v>1889</v>
      </c>
      <c r="B1890">
        <v>1002523151</v>
      </c>
      <c r="C1890">
        <v>3</v>
      </c>
      <c r="D1890" t="s">
        <v>42</v>
      </c>
      <c r="E1890">
        <v>5</v>
      </c>
      <c r="F1890" t="s">
        <v>233</v>
      </c>
      <c r="G1890" t="s">
        <v>105</v>
      </c>
      <c r="H1890" t="s">
        <v>382</v>
      </c>
      <c r="I1890" t="s">
        <v>213</v>
      </c>
      <c r="J1890" t="s">
        <v>214</v>
      </c>
      <c r="K1890" t="s">
        <v>149</v>
      </c>
      <c r="M1890" t="s">
        <v>76</v>
      </c>
      <c r="N1890" t="s">
        <v>216</v>
      </c>
      <c r="O1890" s="57">
        <v>46246.814560185187</v>
      </c>
      <c r="P1890" s="57">
        <v>46246.867106481484</v>
      </c>
      <c r="Q1890">
        <v>69364222</v>
      </c>
      <c r="S1890">
        <v>152329216950</v>
      </c>
      <c r="T1890" t="s">
        <v>8382</v>
      </c>
      <c r="U1890" t="s">
        <v>8864</v>
      </c>
      <c r="V1890" t="s">
        <v>8865</v>
      </c>
      <c r="Z1890">
        <v>112.43407969</v>
      </c>
      <c r="AA1890">
        <v>-7.5611567710000003</v>
      </c>
      <c r="AB1890" t="s">
        <v>8385</v>
      </c>
      <c r="AC1890" t="s">
        <v>230</v>
      </c>
      <c r="AL1890" t="s">
        <v>218</v>
      </c>
      <c r="AM1890" t="s">
        <v>8866</v>
      </c>
      <c r="AN1890" t="s">
        <v>6</v>
      </c>
      <c r="AO1890" s="57">
        <v>46364.819282407407</v>
      </c>
      <c r="AR1890" t="s">
        <v>219</v>
      </c>
      <c r="AS1890" t="s">
        <v>105</v>
      </c>
      <c r="AT1890" t="s">
        <v>221</v>
      </c>
      <c r="AU1890">
        <v>20260812</v>
      </c>
      <c r="AV1890" t="s">
        <v>222</v>
      </c>
      <c r="AW1890" t="s">
        <v>600</v>
      </c>
      <c r="AX1890" t="s">
        <v>223</v>
      </c>
      <c r="BA1890" s="57">
        <v>46246.291666666664</v>
      </c>
      <c r="BB1890" t="s">
        <v>8866</v>
      </c>
      <c r="BC1890">
        <v>2026</v>
      </c>
      <c r="BD1890">
        <v>8</v>
      </c>
      <c r="BE1890">
        <v>12</v>
      </c>
      <c r="BF1890" s="6">
        <f t="shared" si="87"/>
        <v>46246</v>
      </c>
      <c r="BG1890">
        <f t="shared" si="88"/>
        <v>-0.29166666666424135</v>
      </c>
      <c r="BH1890" t="str">
        <f t="shared" si="89"/>
        <v>COMPLY</v>
      </c>
      <c r="BI1890" t="str">
        <f>VLOOKUP(H1890,Sheet2!$A$1:$B$270,2,FALSE)</f>
        <v>MOJOKERTO</v>
      </c>
    </row>
    <row r="1891" spans="1:61">
      <c r="A1891">
        <v>1890</v>
      </c>
      <c r="B1891">
        <v>1002521162</v>
      </c>
      <c r="C1891">
        <v>3</v>
      </c>
      <c r="D1891" t="s">
        <v>51</v>
      </c>
      <c r="E1891">
        <v>4</v>
      </c>
      <c r="F1891" t="s">
        <v>235</v>
      </c>
      <c r="G1891" t="s">
        <v>999</v>
      </c>
      <c r="H1891" t="s">
        <v>4792</v>
      </c>
      <c r="I1891" t="s">
        <v>213</v>
      </c>
      <c r="J1891" t="s">
        <v>214</v>
      </c>
      <c r="K1891" t="s">
        <v>149</v>
      </c>
      <c r="L1891" t="s">
        <v>215</v>
      </c>
      <c r="M1891" t="s">
        <v>76</v>
      </c>
      <c r="N1891" t="s">
        <v>216</v>
      </c>
      <c r="O1891" s="57">
        <v>46246.330520833333</v>
      </c>
      <c r="P1891" s="57">
        <v>46247.536805555559</v>
      </c>
      <c r="Q1891">
        <v>69363785</v>
      </c>
      <c r="S1891">
        <v>142523108546</v>
      </c>
      <c r="T1891" t="s">
        <v>8867</v>
      </c>
      <c r="U1891" t="s">
        <v>8868</v>
      </c>
      <c r="V1891" t="s">
        <v>8869</v>
      </c>
      <c r="Z1891">
        <v>111.186993</v>
      </c>
      <c r="AA1891">
        <v>-7.825869</v>
      </c>
      <c r="AB1891" t="s">
        <v>8870</v>
      </c>
      <c r="AC1891" t="s">
        <v>237</v>
      </c>
      <c r="AL1891" t="s">
        <v>218</v>
      </c>
      <c r="AM1891" t="s">
        <v>8083</v>
      </c>
      <c r="AN1891" t="s">
        <v>6</v>
      </c>
      <c r="AO1891" s="57">
        <v>46364.340682870374</v>
      </c>
      <c r="AP1891" s="57">
        <v>46247.333333333336</v>
      </c>
      <c r="AR1891" t="s">
        <v>219</v>
      </c>
      <c r="AS1891" t="s">
        <v>220</v>
      </c>
      <c r="AT1891" t="s">
        <v>231</v>
      </c>
      <c r="AU1891">
        <v>20260813</v>
      </c>
      <c r="AV1891" t="s">
        <v>222</v>
      </c>
      <c r="AW1891" t="s">
        <v>1055</v>
      </c>
      <c r="AX1891" t="s">
        <v>223</v>
      </c>
      <c r="BA1891" s="57">
        <v>46247.333333333336</v>
      </c>
      <c r="BB1891" t="s">
        <v>8083</v>
      </c>
      <c r="BC1891">
        <v>2026</v>
      </c>
      <c r="BD1891">
        <v>8</v>
      </c>
      <c r="BE1891">
        <v>13</v>
      </c>
      <c r="BF1891" s="6">
        <f t="shared" si="87"/>
        <v>46247</v>
      </c>
      <c r="BG1891">
        <f t="shared" si="88"/>
        <v>-0.33333333333575865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1002521412</v>
      </c>
      <c r="C1892">
        <v>3</v>
      </c>
      <c r="D1892" t="s">
        <v>42</v>
      </c>
      <c r="E1892">
        <v>5</v>
      </c>
      <c r="F1892" t="s">
        <v>102</v>
      </c>
      <c r="G1892" t="s">
        <v>100</v>
      </c>
      <c r="H1892" t="s">
        <v>284</v>
      </c>
      <c r="I1892" t="s">
        <v>213</v>
      </c>
      <c r="J1892" t="s">
        <v>214</v>
      </c>
      <c r="K1892" t="s">
        <v>149</v>
      </c>
      <c r="L1892" t="s">
        <v>215</v>
      </c>
      <c r="M1892" t="s">
        <v>76</v>
      </c>
      <c r="N1892" t="s">
        <v>216</v>
      </c>
      <c r="O1892" s="57">
        <v>46246.399270833332</v>
      </c>
      <c r="P1892" s="57">
        <v>46246.682847222219</v>
      </c>
      <c r="Q1892">
        <v>69363882</v>
      </c>
      <c r="S1892">
        <v>152507225962</v>
      </c>
      <c r="T1892" t="s">
        <v>8871</v>
      </c>
      <c r="U1892" t="s">
        <v>8872</v>
      </c>
      <c r="V1892" t="s">
        <v>8873</v>
      </c>
      <c r="Z1892">
        <v>113.937423033946</v>
      </c>
      <c r="AA1892">
        <v>-8.01180173033584</v>
      </c>
      <c r="AB1892" t="s">
        <v>8874</v>
      </c>
      <c r="AC1892" t="s">
        <v>237</v>
      </c>
      <c r="AL1892" t="s">
        <v>218</v>
      </c>
      <c r="AM1892" t="s">
        <v>7988</v>
      </c>
      <c r="AN1892" t="s">
        <v>6</v>
      </c>
      <c r="AO1892" s="57">
        <v>46364.403136574074</v>
      </c>
      <c r="AP1892" s="57">
        <v>46247.333333333336</v>
      </c>
      <c r="AR1892" t="s">
        <v>219</v>
      </c>
      <c r="AS1892" t="s">
        <v>100</v>
      </c>
      <c r="AT1892" t="s">
        <v>231</v>
      </c>
      <c r="AU1892">
        <v>20260812</v>
      </c>
      <c r="AV1892" t="s">
        <v>222</v>
      </c>
      <c r="AW1892" t="s">
        <v>1060</v>
      </c>
      <c r="AX1892" t="s">
        <v>223</v>
      </c>
      <c r="BA1892" s="57">
        <v>46247.333333333336</v>
      </c>
      <c r="BB1892" t="s">
        <v>7988</v>
      </c>
      <c r="BC1892">
        <v>2026</v>
      </c>
      <c r="BD1892">
        <v>8</v>
      </c>
      <c r="BE1892">
        <v>12</v>
      </c>
      <c r="BF1892" s="6">
        <f t="shared" si="87"/>
        <v>46246</v>
      </c>
      <c r="BG1892">
        <f t="shared" si="88"/>
        <v>-1.3333333333357587</v>
      </c>
      <c r="BH1892" t="str">
        <f t="shared" si="89"/>
        <v>COMPLY</v>
      </c>
      <c r="BI1892" t="str">
        <f>VLOOKUP(H1892,Sheet2!$A$1:$B$270,2,FALSE)</f>
        <v>JEMBER</v>
      </c>
    </row>
    <row r="1893" spans="1:61">
      <c r="A1893">
        <v>1892</v>
      </c>
      <c r="B1893">
        <v>1002522962</v>
      </c>
      <c r="C1893">
        <v>3</v>
      </c>
      <c r="D1893" t="s">
        <v>45</v>
      </c>
      <c r="E1893">
        <v>5</v>
      </c>
      <c r="F1893" t="s">
        <v>211</v>
      </c>
      <c r="G1893" t="s">
        <v>110</v>
      </c>
      <c r="H1893" t="s">
        <v>481</v>
      </c>
      <c r="I1893" t="s">
        <v>213</v>
      </c>
      <c r="J1893" t="s">
        <v>214</v>
      </c>
      <c r="K1893" t="s">
        <v>149</v>
      </c>
      <c r="L1893" t="s">
        <v>215</v>
      </c>
      <c r="M1893" t="s">
        <v>225</v>
      </c>
      <c r="N1893" t="s">
        <v>216</v>
      </c>
      <c r="O1893" s="57">
        <v>46246.702037037037</v>
      </c>
      <c r="P1893" s="57">
        <v>46247.548622685186</v>
      </c>
      <c r="Q1893">
        <v>69364540</v>
      </c>
      <c r="S1893">
        <v>172617203056</v>
      </c>
      <c r="T1893" t="s">
        <v>8875</v>
      </c>
      <c r="U1893" t="s">
        <v>8876</v>
      </c>
      <c r="V1893" t="s">
        <v>8877</v>
      </c>
      <c r="Z1893">
        <v>118.62680174410301</v>
      </c>
      <c r="AA1893">
        <v>-8.5003942464322204</v>
      </c>
      <c r="AB1893" t="s">
        <v>8878</v>
      </c>
      <c r="AC1893" t="s">
        <v>217</v>
      </c>
      <c r="AL1893" t="s">
        <v>218</v>
      </c>
      <c r="AM1893" t="s">
        <v>8095</v>
      </c>
      <c r="AN1893" t="s">
        <v>6</v>
      </c>
      <c r="AO1893" s="57">
        <v>46364.704791666663</v>
      </c>
      <c r="AP1893" s="57">
        <v>46247.541666666664</v>
      </c>
      <c r="AR1893" t="s">
        <v>18</v>
      </c>
      <c r="AS1893" t="s">
        <v>987</v>
      </c>
      <c r="AT1893" t="s">
        <v>221</v>
      </c>
      <c r="AV1893" t="s">
        <v>227</v>
      </c>
      <c r="AW1893" t="s">
        <v>6004</v>
      </c>
      <c r="AX1893" t="s">
        <v>223</v>
      </c>
      <c r="BA1893" s="57">
        <v>46247.541666666664</v>
      </c>
      <c r="BB1893" t="s">
        <v>8095</v>
      </c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str">
        <f>VLOOKUP(H1893,Sheet2!$A$1:$B$270,2,FALSE)</f>
        <v>BIMA</v>
      </c>
    </row>
    <row r="1894" spans="1:61">
      <c r="A1894">
        <v>1893</v>
      </c>
      <c r="B1894">
        <v>1002520803</v>
      </c>
      <c r="C1894">
        <v>3</v>
      </c>
      <c r="D1894" t="s">
        <v>38</v>
      </c>
      <c r="E1894">
        <v>5</v>
      </c>
      <c r="F1894" t="s">
        <v>92</v>
      </c>
      <c r="G1894" t="s">
        <v>97</v>
      </c>
      <c r="H1894" t="s">
        <v>255</v>
      </c>
      <c r="I1894" t="s">
        <v>213</v>
      </c>
      <c r="J1894" t="s">
        <v>214</v>
      </c>
      <c r="K1894" t="s">
        <v>149</v>
      </c>
      <c r="L1894" t="s">
        <v>215</v>
      </c>
      <c r="M1894" t="s">
        <v>76</v>
      </c>
      <c r="N1894" t="s">
        <v>216</v>
      </c>
      <c r="O1894" s="57">
        <v>46245.699270833335</v>
      </c>
      <c r="P1894" s="57">
        <v>46245.772824074076</v>
      </c>
      <c r="Q1894">
        <v>69363681</v>
      </c>
      <c r="S1894">
        <v>152612240453</v>
      </c>
      <c r="T1894" t="s">
        <v>7946</v>
      </c>
      <c r="U1894" t="s">
        <v>7947</v>
      </c>
      <c r="V1894" t="s">
        <v>7948</v>
      </c>
      <c r="Z1894">
        <v>112.03963771462401</v>
      </c>
      <c r="AA1894">
        <v>-6.8944918021376402</v>
      </c>
      <c r="AB1894" t="s">
        <v>7949</v>
      </c>
      <c r="AC1894" t="s">
        <v>217</v>
      </c>
      <c r="AL1894" t="s">
        <v>218</v>
      </c>
      <c r="AM1894" t="s">
        <v>7950</v>
      </c>
      <c r="AN1894" t="s">
        <v>6</v>
      </c>
      <c r="AO1894" s="57">
        <v>46334.704837962963</v>
      </c>
      <c r="AP1894" s="57">
        <v>46249.333333333336</v>
      </c>
      <c r="AR1894" t="s">
        <v>219</v>
      </c>
      <c r="AS1894" t="s">
        <v>220</v>
      </c>
      <c r="AT1894" t="s">
        <v>231</v>
      </c>
      <c r="AU1894">
        <v>20260811</v>
      </c>
      <c r="AV1894" t="s">
        <v>222</v>
      </c>
      <c r="AW1894" t="s">
        <v>1055</v>
      </c>
      <c r="AX1894" t="s">
        <v>223</v>
      </c>
      <c r="BA1894" s="57">
        <v>46249.333333333336</v>
      </c>
      <c r="BB1894" t="s">
        <v>7950</v>
      </c>
      <c r="BC1894">
        <v>2026</v>
      </c>
      <c r="BD1894">
        <v>8</v>
      </c>
      <c r="BE1894">
        <v>11</v>
      </c>
      <c r="BF1894" s="6">
        <f t="shared" si="87"/>
        <v>46245</v>
      </c>
      <c r="BG1894">
        <f t="shared" si="88"/>
        <v>-4.3333333333357587</v>
      </c>
      <c r="BH1894" t="str">
        <f t="shared" si="89"/>
        <v>COMPLY</v>
      </c>
      <c r="BI1894" t="str">
        <f>VLOOKUP(H1894,Sheet2!$A$1:$B$270,2,FALSE)</f>
        <v>BOJONEGORO</v>
      </c>
    </row>
    <row r="1895" spans="1:61">
      <c r="A1895">
        <v>1894</v>
      </c>
      <c r="B1895">
        <v>1002517831</v>
      </c>
      <c r="C1895">
        <v>3</v>
      </c>
      <c r="D1895" t="s">
        <v>42</v>
      </c>
      <c r="E1895">
        <v>5</v>
      </c>
      <c r="F1895" t="s">
        <v>233</v>
      </c>
      <c r="G1895" t="s">
        <v>103</v>
      </c>
      <c r="H1895" t="s">
        <v>302</v>
      </c>
      <c r="I1895" t="s">
        <v>213</v>
      </c>
      <c r="J1895" t="s">
        <v>214</v>
      </c>
      <c r="K1895" t="s">
        <v>149</v>
      </c>
      <c r="M1895" t="s">
        <v>76</v>
      </c>
      <c r="N1895" t="s">
        <v>216</v>
      </c>
      <c r="O1895" s="57">
        <v>46244.57240740741</v>
      </c>
      <c r="P1895" s="57">
        <v>46245.582488425927</v>
      </c>
      <c r="Q1895">
        <v>69362453</v>
      </c>
      <c r="S1895">
        <v>152319208392</v>
      </c>
      <c r="T1895" t="s">
        <v>6950</v>
      </c>
      <c r="U1895" t="s">
        <v>6951</v>
      </c>
      <c r="V1895" t="s">
        <v>6952</v>
      </c>
      <c r="Z1895">
        <v>112.30106720000001</v>
      </c>
      <c r="AA1895">
        <v>-7.6406204999999998</v>
      </c>
      <c r="AB1895" t="s">
        <v>6953</v>
      </c>
      <c r="AC1895" t="s">
        <v>230</v>
      </c>
      <c r="AL1895" t="s">
        <v>218</v>
      </c>
      <c r="AM1895" t="s">
        <v>6954</v>
      </c>
      <c r="AN1895" t="s">
        <v>6</v>
      </c>
      <c r="AO1895" s="57">
        <v>46303.579675925925</v>
      </c>
      <c r="AP1895" s="57">
        <v>46245.625</v>
      </c>
      <c r="AR1895" t="s">
        <v>219</v>
      </c>
      <c r="AS1895" t="s">
        <v>103</v>
      </c>
      <c r="AT1895" t="s">
        <v>231</v>
      </c>
      <c r="AU1895">
        <v>20260811</v>
      </c>
      <c r="AV1895" t="s">
        <v>222</v>
      </c>
      <c r="AW1895" t="s">
        <v>565</v>
      </c>
      <c r="AX1895" t="s">
        <v>223</v>
      </c>
      <c r="BA1895" s="57">
        <v>46245.625</v>
      </c>
      <c r="BB1895" t="s">
        <v>6954</v>
      </c>
      <c r="BC1895">
        <v>2026</v>
      </c>
      <c r="BD1895">
        <v>8</v>
      </c>
      <c r="BE1895">
        <v>11</v>
      </c>
      <c r="BF1895" s="6">
        <f t="shared" si="87"/>
        <v>46245</v>
      </c>
      <c r="BG1895">
        <f t="shared" si="88"/>
        <v>-0.625</v>
      </c>
      <c r="BH1895" t="str">
        <f t="shared" si="89"/>
        <v>COMPLY</v>
      </c>
      <c r="BI1895" t="str">
        <f>VLOOKUP(H1895,Sheet2!$A$1:$B$270,2,FALSE)</f>
        <v>MOJOKERTO</v>
      </c>
    </row>
    <row r="1896" spans="1:61">
      <c r="A1896">
        <v>1895</v>
      </c>
      <c r="B1896">
        <v>1002523281</v>
      </c>
      <c r="C1896">
        <v>3</v>
      </c>
      <c r="D1896" t="s">
        <v>55</v>
      </c>
      <c r="E1896">
        <v>5</v>
      </c>
      <c r="F1896" t="s">
        <v>267</v>
      </c>
      <c r="G1896" t="s">
        <v>122</v>
      </c>
      <c r="H1896" t="s">
        <v>350</v>
      </c>
      <c r="I1896" t="s">
        <v>213</v>
      </c>
      <c r="J1896" t="s">
        <v>214</v>
      </c>
      <c r="K1896" t="s">
        <v>149</v>
      </c>
      <c r="L1896" t="s">
        <v>215</v>
      </c>
      <c r="M1896" t="s">
        <v>279</v>
      </c>
      <c r="N1896" t="s">
        <v>216</v>
      </c>
      <c r="O1896" s="57">
        <v>46247.347870370373</v>
      </c>
      <c r="P1896" s="57">
        <v>46247.573888888888</v>
      </c>
      <c r="Q1896">
        <v>69364695</v>
      </c>
      <c r="S1896">
        <v>152443206927</v>
      </c>
      <c r="T1896" t="s">
        <v>9822</v>
      </c>
      <c r="U1896" t="s">
        <v>9823</v>
      </c>
      <c r="V1896" t="s">
        <v>9824</v>
      </c>
      <c r="Z1896">
        <v>112.520283535122</v>
      </c>
      <c r="AA1896">
        <v>-7.25108374661413</v>
      </c>
      <c r="AB1896" t="s">
        <v>9825</v>
      </c>
      <c r="AC1896" t="s">
        <v>217</v>
      </c>
      <c r="AL1896" t="s">
        <v>218</v>
      </c>
      <c r="AM1896" t="s">
        <v>9826</v>
      </c>
      <c r="AN1896" t="s">
        <v>6</v>
      </c>
      <c r="AO1896" t="s">
        <v>9255</v>
      </c>
      <c r="AP1896" s="57">
        <v>46248.333333333336</v>
      </c>
      <c r="AQ1896" t="s">
        <v>249</v>
      </c>
      <c r="AR1896" t="s">
        <v>280</v>
      </c>
      <c r="AS1896" t="s">
        <v>932</v>
      </c>
      <c r="AT1896" t="s">
        <v>231</v>
      </c>
      <c r="AV1896" t="s">
        <v>9827</v>
      </c>
      <c r="AW1896" t="s">
        <v>1063</v>
      </c>
      <c r="AX1896" t="s">
        <v>223</v>
      </c>
      <c r="BA1896" s="57">
        <v>46248.333333333336</v>
      </c>
      <c r="BB1896" t="s">
        <v>9826</v>
      </c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str">
        <f>VLOOKUP(H1896,Sheet2!$A$1:$B$270,2,FALSE)</f>
        <v>GRESIK</v>
      </c>
    </row>
    <row r="1897" spans="1:61">
      <c r="A1897">
        <v>1896</v>
      </c>
      <c r="B1897">
        <v>1002516220</v>
      </c>
      <c r="C1897">
        <v>3</v>
      </c>
      <c r="D1897" t="s">
        <v>55</v>
      </c>
      <c r="E1897">
        <v>5</v>
      </c>
      <c r="F1897" t="s">
        <v>267</v>
      </c>
      <c r="G1897" t="s">
        <v>122</v>
      </c>
      <c r="H1897" t="s">
        <v>465</v>
      </c>
      <c r="I1897" t="s">
        <v>213</v>
      </c>
      <c r="J1897" t="s">
        <v>214</v>
      </c>
      <c r="K1897" t="s">
        <v>149</v>
      </c>
      <c r="L1897" t="s">
        <v>620</v>
      </c>
      <c r="M1897" t="s">
        <v>279</v>
      </c>
      <c r="N1897" t="s">
        <v>216</v>
      </c>
      <c r="O1897" s="57">
        <v>46242.782604166663</v>
      </c>
      <c r="P1897" s="57">
        <v>46245.841446759259</v>
      </c>
      <c r="Q1897">
        <v>69361651</v>
      </c>
      <c r="R1897">
        <v>3135909017</v>
      </c>
      <c r="S1897">
        <v>152442209479</v>
      </c>
      <c r="T1897" t="s">
        <v>6109</v>
      </c>
      <c r="U1897" t="s">
        <v>6110</v>
      </c>
      <c r="V1897" t="s">
        <v>6111</v>
      </c>
      <c r="Z1897">
        <v>112.569334</v>
      </c>
      <c r="AA1897">
        <v>-7.2903310000000001</v>
      </c>
      <c r="AB1897" t="s">
        <v>6112</v>
      </c>
      <c r="AC1897" t="s">
        <v>237</v>
      </c>
      <c r="AL1897" t="s">
        <v>218</v>
      </c>
      <c r="AM1897" t="s">
        <v>6113</v>
      </c>
      <c r="AN1897" t="s">
        <v>6</v>
      </c>
      <c r="AO1897" s="57">
        <v>46242.788124999999</v>
      </c>
      <c r="AP1897" s="57">
        <v>46245.625</v>
      </c>
      <c r="AQ1897" t="s">
        <v>570</v>
      </c>
      <c r="AR1897" t="s">
        <v>280</v>
      </c>
      <c r="AS1897" t="s">
        <v>932</v>
      </c>
      <c r="AT1897" t="s">
        <v>231</v>
      </c>
      <c r="AV1897" t="s">
        <v>7951</v>
      </c>
      <c r="AW1897" t="s">
        <v>6114</v>
      </c>
      <c r="AX1897" t="s">
        <v>223</v>
      </c>
      <c r="BA1897" s="57">
        <v>46245.625</v>
      </c>
      <c r="BB1897" t="s">
        <v>6113</v>
      </c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str">
        <f>VLOOKUP(H1897,Sheet2!$A$1:$B$270,2,FALSE)</f>
        <v>GRESIK</v>
      </c>
    </row>
    <row r="1898" spans="1:61">
      <c r="A1898">
        <v>1897</v>
      </c>
      <c r="B1898">
        <v>1002509419</v>
      </c>
      <c r="C1898">
        <v>3</v>
      </c>
      <c r="D1898" t="s">
        <v>45</v>
      </c>
      <c r="E1898">
        <v>5</v>
      </c>
      <c r="F1898" t="s">
        <v>211</v>
      </c>
      <c r="G1898" t="s">
        <v>115</v>
      </c>
      <c r="H1898" t="s">
        <v>407</v>
      </c>
      <c r="I1898" t="s">
        <v>213</v>
      </c>
      <c r="J1898" t="s">
        <v>214</v>
      </c>
      <c r="K1898" t="s">
        <v>149</v>
      </c>
      <c r="L1898" t="s">
        <v>215</v>
      </c>
      <c r="M1898" t="s">
        <v>76</v>
      </c>
      <c r="N1898" t="s">
        <v>216</v>
      </c>
      <c r="O1898" s="57">
        <v>46238.765925925924</v>
      </c>
      <c r="P1898" s="57">
        <v>46239.707152777781</v>
      </c>
      <c r="Q1898">
        <v>69358659</v>
      </c>
      <c r="S1898">
        <v>172602203751</v>
      </c>
      <c r="T1898" t="s">
        <v>1048</v>
      </c>
      <c r="U1898" t="s">
        <v>4239</v>
      </c>
      <c r="V1898" t="s">
        <v>4240</v>
      </c>
      <c r="Z1898">
        <v>116.06807070000001</v>
      </c>
      <c r="AA1898">
        <v>-8.7139699999999998</v>
      </c>
      <c r="AB1898" t="s">
        <v>4241</v>
      </c>
      <c r="AC1898" t="s">
        <v>217</v>
      </c>
      <c r="AL1898" t="s">
        <v>218</v>
      </c>
      <c r="AM1898" t="s">
        <v>4242</v>
      </c>
      <c r="AN1898" t="s">
        <v>6</v>
      </c>
      <c r="AO1898" s="57">
        <v>46120.767268518517</v>
      </c>
      <c r="AP1898" s="57">
        <v>46240.541666666664</v>
      </c>
      <c r="AR1898" t="s">
        <v>219</v>
      </c>
      <c r="AS1898" t="s">
        <v>588</v>
      </c>
      <c r="AT1898" t="s">
        <v>231</v>
      </c>
      <c r="AU1898">
        <v>20260805</v>
      </c>
      <c r="AV1898" t="s">
        <v>222</v>
      </c>
      <c r="AW1898" t="s">
        <v>1065</v>
      </c>
      <c r="AX1898" t="s">
        <v>223</v>
      </c>
      <c r="BA1898" s="57">
        <v>46240.541666666664</v>
      </c>
      <c r="BB1898" t="s">
        <v>4242</v>
      </c>
      <c r="BC1898">
        <v>2026</v>
      </c>
      <c r="BD1898">
        <v>8</v>
      </c>
      <c r="BE1898">
        <v>5</v>
      </c>
      <c r="BF1898" s="6">
        <f t="shared" si="87"/>
        <v>46239</v>
      </c>
      <c r="BG1898">
        <f t="shared" si="88"/>
        <v>-1.5416666666642413</v>
      </c>
      <c r="BH1898" t="str">
        <f t="shared" si="89"/>
        <v>COMPLY</v>
      </c>
      <c r="BI1898" t="str">
        <f>VLOOKUP(H1898,Sheet2!$A$1:$B$270,2,FALSE)</f>
        <v>SELONG</v>
      </c>
    </row>
    <row r="1899" spans="1:61">
      <c r="A1899">
        <v>1898</v>
      </c>
      <c r="B1899">
        <v>1002523127</v>
      </c>
      <c r="C1899">
        <v>3</v>
      </c>
      <c r="D1899" t="s">
        <v>59</v>
      </c>
      <c r="E1899">
        <v>4</v>
      </c>
      <c r="F1899" t="s">
        <v>224</v>
      </c>
      <c r="G1899" t="s">
        <v>322</v>
      </c>
      <c r="H1899" t="s">
        <v>323</v>
      </c>
      <c r="I1899" t="s">
        <v>213</v>
      </c>
      <c r="J1899" t="s">
        <v>214</v>
      </c>
      <c r="K1899" t="s">
        <v>149</v>
      </c>
      <c r="L1899" t="s">
        <v>215</v>
      </c>
      <c r="M1899" t="s">
        <v>240</v>
      </c>
      <c r="N1899" t="s">
        <v>216</v>
      </c>
      <c r="O1899" s="57">
        <v>46246.793020833335</v>
      </c>
      <c r="P1899" s="57">
        <v>46246.794456018521</v>
      </c>
      <c r="Q1899">
        <v>69364631</v>
      </c>
      <c r="S1899">
        <v>146372102619</v>
      </c>
      <c r="T1899" t="s">
        <v>8879</v>
      </c>
      <c r="U1899" t="s">
        <v>8880</v>
      </c>
      <c r="V1899" t="s">
        <v>8881</v>
      </c>
      <c r="Z1899">
        <v>109.728786</v>
      </c>
      <c r="AA1899">
        <v>-7.3923410000000001</v>
      </c>
      <c r="AB1899" t="s">
        <v>8882</v>
      </c>
      <c r="AC1899" t="s">
        <v>237</v>
      </c>
      <c r="AL1899" t="s">
        <v>218</v>
      </c>
      <c r="AM1899" t="s">
        <v>8883</v>
      </c>
      <c r="AN1899" t="s">
        <v>6</v>
      </c>
      <c r="AO1899" s="57">
        <v>46364.798796296294</v>
      </c>
      <c r="AP1899" s="57">
        <v>46248.541666666664</v>
      </c>
      <c r="AR1899" t="s">
        <v>241</v>
      </c>
      <c r="AS1899" t="s">
        <v>220</v>
      </c>
      <c r="AT1899" t="s">
        <v>231</v>
      </c>
      <c r="AV1899" t="s">
        <v>240</v>
      </c>
      <c r="AW1899" t="s">
        <v>1055</v>
      </c>
      <c r="AX1899" t="s">
        <v>223</v>
      </c>
      <c r="BA1899" s="57">
        <v>46248.541666666664</v>
      </c>
      <c r="BB1899" t="s">
        <v>8883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:61">
      <c r="A1900">
        <v>1899</v>
      </c>
      <c r="B1900">
        <v>1002509358</v>
      </c>
      <c r="C1900">
        <v>3</v>
      </c>
      <c r="D1900" t="s">
        <v>59</v>
      </c>
      <c r="E1900">
        <v>4</v>
      </c>
      <c r="F1900" t="s">
        <v>573</v>
      </c>
      <c r="G1900" t="s">
        <v>928</v>
      </c>
      <c r="H1900" t="s">
        <v>957</v>
      </c>
      <c r="I1900" t="s">
        <v>213</v>
      </c>
      <c r="J1900" t="s">
        <v>214</v>
      </c>
      <c r="K1900" t="s">
        <v>149</v>
      </c>
      <c r="L1900" t="s">
        <v>215</v>
      </c>
      <c r="M1900" t="s">
        <v>76</v>
      </c>
      <c r="N1900" t="s">
        <v>216</v>
      </c>
      <c r="O1900" s="57">
        <v>46238.728425925925</v>
      </c>
      <c r="P1900" s="57">
        <v>46239.654386574075</v>
      </c>
      <c r="Q1900">
        <v>69358633</v>
      </c>
      <c r="S1900">
        <v>146129128482</v>
      </c>
      <c r="T1900" t="s">
        <v>1087</v>
      </c>
      <c r="U1900" t="s">
        <v>4243</v>
      </c>
      <c r="V1900" t="s">
        <v>4244</v>
      </c>
      <c r="Z1900">
        <v>110.2862064</v>
      </c>
      <c r="AA1900">
        <v>-7.9126387999999999</v>
      </c>
      <c r="AB1900" t="s">
        <v>4245</v>
      </c>
      <c r="AC1900" t="s">
        <v>237</v>
      </c>
      <c r="AL1900" t="s">
        <v>218</v>
      </c>
      <c r="AM1900" t="s">
        <v>4246</v>
      </c>
      <c r="AN1900" t="s">
        <v>6</v>
      </c>
      <c r="AO1900" s="57">
        <v>46120.735902777778</v>
      </c>
      <c r="AP1900" s="57">
        <v>46240.541666666664</v>
      </c>
      <c r="AR1900" t="s">
        <v>219</v>
      </c>
      <c r="AS1900" t="s">
        <v>220</v>
      </c>
      <c r="AT1900" t="s">
        <v>231</v>
      </c>
      <c r="AU1900">
        <v>20260805</v>
      </c>
      <c r="AV1900" t="s">
        <v>222</v>
      </c>
      <c r="AW1900" t="s">
        <v>1059</v>
      </c>
      <c r="AX1900" t="s">
        <v>223</v>
      </c>
      <c r="BA1900" s="57">
        <v>46240.541666666664</v>
      </c>
      <c r="BB1900" t="s">
        <v>4246</v>
      </c>
      <c r="BC1900">
        <v>2026</v>
      </c>
      <c r="BD1900">
        <v>8</v>
      </c>
      <c r="BE1900">
        <v>5</v>
      </c>
      <c r="BF1900" s="6">
        <f t="shared" si="87"/>
        <v>46239</v>
      </c>
      <c r="BG1900">
        <f t="shared" si="88"/>
        <v>-1.5416666666642413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1002511370</v>
      </c>
      <c r="C1901">
        <v>3</v>
      </c>
      <c r="D1901" t="s">
        <v>49</v>
      </c>
      <c r="E1901">
        <v>4</v>
      </c>
      <c r="F1901" t="s">
        <v>253</v>
      </c>
      <c r="G1901" t="s">
        <v>556</v>
      </c>
      <c r="H1901" t="s">
        <v>616</v>
      </c>
      <c r="I1901" t="s">
        <v>213</v>
      </c>
      <c r="J1901" t="s">
        <v>214</v>
      </c>
      <c r="K1901" t="s">
        <v>149</v>
      </c>
      <c r="L1901" t="s">
        <v>215</v>
      </c>
      <c r="M1901" t="s">
        <v>76</v>
      </c>
      <c r="N1901" t="s">
        <v>216</v>
      </c>
      <c r="O1901" s="57">
        <v>46239.832604166666</v>
      </c>
      <c r="P1901" s="57">
        <v>46240.584374999999</v>
      </c>
      <c r="Q1901">
        <v>69359515</v>
      </c>
      <c r="S1901">
        <v>142214106416</v>
      </c>
      <c r="T1901" t="s">
        <v>4247</v>
      </c>
      <c r="U1901" t="s">
        <v>4248</v>
      </c>
      <c r="V1901" t="s">
        <v>4249</v>
      </c>
      <c r="Z1901">
        <v>108.83592400000001</v>
      </c>
      <c r="AA1901">
        <v>-6.979584</v>
      </c>
      <c r="AB1901" t="s">
        <v>4250</v>
      </c>
      <c r="AC1901" t="s">
        <v>237</v>
      </c>
      <c r="AL1901" t="s">
        <v>218</v>
      </c>
      <c r="AM1901" t="s">
        <v>3202</v>
      </c>
      <c r="AN1901" t="s">
        <v>6</v>
      </c>
      <c r="AO1901" s="57">
        <v>46150.851307870369</v>
      </c>
      <c r="AP1901" s="57">
        <v>46241.333333333336</v>
      </c>
      <c r="AR1901" t="s">
        <v>219</v>
      </c>
      <c r="AS1901" t="s">
        <v>617</v>
      </c>
      <c r="AT1901" t="s">
        <v>231</v>
      </c>
      <c r="AU1901">
        <v>20260806</v>
      </c>
      <c r="AV1901" t="s">
        <v>222</v>
      </c>
      <c r="AW1901" t="s">
        <v>1057</v>
      </c>
      <c r="AX1901" t="s">
        <v>223</v>
      </c>
      <c r="BA1901" s="57">
        <v>46241.333333333336</v>
      </c>
      <c r="BB1901" t="s">
        <v>3202</v>
      </c>
      <c r="BC1901">
        <v>2026</v>
      </c>
      <c r="BD1901">
        <v>8</v>
      </c>
      <c r="BE1901">
        <v>6</v>
      </c>
      <c r="BF1901" s="6">
        <f t="shared" si="87"/>
        <v>46240</v>
      </c>
      <c r="BG1901">
        <f t="shared" si="88"/>
        <v>-1.3333333333357587</v>
      </c>
      <c r="BH1901" t="str">
        <f t="shared" si="89"/>
        <v>COMPLY</v>
      </c>
      <c r="BI1901" t="e">
        <f>VLOOKUP(H1901,Sheet2!$A$1:$B$270,2,FALSE)</f>
        <v>#N/A</v>
      </c>
    </row>
    <row r="1902" spans="1:61">
      <c r="A1902">
        <v>1901</v>
      </c>
      <c r="B1902">
        <v>1002504246</v>
      </c>
      <c r="C1902">
        <v>3</v>
      </c>
      <c r="D1902" t="s">
        <v>42</v>
      </c>
      <c r="E1902">
        <v>5</v>
      </c>
      <c r="F1902" t="s">
        <v>233</v>
      </c>
      <c r="G1902" t="s">
        <v>105</v>
      </c>
      <c r="H1902" t="s">
        <v>446</v>
      </c>
      <c r="I1902" t="s">
        <v>213</v>
      </c>
      <c r="J1902" t="s">
        <v>214</v>
      </c>
      <c r="K1902" t="s">
        <v>149</v>
      </c>
      <c r="M1902" t="s">
        <v>76</v>
      </c>
      <c r="N1902" t="s">
        <v>216</v>
      </c>
      <c r="O1902" s="57">
        <v>46235.360613425924</v>
      </c>
      <c r="P1902" s="57">
        <v>46235.69190972222</v>
      </c>
      <c r="Q1902">
        <v>69356588</v>
      </c>
      <c r="S1902">
        <v>152330220656</v>
      </c>
      <c r="T1902" t="s">
        <v>4253</v>
      </c>
      <c r="U1902" t="s">
        <v>4254</v>
      </c>
      <c r="V1902" t="s">
        <v>4255</v>
      </c>
      <c r="Z1902">
        <v>112.5263041</v>
      </c>
      <c r="AA1902">
        <v>-7.5386236999999996</v>
      </c>
      <c r="AB1902" t="s">
        <v>4256</v>
      </c>
      <c r="AC1902" t="s">
        <v>230</v>
      </c>
      <c r="AL1902" t="s">
        <v>218</v>
      </c>
      <c r="AM1902" t="s">
        <v>4257</v>
      </c>
      <c r="AN1902" t="s">
        <v>6</v>
      </c>
      <c r="AO1902" s="57">
        <v>46030.371377314812</v>
      </c>
      <c r="AP1902" s="57">
        <v>46237.333333333336</v>
      </c>
      <c r="AR1902" t="s">
        <v>219</v>
      </c>
      <c r="AS1902" t="s">
        <v>105</v>
      </c>
      <c r="AT1902" t="s">
        <v>231</v>
      </c>
      <c r="AU1902">
        <v>20260801</v>
      </c>
      <c r="AV1902" t="s">
        <v>222</v>
      </c>
      <c r="AW1902" t="s">
        <v>592</v>
      </c>
      <c r="AX1902" t="s">
        <v>223</v>
      </c>
      <c r="BA1902" s="57">
        <v>46237.333333333336</v>
      </c>
      <c r="BB1902" t="s">
        <v>4257</v>
      </c>
      <c r="BC1902">
        <v>2026</v>
      </c>
      <c r="BD1902">
        <v>8</v>
      </c>
      <c r="BE1902">
        <v>1</v>
      </c>
      <c r="BF1902" s="6">
        <f t="shared" si="87"/>
        <v>46235</v>
      </c>
      <c r="BG1902">
        <f t="shared" si="88"/>
        <v>-2.3333333333357587</v>
      </c>
      <c r="BH1902" t="str">
        <f t="shared" si="89"/>
        <v>COMPLY</v>
      </c>
      <c r="BI1902" t="str">
        <f>VLOOKUP(H1902,Sheet2!$A$1:$B$270,2,FALSE)</f>
        <v>MOJOKERTO</v>
      </c>
    </row>
    <row r="1903" spans="1:61">
      <c r="A1903">
        <v>1902</v>
      </c>
      <c r="B1903">
        <v>1002520325</v>
      </c>
      <c r="C1903">
        <v>3</v>
      </c>
      <c r="D1903" t="s">
        <v>55</v>
      </c>
      <c r="E1903">
        <v>5</v>
      </c>
      <c r="F1903" t="s">
        <v>267</v>
      </c>
      <c r="G1903" t="s">
        <v>128</v>
      </c>
      <c r="H1903" t="s">
        <v>362</v>
      </c>
      <c r="I1903" t="s">
        <v>213</v>
      </c>
      <c r="J1903" t="s">
        <v>214</v>
      </c>
      <c r="K1903" t="s">
        <v>149</v>
      </c>
      <c r="M1903" t="s">
        <v>259</v>
      </c>
      <c r="N1903" t="s">
        <v>622</v>
      </c>
      <c r="O1903" s="57">
        <v>46245.628194444442</v>
      </c>
      <c r="P1903" s="57">
        <v>46247.523564814815</v>
      </c>
      <c r="Q1903">
        <v>69363504</v>
      </c>
      <c r="S1903">
        <v>152412248834</v>
      </c>
      <c r="T1903" t="s">
        <v>7952</v>
      </c>
      <c r="U1903" t="s">
        <v>9828</v>
      </c>
      <c r="V1903" t="s">
        <v>8884</v>
      </c>
      <c r="Z1903">
        <v>112.63370999999999</v>
      </c>
      <c r="AA1903">
        <v>-7.2799224999999996</v>
      </c>
      <c r="AB1903" t="s">
        <v>7953</v>
      </c>
      <c r="AC1903" t="s">
        <v>635</v>
      </c>
      <c r="AL1903" t="s">
        <v>218</v>
      </c>
      <c r="AM1903" t="s">
        <v>8885</v>
      </c>
      <c r="AN1903" t="s">
        <v>6</v>
      </c>
      <c r="AO1903" s="57">
        <v>46334.632141203707</v>
      </c>
      <c r="AP1903" s="57">
        <v>46247.333333333336</v>
      </c>
      <c r="AR1903" t="s">
        <v>260</v>
      </c>
      <c r="AS1903" t="s">
        <v>647</v>
      </c>
      <c r="AT1903" t="s">
        <v>231</v>
      </c>
      <c r="AV1903" t="s">
        <v>261</v>
      </c>
      <c r="AW1903" t="s">
        <v>566</v>
      </c>
      <c r="AX1903" t="s">
        <v>223</v>
      </c>
      <c r="BA1903" s="57">
        <v>46247.333333333336</v>
      </c>
      <c r="BB1903" t="s">
        <v>8885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str">
        <f>VLOOKUP(H1903,Sheet2!$A$1:$B$270,2,FALSE)</f>
        <v>SURABAYA UTARA</v>
      </c>
    </row>
    <row r="1904" spans="1:61">
      <c r="A1904">
        <v>1903</v>
      </c>
      <c r="B1904">
        <v>1002515505</v>
      </c>
      <c r="C1904">
        <v>3</v>
      </c>
      <c r="D1904" t="s">
        <v>45</v>
      </c>
      <c r="E1904">
        <v>5</v>
      </c>
      <c r="F1904" t="s">
        <v>113</v>
      </c>
      <c r="G1904" t="s">
        <v>114</v>
      </c>
      <c r="H1904" t="s">
        <v>401</v>
      </c>
      <c r="I1904" t="s">
        <v>213</v>
      </c>
      <c r="J1904" t="s">
        <v>214</v>
      </c>
      <c r="K1904" t="s">
        <v>149</v>
      </c>
      <c r="L1904" t="s">
        <v>215</v>
      </c>
      <c r="M1904" t="s">
        <v>76</v>
      </c>
      <c r="N1904" t="s">
        <v>216</v>
      </c>
      <c r="O1904" s="57">
        <v>46241.809687499997</v>
      </c>
      <c r="P1904" s="57">
        <v>46244.528506944444</v>
      </c>
      <c r="Q1904">
        <v>69361173</v>
      </c>
      <c r="S1904">
        <v>172512452599</v>
      </c>
      <c r="T1904" t="s">
        <v>6118</v>
      </c>
      <c r="U1904" t="s">
        <v>6119</v>
      </c>
      <c r="V1904" t="s">
        <v>6120</v>
      </c>
      <c r="Z1904">
        <v>119.89698596298599</v>
      </c>
      <c r="AA1904">
        <v>-8.5057401525771095</v>
      </c>
      <c r="AB1904" t="s">
        <v>6121</v>
      </c>
      <c r="AC1904" t="s">
        <v>217</v>
      </c>
      <c r="AL1904" t="s">
        <v>218</v>
      </c>
      <c r="AM1904" t="s">
        <v>2814</v>
      </c>
      <c r="AN1904" t="s">
        <v>6</v>
      </c>
      <c r="AO1904" s="57">
        <v>46211.819525462961</v>
      </c>
      <c r="AP1904" s="57">
        <v>46243.333333333336</v>
      </c>
      <c r="AR1904" t="s">
        <v>219</v>
      </c>
      <c r="AS1904" t="s">
        <v>643</v>
      </c>
      <c r="AT1904" t="s">
        <v>221</v>
      </c>
      <c r="AU1904">
        <v>20260810</v>
      </c>
      <c r="AV1904" t="s">
        <v>222</v>
      </c>
      <c r="AW1904" t="s">
        <v>6122</v>
      </c>
      <c r="AX1904" t="s">
        <v>223</v>
      </c>
      <c r="BA1904" s="57">
        <v>46243.333333333336</v>
      </c>
      <c r="BB1904" t="s">
        <v>2814</v>
      </c>
      <c r="BC1904">
        <v>2026</v>
      </c>
      <c r="BD1904">
        <v>8</v>
      </c>
      <c r="BE1904">
        <v>10</v>
      </c>
      <c r="BF1904" s="6">
        <f t="shared" si="87"/>
        <v>46244</v>
      </c>
      <c r="BG1904">
        <f t="shared" si="88"/>
        <v>0.66666666666424135</v>
      </c>
      <c r="BH1904" t="str">
        <f t="shared" si="89"/>
        <v>COMPLY</v>
      </c>
      <c r="BI1904" t="str">
        <f>VLOOKUP(H1904,Sheet2!$A$1:$B$270,2,FALSE)</f>
        <v>LABOAN BAJO</v>
      </c>
    </row>
    <row r="1905" spans="1:61">
      <c r="A1905">
        <v>1904</v>
      </c>
      <c r="B1905">
        <v>1002511552</v>
      </c>
      <c r="C1905">
        <v>3</v>
      </c>
      <c r="D1905" t="s">
        <v>42</v>
      </c>
      <c r="E1905">
        <v>5</v>
      </c>
      <c r="F1905" t="s">
        <v>106</v>
      </c>
      <c r="G1905" t="s">
        <v>106</v>
      </c>
      <c r="H1905" t="s">
        <v>347</v>
      </c>
      <c r="I1905" t="s">
        <v>213</v>
      </c>
      <c r="J1905" t="s">
        <v>214</v>
      </c>
      <c r="K1905" t="s">
        <v>149</v>
      </c>
      <c r="M1905" t="s">
        <v>76</v>
      </c>
      <c r="N1905" t="s">
        <v>216</v>
      </c>
      <c r="O1905" s="57">
        <v>46240.383645833332</v>
      </c>
      <c r="P1905" s="57">
        <v>46240.785069444442</v>
      </c>
      <c r="Q1905">
        <v>69359627</v>
      </c>
      <c r="S1905">
        <v>152729256700</v>
      </c>
      <c r="T1905" t="s">
        <v>1451</v>
      </c>
      <c r="U1905" t="s">
        <v>1452</v>
      </c>
      <c r="V1905" t="s">
        <v>4262</v>
      </c>
      <c r="Z1905">
        <v>112.90692900000001</v>
      </c>
      <c r="AA1905">
        <v>-7.6490361</v>
      </c>
      <c r="AB1905" t="s">
        <v>1453</v>
      </c>
      <c r="AC1905" t="s">
        <v>230</v>
      </c>
      <c r="AL1905" t="s">
        <v>218</v>
      </c>
      <c r="AM1905" t="s">
        <v>4263</v>
      </c>
      <c r="AN1905" t="s">
        <v>6</v>
      </c>
      <c r="AO1905" s="57">
        <v>46181.392361111109</v>
      </c>
      <c r="AP1905" s="57">
        <v>46241.333333333336</v>
      </c>
      <c r="AR1905" t="s">
        <v>219</v>
      </c>
      <c r="AS1905" t="s">
        <v>106</v>
      </c>
      <c r="AT1905" t="s">
        <v>231</v>
      </c>
      <c r="AU1905">
        <v>20260806</v>
      </c>
      <c r="AV1905" t="s">
        <v>222</v>
      </c>
      <c r="AW1905" t="s">
        <v>566</v>
      </c>
      <c r="AX1905" t="s">
        <v>223</v>
      </c>
      <c r="BA1905" s="57">
        <v>46241.333333333336</v>
      </c>
      <c r="BB1905" t="s">
        <v>4263</v>
      </c>
      <c r="BC1905">
        <v>2026</v>
      </c>
      <c r="BD1905">
        <v>8</v>
      </c>
      <c r="BE1905">
        <v>6</v>
      </c>
      <c r="BF1905" s="6">
        <f t="shared" si="87"/>
        <v>46240</v>
      </c>
      <c r="BG1905">
        <f t="shared" si="88"/>
        <v>-1.3333333333357587</v>
      </c>
      <c r="BH1905" t="str">
        <f t="shared" si="89"/>
        <v>COMPLY</v>
      </c>
      <c r="BI1905" t="str">
        <f>VLOOKUP(H1905,Sheet2!$A$1:$B$270,2,FALSE)</f>
        <v>PASURUAN</v>
      </c>
    </row>
    <row r="1906" spans="1:61">
      <c r="A1906">
        <v>1905</v>
      </c>
      <c r="B1906">
        <v>1002524807</v>
      </c>
      <c r="C1906">
        <v>3</v>
      </c>
      <c r="D1906" t="s">
        <v>59</v>
      </c>
      <c r="E1906">
        <v>4</v>
      </c>
      <c r="F1906" t="s">
        <v>573</v>
      </c>
      <c r="G1906" t="s">
        <v>623</v>
      </c>
      <c r="H1906" t="s">
        <v>997</v>
      </c>
      <c r="I1906" t="s">
        <v>213</v>
      </c>
      <c r="J1906" t="s">
        <v>214</v>
      </c>
      <c r="K1906" t="s">
        <v>149</v>
      </c>
      <c r="L1906" t="s">
        <v>215</v>
      </c>
      <c r="M1906" t="s">
        <v>240</v>
      </c>
      <c r="N1906" t="s">
        <v>216</v>
      </c>
      <c r="O1906" s="57">
        <v>46247.661759259259</v>
      </c>
      <c r="P1906" s="57">
        <v>46247.662754629629</v>
      </c>
      <c r="Q1906">
        <v>69365381</v>
      </c>
      <c r="S1906">
        <v>143132123287</v>
      </c>
      <c r="T1906" t="s">
        <v>9829</v>
      </c>
      <c r="U1906" t="s">
        <v>9830</v>
      </c>
      <c r="V1906" t="s">
        <v>9831</v>
      </c>
      <c r="Z1906">
        <v>110.40227899999999</v>
      </c>
      <c r="AA1906">
        <v>-7.8095129999999999</v>
      </c>
      <c r="AB1906" t="s">
        <v>9832</v>
      </c>
      <c r="AC1906" t="s">
        <v>237</v>
      </c>
      <c r="AL1906" t="s">
        <v>218</v>
      </c>
      <c r="AM1906" t="s">
        <v>9833</v>
      </c>
      <c r="AN1906" t="s">
        <v>6</v>
      </c>
      <c r="AO1906" t="s">
        <v>9182</v>
      </c>
      <c r="AP1906" s="57">
        <v>46248.625</v>
      </c>
      <c r="AR1906" t="s">
        <v>241</v>
      </c>
      <c r="AS1906" t="s">
        <v>998</v>
      </c>
      <c r="AT1906" t="s">
        <v>231</v>
      </c>
      <c r="AV1906" t="s">
        <v>240</v>
      </c>
      <c r="AW1906" t="s">
        <v>1055</v>
      </c>
      <c r="AX1906" t="s">
        <v>223</v>
      </c>
      <c r="BA1906" s="57">
        <v>46248.625</v>
      </c>
      <c r="BB1906" t="s">
        <v>9833</v>
      </c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:61">
      <c r="A1907">
        <v>1906</v>
      </c>
      <c r="B1907">
        <v>1002510626</v>
      </c>
      <c r="C1907">
        <v>3</v>
      </c>
      <c r="D1907" t="s">
        <v>34</v>
      </c>
      <c r="E1907">
        <v>5</v>
      </c>
      <c r="F1907" t="s">
        <v>595</v>
      </c>
      <c r="G1907" t="s">
        <v>81</v>
      </c>
      <c r="H1907" t="s">
        <v>408</v>
      </c>
      <c r="I1907" t="s">
        <v>213</v>
      </c>
      <c r="J1907" t="s">
        <v>214</v>
      </c>
      <c r="K1907" t="s">
        <v>149</v>
      </c>
      <c r="M1907" t="s">
        <v>76</v>
      </c>
      <c r="N1907" t="s">
        <v>216</v>
      </c>
      <c r="O1907" s="57">
        <v>46239.575370370374</v>
      </c>
      <c r="P1907" s="57">
        <v>46240.482546296298</v>
      </c>
      <c r="Q1907">
        <v>69353730</v>
      </c>
      <c r="S1907">
        <v>172417225629</v>
      </c>
      <c r="T1907" t="s">
        <v>1177</v>
      </c>
      <c r="U1907" t="s">
        <v>4264</v>
      </c>
      <c r="V1907" t="s">
        <v>4265</v>
      </c>
      <c r="Z1907">
        <v>115.20611214</v>
      </c>
      <c r="AA1907">
        <v>-8.7873538399999997</v>
      </c>
      <c r="AB1907" t="s">
        <v>1178</v>
      </c>
      <c r="AC1907" t="s">
        <v>230</v>
      </c>
      <c r="AL1907" t="s">
        <v>218</v>
      </c>
      <c r="AM1907" t="s">
        <v>4266</v>
      </c>
      <c r="AN1907" t="s">
        <v>6</v>
      </c>
      <c r="AO1907" s="57">
        <v>46150.579699074071</v>
      </c>
      <c r="AR1907" t="s">
        <v>219</v>
      </c>
      <c r="AS1907" t="s">
        <v>220</v>
      </c>
      <c r="AT1907" t="s">
        <v>231</v>
      </c>
      <c r="AU1907">
        <v>20260806</v>
      </c>
      <c r="AV1907" t="s">
        <v>222</v>
      </c>
      <c r="AW1907" t="s">
        <v>565</v>
      </c>
      <c r="AX1907" t="s">
        <v>223</v>
      </c>
      <c r="BA1907" s="57">
        <v>46239.291666666664</v>
      </c>
      <c r="BB1907" t="s">
        <v>4266</v>
      </c>
      <c r="BC1907">
        <v>2026</v>
      </c>
      <c r="BD1907">
        <v>8</v>
      </c>
      <c r="BE1907">
        <v>6</v>
      </c>
      <c r="BF1907" s="6">
        <f t="shared" si="87"/>
        <v>46240</v>
      </c>
      <c r="BG1907">
        <f t="shared" si="88"/>
        <v>0.70833333333575865</v>
      </c>
      <c r="BH1907" t="str">
        <f t="shared" si="89"/>
        <v>COMPLY</v>
      </c>
      <c r="BI1907" t="str">
        <f>VLOOKUP(H1907,Sheet2!$A$1:$B$270,2,FALSE)</f>
        <v>JIMBARAN</v>
      </c>
    </row>
    <row r="1908" spans="1:61">
      <c r="A1908">
        <v>1907</v>
      </c>
      <c r="B1908">
        <v>1002516532</v>
      </c>
      <c r="C1908">
        <v>3</v>
      </c>
      <c r="D1908" t="s">
        <v>51</v>
      </c>
      <c r="E1908">
        <v>4</v>
      </c>
      <c r="F1908" t="s">
        <v>235</v>
      </c>
      <c r="G1908" t="s">
        <v>999</v>
      </c>
      <c r="H1908" t="s">
        <v>4792</v>
      </c>
      <c r="I1908" t="s">
        <v>213</v>
      </c>
      <c r="J1908" t="s">
        <v>214</v>
      </c>
      <c r="K1908" t="s">
        <v>149</v>
      </c>
      <c r="M1908" t="s">
        <v>76</v>
      </c>
      <c r="N1908" t="s">
        <v>216</v>
      </c>
      <c r="O1908" s="57">
        <v>46243.605150462965</v>
      </c>
      <c r="P1908" s="57">
        <v>46243.861655092594</v>
      </c>
      <c r="Q1908">
        <v>69361152</v>
      </c>
      <c r="S1908">
        <v>142523108545</v>
      </c>
      <c r="T1908" t="s">
        <v>4793</v>
      </c>
      <c r="U1908" t="s">
        <v>6127</v>
      </c>
      <c r="V1908" t="s">
        <v>6128</v>
      </c>
      <c r="Z1908">
        <v>111.256112489766</v>
      </c>
      <c r="AA1908">
        <v>-7.84395035017259</v>
      </c>
      <c r="AB1908" t="s">
        <v>4796</v>
      </c>
      <c r="AC1908" t="s">
        <v>217</v>
      </c>
      <c r="AL1908" t="s">
        <v>218</v>
      </c>
      <c r="AM1908" t="s">
        <v>6129</v>
      </c>
      <c r="AN1908" t="s">
        <v>6</v>
      </c>
      <c r="AO1908" s="57">
        <v>46273.610949074071</v>
      </c>
      <c r="AR1908" t="s">
        <v>219</v>
      </c>
      <c r="AS1908" t="s">
        <v>220</v>
      </c>
      <c r="AT1908" t="s">
        <v>231</v>
      </c>
      <c r="AU1908">
        <v>20260809</v>
      </c>
      <c r="AV1908" t="s">
        <v>222</v>
      </c>
      <c r="AW1908" t="s">
        <v>566</v>
      </c>
      <c r="AX1908" t="s">
        <v>223</v>
      </c>
      <c r="BA1908" s="57">
        <v>46243.291666666664</v>
      </c>
      <c r="BB1908" t="s">
        <v>6129</v>
      </c>
      <c r="BC1908">
        <v>2026</v>
      </c>
      <c r="BD1908">
        <v>8</v>
      </c>
      <c r="BE1908">
        <v>9</v>
      </c>
      <c r="BF1908" s="6">
        <f t="shared" si="87"/>
        <v>46243</v>
      </c>
      <c r="BG1908">
        <f t="shared" si="88"/>
        <v>-0.29166666666424135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1002524244</v>
      </c>
      <c r="C1909">
        <v>3</v>
      </c>
      <c r="D1909" t="s">
        <v>42</v>
      </c>
      <c r="E1909">
        <v>5</v>
      </c>
      <c r="F1909" t="s">
        <v>106</v>
      </c>
      <c r="G1909" t="s">
        <v>107</v>
      </c>
      <c r="H1909" t="s">
        <v>444</v>
      </c>
      <c r="I1909" t="s">
        <v>213</v>
      </c>
      <c r="J1909" t="s">
        <v>214</v>
      </c>
      <c r="K1909" t="s">
        <v>149</v>
      </c>
      <c r="M1909" t="s">
        <v>76</v>
      </c>
      <c r="N1909" t="s">
        <v>216</v>
      </c>
      <c r="O1909" s="57">
        <v>46247.559513888889</v>
      </c>
      <c r="P1909" s="57">
        <v>46247.869143518517</v>
      </c>
      <c r="Q1909">
        <v>69365167</v>
      </c>
      <c r="S1909">
        <v>152511206429</v>
      </c>
      <c r="T1909" t="s">
        <v>9834</v>
      </c>
      <c r="U1909" t="s">
        <v>9835</v>
      </c>
      <c r="V1909" t="s">
        <v>9836</v>
      </c>
      <c r="Z1909">
        <v>113.2275696</v>
      </c>
      <c r="AA1909">
        <v>-7.8509503</v>
      </c>
      <c r="AB1909" t="s">
        <v>9837</v>
      </c>
      <c r="AC1909" t="s">
        <v>230</v>
      </c>
      <c r="AL1909" t="s">
        <v>218</v>
      </c>
      <c r="AM1909" t="s">
        <v>9723</v>
      </c>
      <c r="AN1909" t="s">
        <v>6</v>
      </c>
      <c r="AO1909" t="s">
        <v>9221</v>
      </c>
      <c r="AP1909" s="57">
        <v>46248.541666666664</v>
      </c>
      <c r="AR1909" t="s">
        <v>219</v>
      </c>
      <c r="AS1909" t="s">
        <v>220</v>
      </c>
      <c r="AT1909" t="s">
        <v>231</v>
      </c>
      <c r="AU1909">
        <v>20260813</v>
      </c>
      <c r="AV1909" t="s">
        <v>222</v>
      </c>
      <c r="AW1909" t="s">
        <v>566</v>
      </c>
      <c r="AX1909" t="s">
        <v>223</v>
      </c>
      <c r="BA1909" s="57">
        <v>46248.541666666664</v>
      </c>
      <c r="BB1909" t="s">
        <v>9723</v>
      </c>
      <c r="BC1909">
        <v>2026</v>
      </c>
      <c r="BD1909">
        <v>8</v>
      </c>
      <c r="BE1909">
        <v>13</v>
      </c>
      <c r="BF1909" s="6">
        <f t="shared" si="87"/>
        <v>46247</v>
      </c>
      <c r="BG1909">
        <f t="shared" si="88"/>
        <v>-1.5416666666642413</v>
      </c>
      <c r="BH1909" t="str">
        <f t="shared" si="89"/>
        <v>COMPLY</v>
      </c>
      <c r="BI1909" t="str">
        <f>VLOOKUP(H1909,Sheet2!$A$1:$B$270,2,FALSE)</f>
        <v>PROBOLINGGO</v>
      </c>
    </row>
    <row r="1910" spans="1:61">
      <c r="A1910">
        <v>1909</v>
      </c>
      <c r="B1910">
        <v>1002514350</v>
      </c>
      <c r="C1910">
        <v>3</v>
      </c>
      <c r="D1910" t="s">
        <v>59</v>
      </c>
      <c r="E1910">
        <v>4</v>
      </c>
      <c r="F1910" t="s">
        <v>243</v>
      </c>
      <c r="G1910" t="s">
        <v>243</v>
      </c>
      <c r="H1910" t="s">
        <v>296</v>
      </c>
      <c r="I1910" t="s">
        <v>213</v>
      </c>
      <c r="J1910" t="s">
        <v>214</v>
      </c>
      <c r="K1910" t="s">
        <v>149</v>
      </c>
      <c r="L1910" t="s">
        <v>215</v>
      </c>
      <c r="M1910" t="s">
        <v>76</v>
      </c>
      <c r="N1910" t="s">
        <v>216</v>
      </c>
      <c r="O1910" s="57">
        <v>46241.478425925925</v>
      </c>
      <c r="P1910" s="57">
        <v>46241.694930555554</v>
      </c>
      <c r="Q1910">
        <v>69360661</v>
      </c>
      <c r="S1910">
        <v>146137149681</v>
      </c>
      <c r="T1910" t="s">
        <v>6130</v>
      </c>
      <c r="U1910" t="s">
        <v>6131</v>
      </c>
      <c r="V1910" t="s">
        <v>6132</v>
      </c>
      <c r="Z1910">
        <v>110.2333825</v>
      </c>
      <c r="AA1910">
        <v>-7.4824959999999896</v>
      </c>
      <c r="AB1910" t="s">
        <v>6133</v>
      </c>
      <c r="AC1910" t="s">
        <v>237</v>
      </c>
      <c r="AL1910" t="s">
        <v>218</v>
      </c>
      <c r="AM1910" t="s">
        <v>6134</v>
      </c>
      <c r="AN1910" t="s">
        <v>6</v>
      </c>
      <c r="AO1910" s="57">
        <v>46211.486273148148</v>
      </c>
      <c r="AP1910" s="57">
        <v>46248.541666666664</v>
      </c>
      <c r="AR1910" t="s">
        <v>219</v>
      </c>
      <c r="AS1910" t="s">
        <v>220</v>
      </c>
      <c r="AT1910" t="s">
        <v>231</v>
      </c>
      <c r="AU1910">
        <v>20260807</v>
      </c>
      <c r="AV1910" t="s">
        <v>222</v>
      </c>
      <c r="AW1910" t="s">
        <v>1059</v>
      </c>
      <c r="AX1910" t="s">
        <v>223</v>
      </c>
      <c r="BA1910" s="57">
        <v>46248.541666666664</v>
      </c>
      <c r="BB1910" t="s">
        <v>6134</v>
      </c>
      <c r="BC1910">
        <v>2026</v>
      </c>
      <c r="BD1910">
        <v>8</v>
      </c>
      <c r="BE1910">
        <v>7</v>
      </c>
      <c r="BF1910" s="6">
        <f t="shared" si="87"/>
        <v>46241</v>
      </c>
      <c r="BG1910">
        <f t="shared" si="88"/>
        <v>-7.5416666666642413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1002524860</v>
      </c>
      <c r="C1911">
        <v>3</v>
      </c>
      <c r="D1911" t="s">
        <v>38</v>
      </c>
      <c r="E1911">
        <v>5</v>
      </c>
      <c r="F1911" t="s">
        <v>90</v>
      </c>
      <c r="G1911" t="s">
        <v>90</v>
      </c>
      <c r="H1911" t="s">
        <v>461</v>
      </c>
      <c r="I1911" t="s">
        <v>213</v>
      </c>
      <c r="J1911" t="s">
        <v>214</v>
      </c>
      <c r="K1911" t="s">
        <v>149</v>
      </c>
      <c r="L1911" t="s">
        <v>215</v>
      </c>
      <c r="M1911" t="s">
        <v>76</v>
      </c>
      <c r="N1911" t="s">
        <v>216</v>
      </c>
      <c r="O1911" s="57">
        <v>46247.672175925924</v>
      </c>
      <c r="P1911" s="57">
        <v>46247.843981481485</v>
      </c>
      <c r="Q1911">
        <v>69365409</v>
      </c>
      <c r="S1911">
        <v>152640225890</v>
      </c>
      <c r="T1911" t="s">
        <v>9838</v>
      </c>
      <c r="U1911" t="s">
        <v>9839</v>
      </c>
      <c r="V1911" t="s">
        <v>9840</v>
      </c>
      <c r="Z1911">
        <v>112.000259</v>
      </c>
      <c r="AA1911">
        <v>-7.7883120000000003</v>
      </c>
      <c r="AB1911" t="s">
        <v>9841</v>
      </c>
      <c r="AC1911" t="s">
        <v>237</v>
      </c>
      <c r="AL1911" t="s">
        <v>218</v>
      </c>
      <c r="AM1911" t="s">
        <v>9201</v>
      </c>
      <c r="AN1911" t="s">
        <v>6</v>
      </c>
      <c r="AO1911" t="s">
        <v>9051</v>
      </c>
      <c r="AP1911" s="57">
        <v>46248.625</v>
      </c>
      <c r="AR1911" t="s">
        <v>219</v>
      </c>
      <c r="AS1911" t="s">
        <v>585</v>
      </c>
      <c r="AT1911" t="s">
        <v>231</v>
      </c>
      <c r="AU1911">
        <v>20260813</v>
      </c>
      <c r="AV1911" t="s">
        <v>222</v>
      </c>
      <c r="AW1911" t="s">
        <v>1055</v>
      </c>
      <c r="AX1911" t="s">
        <v>223</v>
      </c>
      <c r="BA1911" s="57">
        <v>46248.625</v>
      </c>
      <c r="BB1911" t="s">
        <v>9201</v>
      </c>
      <c r="BC1911">
        <v>2026</v>
      </c>
      <c r="BD1911">
        <v>8</v>
      </c>
      <c r="BE1911">
        <v>13</v>
      </c>
      <c r="BF1911" s="6">
        <f t="shared" si="87"/>
        <v>46247</v>
      </c>
      <c r="BG1911">
        <f t="shared" si="88"/>
        <v>-1.625</v>
      </c>
      <c r="BH1911" t="str">
        <f t="shared" si="89"/>
        <v>COMPLY</v>
      </c>
      <c r="BI1911" t="str">
        <f>VLOOKUP(H1911,Sheet2!$A$1:$B$270,2,FALSE)</f>
        <v>KEDIRI</v>
      </c>
    </row>
    <row r="1912" spans="1:61">
      <c r="A1912">
        <v>1911</v>
      </c>
      <c r="B1912">
        <v>1002508118</v>
      </c>
      <c r="C1912">
        <v>3</v>
      </c>
      <c r="D1912" t="s">
        <v>42</v>
      </c>
      <c r="E1912">
        <v>5</v>
      </c>
      <c r="F1912" t="s">
        <v>102</v>
      </c>
      <c r="G1912" t="s">
        <v>99</v>
      </c>
      <c r="H1912" t="s">
        <v>283</v>
      </c>
      <c r="I1912" t="s">
        <v>213</v>
      </c>
      <c r="J1912" t="s">
        <v>214</v>
      </c>
      <c r="K1912" t="s">
        <v>149</v>
      </c>
      <c r="L1912" t="s">
        <v>215</v>
      </c>
      <c r="M1912" t="s">
        <v>76</v>
      </c>
      <c r="N1912" t="s">
        <v>216</v>
      </c>
      <c r="O1912" s="57">
        <v>46238.543715277781</v>
      </c>
      <c r="P1912" s="57">
        <v>46238.913807870369</v>
      </c>
      <c r="Q1912">
        <v>69358262</v>
      </c>
      <c r="S1912">
        <v>152517201802</v>
      </c>
      <c r="T1912" t="s">
        <v>4267</v>
      </c>
      <c r="U1912" t="s">
        <v>4268</v>
      </c>
      <c r="V1912" t="s">
        <v>4269</v>
      </c>
      <c r="Z1912">
        <v>114.41667370498099</v>
      </c>
      <c r="AA1912">
        <v>-8.0318744697703792</v>
      </c>
      <c r="AB1912" t="s">
        <v>4270</v>
      </c>
      <c r="AC1912" t="s">
        <v>217</v>
      </c>
      <c r="AL1912" t="s">
        <v>218</v>
      </c>
      <c r="AM1912" t="s">
        <v>4271</v>
      </c>
      <c r="AN1912" t="s">
        <v>6</v>
      </c>
      <c r="AO1912" s="57">
        <v>46120.548877314817</v>
      </c>
      <c r="AP1912" s="57">
        <v>46239.625</v>
      </c>
      <c r="AR1912" t="s">
        <v>219</v>
      </c>
      <c r="AS1912" t="s">
        <v>99</v>
      </c>
      <c r="AT1912" t="s">
        <v>221</v>
      </c>
      <c r="AU1912">
        <v>20260804</v>
      </c>
      <c r="AV1912" t="s">
        <v>222</v>
      </c>
      <c r="AW1912" t="s">
        <v>1097</v>
      </c>
      <c r="AX1912" t="s">
        <v>223</v>
      </c>
      <c r="BA1912" s="57">
        <v>46239.625</v>
      </c>
      <c r="BB1912" t="s">
        <v>4271</v>
      </c>
      <c r="BC1912">
        <v>2026</v>
      </c>
      <c r="BD1912">
        <v>8</v>
      </c>
      <c r="BE1912">
        <v>4</v>
      </c>
      <c r="BF1912" s="6">
        <f t="shared" si="87"/>
        <v>46238</v>
      </c>
      <c r="BG1912">
        <f t="shared" si="88"/>
        <v>-1.625</v>
      </c>
      <c r="BH1912" t="str">
        <f t="shared" si="89"/>
        <v>COMPLY</v>
      </c>
      <c r="BI1912" t="str">
        <f>VLOOKUP(H1912,Sheet2!$A$1:$B$270,2,FALSE)</f>
        <v>BANYUWANGI</v>
      </c>
    </row>
    <row r="1913" spans="1:61">
      <c r="A1913">
        <v>1912</v>
      </c>
      <c r="B1913">
        <v>1002505841</v>
      </c>
      <c r="C1913">
        <v>3</v>
      </c>
      <c r="D1913" t="s">
        <v>42</v>
      </c>
      <c r="E1913">
        <v>5</v>
      </c>
      <c r="F1913" t="s">
        <v>233</v>
      </c>
      <c r="G1913" t="s">
        <v>105</v>
      </c>
      <c r="H1913" t="s">
        <v>382</v>
      </c>
      <c r="I1913" t="s">
        <v>213</v>
      </c>
      <c r="J1913" t="s">
        <v>214</v>
      </c>
      <c r="K1913" t="s">
        <v>149</v>
      </c>
      <c r="M1913" t="s">
        <v>76</v>
      </c>
      <c r="N1913" t="s">
        <v>216</v>
      </c>
      <c r="O1913" s="57">
        <v>46237.463379629633</v>
      </c>
      <c r="P1913" s="57">
        <v>46238.769432870373</v>
      </c>
      <c r="Q1913">
        <v>69357378</v>
      </c>
      <c r="S1913">
        <v>152329215034</v>
      </c>
      <c r="T1913" t="s">
        <v>4272</v>
      </c>
      <c r="U1913" t="s">
        <v>4273</v>
      </c>
      <c r="V1913" t="s">
        <v>4274</v>
      </c>
      <c r="Z1913">
        <v>112.4794677</v>
      </c>
      <c r="AA1913">
        <v>-7.5487387000000004</v>
      </c>
      <c r="AB1913" t="s">
        <v>4275</v>
      </c>
      <c r="AC1913" t="s">
        <v>230</v>
      </c>
      <c r="AL1913" t="s">
        <v>218</v>
      </c>
      <c r="AM1913" t="s">
        <v>4276</v>
      </c>
      <c r="AN1913" t="s">
        <v>6</v>
      </c>
      <c r="AO1913" s="57">
        <v>46089.465671296297</v>
      </c>
      <c r="AP1913" s="57">
        <v>46238.333333333336</v>
      </c>
      <c r="AR1913" t="s">
        <v>219</v>
      </c>
      <c r="AS1913" t="s">
        <v>105</v>
      </c>
      <c r="AT1913" t="s">
        <v>231</v>
      </c>
      <c r="AU1913">
        <v>20260804</v>
      </c>
      <c r="AV1913" t="s">
        <v>222</v>
      </c>
      <c r="AW1913" t="s">
        <v>566</v>
      </c>
      <c r="AX1913" t="s">
        <v>223</v>
      </c>
      <c r="BA1913" s="57">
        <v>46238.333333333336</v>
      </c>
      <c r="BB1913" t="s">
        <v>4276</v>
      </c>
      <c r="BC1913">
        <v>2026</v>
      </c>
      <c r="BD1913">
        <v>8</v>
      </c>
      <c r="BE1913">
        <v>4</v>
      </c>
      <c r="BF1913" s="6">
        <f t="shared" si="87"/>
        <v>46238</v>
      </c>
      <c r="BG1913">
        <f t="shared" si="88"/>
        <v>-0.33333333333575865</v>
      </c>
      <c r="BH1913" t="str">
        <f t="shared" si="89"/>
        <v>COMPLY</v>
      </c>
      <c r="BI1913" t="str">
        <f>VLOOKUP(H1913,Sheet2!$A$1:$B$270,2,FALSE)</f>
        <v>MOJOKERTO</v>
      </c>
    </row>
    <row r="1914" spans="1:61">
      <c r="A1914">
        <v>1913</v>
      </c>
      <c r="B1914">
        <v>1002514688</v>
      </c>
      <c r="C1914">
        <v>3</v>
      </c>
      <c r="D1914" t="s">
        <v>51</v>
      </c>
      <c r="E1914">
        <v>4</v>
      </c>
      <c r="F1914" t="s">
        <v>275</v>
      </c>
      <c r="G1914" t="s">
        <v>341</v>
      </c>
      <c r="H1914" t="s">
        <v>1005</v>
      </c>
      <c r="I1914" t="s">
        <v>213</v>
      </c>
      <c r="J1914" t="s">
        <v>214</v>
      </c>
      <c r="K1914" t="s">
        <v>149</v>
      </c>
      <c r="L1914" t="s">
        <v>215</v>
      </c>
      <c r="M1914" t="s">
        <v>76</v>
      </c>
      <c r="N1914" t="s">
        <v>216</v>
      </c>
      <c r="O1914" s="57">
        <v>46241.576354166667</v>
      </c>
      <c r="P1914" s="57">
        <v>46245.67560185185</v>
      </c>
      <c r="Q1914">
        <v>69360810</v>
      </c>
      <c r="S1914">
        <v>141569115558</v>
      </c>
      <c r="T1914" t="s">
        <v>5229</v>
      </c>
      <c r="U1914" t="s">
        <v>5230</v>
      </c>
      <c r="V1914" t="s">
        <v>6135</v>
      </c>
      <c r="Z1914">
        <v>111.4781053</v>
      </c>
      <c r="AA1914">
        <v>-6.9687655999999896</v>
      </c>
      <c r="AB1914" t="s">
        <v>6136</v>
      </c>
      <c r="AC1914" t="s">
        <v>237</v>
      </c>
      <c r="AL1914" t="s">
        <v>218</v>
      </c>
      <c r="AM1914" t="s">
        <v>6137</v>
      </c>
      <c r="AN1914" t="s">
        <v>6</v>
      </c>
      <c r="AO1914" s="57">
        <v>46211.579745370371</v>
      </c>
      <c r="AP1914" s="57">
        <v>46245.333333333336</v>
      </c>
      <c r="AR1914" t="s">
        <v>219</v>
      </c>
      <c r="AS1914" t="s">
        <v>220</v>
      </c>
      <c r="AT1914" t="s">
        <v>231</v>
      </c>
      <c r="AU1914">
        <v>20260811</v>
      </c>
      <c r="AV1914" t="s">
        <v>222</v>
      </c>
      <c r="AW1914" t="s">
        <v>1065</v>
      </c>
      <c r="AX1914" t="s">
        <v>223</v>
      </c>
      <c r="BA1914" s="57">
        <v>46245.333333333336</v>
      </c>
      <c r="BB1914" t="s">
        <v>6137</v>
      </c>
      <c r="BC1914">
        <v>2026</v>
      </c>
      <c r="BD1914">
        <v>8</v>
      </c>
      <c r="BE1914">
        <v>11</v>
      </c>
      <c r="BF1914" s="6">
        <f t="shared" si="87"/>
        <v>46245</v>
      </c>
      <c r="BG1914">
        <f t="shared" si="88"/>
        <v>-0.33333333333575865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1002504858</v>
      </c>
      <c r="C1915">
        <v>3</v>
      </c>
      <c r="D1915" t="s">
        <v>34</v>
      </c>
      <c r="E1915">
        <v>5</v>
      </c>
      <c r="F1915" t="s">
        <v>580</v>
      </c>
      <c r="G1915" t="s">
        <v>84</v>
      </c>
      <c r="H1915" t="s">
        <v>242</v>
      </c>
      <c r="I1915" t="s">
        <v>213</v>
      </c>
      <c r="J1915" t="s">
        <v>214</v>
      </c>
      <c r="K1915" t="s">
        <v>149</v>
      </c>
      <c r="M1915" t="s">
        <v>582</v>
      </c>
      <c r="N1915" t="s">
        <v>216</v>
      </c>
      <c r="O1915" s="57">
        <v>46235.718298611115</v>
      </c>
      <c r="P1915" s="57">
        <v>46238.401655092595</v>
      </c>
      <c r="Q1915">
        <v>69356861</v>
      </c>
      <c r="S1915">
        <v>172424836770</v>
      </c>
      <c r="T1915" t="s">
        <v>4277</v>
      </c>
      <c r="U1915" t="s">
        <v>4278</v>
      </c>
      <c r="V1915" t="s">
        <v>4279</v>
      </c>
      <c r="Z1915">
        <v>115.0834533</v>
      </c>
      <c r="AA1915">
        <v>-8.1129694000000008</v>
      </c>
      <c r="AB1915" t="s">
        <v>4280</v>
      </c>
      <c r="AC1915" t="s">
        <v>230</v>
      </c>
      <c r="AL1915" t="s">
        <v>218</v>
      </c>
      <c r="AM1915" t="s">
        <v>3755</v>
      </c>
      <c r="AN1915" t="s">
        <v>6</v>
      </c>
      <c r="AO1915" s="57">
        <v>46030.725775462961</v>
      </c>
      <c r="AP1915" s="57">
        <v>46237.333333333336</v>
      </c>
      <c r="AQ1915" t="s">
        <v>249</v>
      </c>
      <c r="AR1915" t="s">
        <v>14</v>
      </c>
      <c r="AS1915" t="s">
        <v>220</v>
      </c>
      <c r="AT1915" t="s">
        <v>231</v>
      </c>
      <c r="AV1915" t="s">
        <v>4281</v>
      </c>
      <c r="AW1915" t="s">
        <v>601</v>
      </c>
      <c r="AX1915" t="s">
        <v>223</v>
      </c>
      <c r="BA1915" s="57">
        <v>46237.333333333336</v>
      </c>
      <c r="BB1915" t="s">
        <v>3755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str">
        <f>VLOOKUP(H1915,Sheet2!$A$1:$B$270,2,FALSE)</f>
        <v>SINGARAJA</v>
      </c>
    </row>
    <row r="1916" spans="1:61">
      <c r="A1916">
        <v>1915</v>
      </c>
      <c r="B1916">
        <v>1002522422</v>
      </c>
      <c r="C1916">
        <v>3</v>
      </c>
      <c r="D1916" t="s">
        <v>38</v>
      </c>
      <c r="E1916">
        <v>5</v>
      </c>
      <c r="F1916" t="s">
        <v>90</v>
      </c>
      <c r="G1916" t="s">
        <v>90</v>
      </c>
      <c r="H1916" t="s">
        <v>442</v>
      </c>
      <c r="I1916" t="s">
        <v>213</v>
      </c>
      <c r="J1916" t="s">
        <v>214</v>
      </c>
      <c r="K1916" t="s">
        <v>149</v>
      </c>
      <c r="L1916" t="s">
        <v>215</v>
      </c>
      <c r="M1916" t="s">
        <v>76</v>
      </c>
      <c r="N1916" t="s">
        <v>216</v>
      </c>
      <c r="O1916" s="57">
        <v>46246.606215277781</v>
      </c>
      <c r="P1916" s="57">
        <v>46247.88108796296</v>
      </c>
      <c r="Q1916">
        <v>69364371</v>
      </c>
      <c r="S1916">
        <v>152651207089</v>
      </c>
      <c r="T1916" t="s">
        <v>8886</v>
      </c>
      <c r="U1916" t="s">
        <v>8887</v>
      </c>
      <c r="V1916" t="s">
        <v>8888</v>
      </c>
      <c r="Z1916">
        <v>111.9870054</v>
      </c>
      <c r="AA1916">
        <v>-7.9047856000000003</v>
      </c>
      <c r="AB1916" t="s">
        <v>8889</v>
      </c>
      <c r="AC1916" t="s">
        <v>237</v>
      </c>
      <c r="AL1916" t="s">
        <v>218</v>
      </c>
      <c r="AM1916" t="s">
        <v>8890</v>
      </c>
      <c r="AN1916" t="s">
        <v>6</v>
      </c>
      <c r="AO1916" s="57">
        <v>46364.61109953704</v>
      </c>
      <c r="AP1916" s="57">
        <v>46247.541666666664</v>
      </c>
      <c r="AR1916" t="s">
        <v>219</v>
      </c>
      <c r="AS1916" t="s">
        <v>585</v>
      </c>
      <c r="AT1916" t="s">
        <v>231</v>
      </c>
      <c r="AU1916">
        <v>20260813</v>
      </c>
      <c r="AV1916" t="s">
        <v>222</v>
      </c>
      <c r="AW1916" t="s">
        <v>1055</v>
      </c>
      <c r="AX1916" t="s">
        <v>223</v>
      </c>
      <c r="BA1916" s="57">
        <v>46247.541666666664</v>
      </c>
      <c r="BB1916" t="s">
        <v>8890</v>
      </c>
      <c r="BC1916">
        <v>2026</v>
      </c>
      <c r="BD1916">
        <v>8</v>
      </c>
      <c r="BE1916">
        <v>13</v>
      </c>
      <c r="BF1916" s="6">
        <f t="shared" si="87"/>
        <v>46247</v>
      </c>
      <c r="BG1916">
        <f t="shared" si="88"/>
        <v>-0.54166666666424135</v>
      </c>
      <c r="BH1916" t="str">
        <f t="shared" si="89"/>
        <v>COMPLY</v>
      </c>
      <c r="BI1916" t="str">
        <f>VLOOKUP(H1916,Sheet2!$A$1:$B$270,2,FALSE)</f>
        <v>KEDIRI</v>
      </c>
    </row>
    <row r="1917" spans="1:61">
      <c r="A1917">
        <v>1916</v>
      </c>
      <c r="B1917">
        <v>1002506450</v>
      </c>
      <c r="C1917">
        <v>3</v>
      </c>
      <c r="D1917" t="s">
        <v>38</v>
      </c>
      <c r="E1917">
        <v>5</v>
      </c>
      <c r="F1917" t="s">
        <v>90</v>
      </c>
      <c r="G1917" t="s">
        <v>93</v>
      </c>
      <c r="H1917" t="s">
        <v>474</v>
      </c>
      <c r="I1917" t="s">
        <v>213</v>
      </c>
      <c r="J1917" t="s">
        <v>214</v>
      </c>
      <c r="K1917" t="s">
        <v>149</v>
      </c>
      <c r="M1917" t="s">
        <v>596</v>
      </c>
      <c r="N1917" t="s">
        <v>216</v>
      </c>
      <c r="O1917" s="57">
        <v>46237.664988425924</v>
      </c>
      <c r="P1917" s="57">
        <v>46238.371932870374</v>
      </c>
      <c r="Q1917">
        <v>69356728</v>
      </c>
      <c r="S1917">
        <v>152627203799</v>
      </c>
      <c r="T1917" t="s">
        <v>1526</v>
      </c>
      <c r="U1917" t="s">
        <v>4282</v>
      </c>
      <c r="V1917" t="s">
        <v>4283</v>
      </c>
      <c r="Z1917">
        <v>112.01800476</v>
      </c>
      <c r="AA1917">
        <v>-7.687501975</v>
      </c>
      <c r="AB1917" t="s">
        <v>1529</v>
      </c>
      <c r="AC1917" t="s">
        <v>217</v>
      </c>
      <c r="AL1917" t="s">
        <v>218</v>
      </c>
      <c r="AM1917" t="s">
        <v>2261</v>
      </c>
      <c r="AN1917" t="s">
        <v>6</v>
      </c>
      <c r="AO1917" s="57">
        <v>46089.674050925925</v>
      </c>
      <c r="AQ1917" t="s">
        <v>249</v>
      </c>
      <c r="AR1917" t="s">
        <v>14</v>
      </c>
      <c r="AS1917" t="s">
        <v>637</v>
      </c>
      <c r="AT1917" t="s">
        <v>231</v>
      </c>
      <c r="AV1917" t="s">
        <v>597</v>
      </c>
      <c r="AW1917" t="s">
        <v>567</v>
      </c>
      <c r="AX1917" t="s">
        <v>223</v>
      </c>
      <c r="BA1917" s="57">
        <v>46237.291666666664</v>
      </c>
      <c r="BB1917" t="s">
        <v>2261</v>
      </c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str">
        <f>VLOOKUP(H1917,Sheet2!$A$1:$B$270,2,FALSE)</f>
        <v>NGANJUK</v>
      </c>
    </row>
    <row r="1918" spans="1:61">
      <c r="A1918">
        <v>1917</v>
      </c>
      <c r="B1918">
        <v>1002524946</v>
      </c>
      <c r="C1918">
        <v>3</v>
      </c>
      <c r="D1918" t="s">
        <v>59</v>
      </c>
      <c r="E1918">
        <v>4</v>
      </c>
      <c r="F1918" t="s">
        <v>224</v>
      </c>
      <c r="G1918" t="s">
        <v>621</v>
      </c>
      <c r="H1918" t="s">
        <v>944</v>
      </c>
      <c r="I1918" t="s">
        <v>213</v>
      </c>
      <c r="J1918" t="s">
        <v>214</v>
      </c>
      <c r="K1918" t="s">
        <v>149</v>
      </c>
      <c r="L1918" t="s">
        <v>215</v>
      </c>
      <c r="M1918" t="s">
        <v>240</v>
      </c>
      <c r="N1918" t="s">
        <v>216</v>
      </c>
      <c r="O1918" s="57">
        <v>46247.686759259261</v>
      </c>
      <c r="P1918" s="57">
        <v>46247.687523148146</v>
      </c>
      <c r="Q1918">
        <v>69365438</v>
      </c>
      <c r="S1918">
        <v>143385101153</v>
      </c>
      <c r="T1918" t="s">
        <v>9842</v>
      </c>
      <c r="U1918" t="s">
        <v>5120</v>
      </c>
      <c r="V1918" t="s">
        <v>9843</v>
      </c>
      <c r="Z1918">
        <v>109.287919</v>
      </c>
      <c r="AA1918">
        <v>-7.597664</v>
      </c>
      <c r="AB1918" t="s">
        <v>9844</v>
      </c>
      <c r="AC1918" t="s">
        <v>237</v>
      </c>
      <c r="AL1918" t="s">
        <v>218</v>
      </c>
      <c r="AM1918" t="s">
        <v>9845</v>
      </c>
      <c r="AN1918" t="s">
        <v>6</v>
      </c>
      <c r="AO1918" t="s">
        <v>8954</v>
      </c>
      <c r="AP1918" s="57">
        <v>46249.541666666664</v>
      </c>
      <c r="AR1918" t="s">
        <v>241</v>
      </c>
      <c r="AS1918" t="s">
        <v>641</v>
      </c>
      <c r="AT1918" t="s">
        <v>231</v>
      </c>
      <c r="AV1918" t="s">
        <v>240</v>
      </c>
      <c r="AW1918" t="s">
        <v>1066</v>
      </c>
      <c r="AX1918" t="s">
        <v>223</v>
      </c>
      <c r="BA1918" s="57">
        <v>46249.541666666664</v>
      </c>
      <c r="BB1918" t="s">
        <v>9845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:61">
      <c r="A1919">
        <v>1918</v>
      </c>
      <c r="B1919">
        <v>1002505089</v>
      </c>
      <c r="C1919">
        <v>3</v>
      </c>
      <c r="D1919" t="s">
        <v>42</v>
      </c>
      <c r="E1919">
        <v>5</v>
      </c>
      <c r="F1919" t="s">
        <v>233</v>
      </c>
      <c r="G1919" t="s">
        <v>103</v>
      </c>
      <c r="H1919" t="s">
        <v>403</v>
      </c>
      <c r="I1919" t="s">
        <v>213</v>
      </c>
      <c r="J1919" t="s">
        <v>214</v>
      </c>
      <c r="K1919" t="s">
        <v>149</v>
      </c>
      <c r="M1919" t="s">
        <v>76</v>
      </c>
      <c r="N1919" t="s">
        <v>216</v>
      </c>
      <c r="O1919" s="57">
        <v>46236.415092592593</v>
      </c>
      <c r="P1919" s="57">
        <v>46236.680243055554</v>
      </c>
      <c r="Q1919">
        <v>69356958</v>
      </c>
      <c r="S1919">
        <v>152318240207</v>
      </c>
      <c r="T1919" t="s">
        <v>4299</v>
      </c>
      <c r="U1919" t="s">
        <v>4300</v>
      </c>
      <c r="V1919" t="s">
        <v>4301</v>
      </c>
      <c r="Z1919">
        <v>112.23798840000001</v>
      </c>
      <c r="AA1919">
        <v>-7.5384528</v>
      </c>
      <c r="AB1919" t="s">
        <v>4302</v>
      </c>
      <c r="AC1919" t="s">
        <v>230</v>
      </c>
      <c r="AL1919" t="s">
        <v>218</v>
      </c>
      <c r="AM1919" t="s">
        <v>4303</v>
      </c>
      <c r="AN1919" t="s">
        <v>6</v>
      </c>
      <c r="AO1919" s="57">
        <v>46061.423506944448</v>
      </c>
      <c r="AP1919" s="57">
        <v>46237.333333333336</v>
      </c>
      <c r="AR1919" t="s">
        <v>219</v>
      </c>
      <c r="AS1919" t="s">
        <v>103</v>
      </c>
      <c r="AT1919" t="s">
        <v>221</v>
      </c>
      <c r="AU1919">
        <v>20260802</v>
      </c>
      <c r="AV1919" t="s">
        <v>222</v>
      </c>
      <c r="AW1919" t="s">
        <v>1028</v>
      </c>
      <c r="AX1919" t="s">
        <v>223</v>
      </c>
      <c r="BA1919" s="57">
        <v>46237.333333333336</v>
      </c>
      <c r="BB1919" t="s">
        <v>4303</v>
      </c>
      <c r="BC1919">
        <v>2026</v>
      </c>
      <c r="BD1919">
        <v>8</v>
      </c>
      <c r="BE1919">
        <v>2</v>
      </c>
      <c r="BF1919" s="6">
        <f t="shared" si="87"/>
        <v>46236</v>
      </c>
      <c r="BG1919">
        <f t="shared" si="88"/>
        <v>-1.3333333333357587</v>
      </c>
      <c r="BH1919" t="str">
        <f t="shared" si="89"/>
        <v>COMPLY</v>
      </c>
      <c r="BI1919" t="str">
        <f>VLOOKUP(H1919,Sheet2!$A$1:$B$270,2,FALSE)</f>
        <v>MOJOKERTO</v>
      </c>
    </row>
    <row r="1920" spans="1:61">
      <c r="A1920">
        <v>1919</v>
      </c>
      <c r="B1920">
        <v>1002508331</v>
      </c>
      <c r="C1920">
        <v>3</v>
      </c>
      <c r="D1920" t="s">
        <v>59</v>
      </c>
      <c r="E1920">
        <v>4</v>
      </c>
      <c r="F1920" t="s">
        <v>243</v>
      </c>
      <c r="G1920" t="s">
        <v>920</v>
      </c>
      <c r="H1920" t="s">
        <v>921</v>
      </c>
      <c r="I1920" t="s">
        <v>213</v>
      </c>
      <c r="J1920" t="s">
        <v>214</v>
      </c>
      <c r="K1920" t="s">
        <v>149</v>
      </c>
      <c r="M1920" t="s">
        <v>1013</v>
      </c>
      <c r="N1920" t="s">
        <v>216</v>
      </c>
      <c r="O1920" s="57">
        <v>46238.57545138889</v>
      </c>
      <c r="P1920" s="57">
        <v>46238.576620370368</v>
      </c>
      <c r="Q1920">
        <v>69358302</v>
      </c>
      <c r="S1920">
        <v>142164113602</v>
      </c>
      <c r="T1920" t="s">
        <v>4314</v>
      </c>
      <c r="Z1920">
        <v>110.36461389999999</v>
      </c>
      <c r="AA1920">
        <v>-7.5307417000000001</v>
      </c>
      <c r="AB1920" t="s">
        <v>4315</v>
      </c>
      <c r="AC1920" t="s">
        <v>292</v>
      </c>
      <c r="AO1920" s="57">
        <v>46120.579826388886</v>
      </c>
      <c r="AR1920" t="s">
        <v>6</v>
      </c>
      <c r="AS1920" t="s">
        <v>220</v>
      </c>
      <c r="AT1920" t="s">
        <v>231</v>
      </c>
      <c r="AV1920" t="s">
        <v>1014</v>
      </c>
      <c r="AW1920" t="s">
        <v>607</v>
      </c>
      <c r="AX1920" t="s">
        <v>223</v>
      </c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:61">
      <c r="A1921">
        <v>1920</v>
      </c>
      <c r="B1921">
        <v>1002523621</v>
      </c>
      <c r="C1921">
        <v>3</v>
      </c>
      <c r="D1921" t="s">
        <v>34</v>
      </c>
      <c r="E1921">
        <v>5</v>
      </c>
      <c r="F1921" t="s">
        <v>580</v>
      </c>
      <c r="G1921" t="s">
        <v>82</v>
      </c>
      <c r="H1921" t="s">
        <v>270</v>
      </c>
      <c r="I1921" t="s">
        <v>213</v>
      </c>
      <c r="J1921" t="s">
        <v>214</v>
      </c>
      <c r="K1921" t="s">
        <v>149</v>
      </c>
      <c r="M1921" t="s">
        <v>1013</v>
      </c>
      <c r="N1921" t="s">
        <v>216</v>
      </c>
      <c r="O1921" s="57">
        <v>46247.422210648147</v>
      </c>
      <c r="P1921" s="57">
        <v>46247.423101851855</v>
      </c>
      <c r="Q1921">
        <v>69364846</v>
      </c>
      <c r="T1921" t="s">
        <v>9846</v>
      </c>
      <c r="Z1921">
        <v>115.43560858128301</v>
      </c>
      <c r="AA1921">
        <v>-8.4663902846285595</v>
      </c>
      <c r="AB1921" t="s">
        <v>1602</v>
      </c>
      <c r="AC1921" t="s">
        <v>230</v>
      </c>
      <c r="AL1921" t="s">
        <v>218</v>
      </c>
      <c r="AM1921" s="58">
        <v>25569</v>
      </c>
      <c r="AN1921" t="s">
        <v>6</v>
      </c>
      <c r="AO1921" t="s">
        <v>8974</v>
      </c>
      <c r="AR1921" t="s">
        <v>6</v>
      </c>
      <c r="AS1921" t="s">
        <v>581</v>
      </c>
      <c r="AT1921" t="s">
        <v>231</v>
      </c>
      <c r="AV1921" t="s">
        <v>1014</v>
      </c>
      <c r="AW1921" t="s">
        <v>982</v>
      </c>
      <c r="AX1921" t="s">
        <v>223</v>
      </c>
      <c r="BA1921" s="57">
        <v>25569</v>
      </c>
      <c r="BB1921" s="58">
        <v>25569</v>
      </c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str">
        <f>VLOOKUP(H1921,Sheet2!$A$1:$B$270,2,FALSE)</f>
        <v>KLUNGKUNG</v>
      </c>
    </row>
    <row r="1922" spans="1:61">
      <c r="A1922">
        <v>1921</v>
      </c>
      <c r="B1922">
        <v>1002504356</v>
      </c>
      <c r="C1922">
        <v>3</v>
      </c>
      <c r="D1922" t="s">
        <v>42</v>
      </c>
      <c r="E1922">
        <v>5</v>
      </c>
      <c r="F1922" t="s">
        <v>233</v>
      </c>
      <c r="G1922" t="s">
        <v>101</v>
      </c>
      <c r="H1922" t="s">
        <v>264</v>
      </c>
      <c r="I1922" t="s">
        <v>213</v>
      </c>
      <c r="J1922" t="s">
        <v>214</v>
      </c>
      <c r="K1922" t="s">
        <v>149</v>
      </c>
      <c r="M1922" t="s">
        <v>614</v>
      </c>
      <c r="N1922" t="s">
        <v>216</v>
      </c>
      <c r="O1922" s="57">
        <v>46235.435682870368</v>
      </c>
      <c r="P1922" s="57">
        <v>46241.726782407408</v>
      </c>
      <c r="Q1922">
        <v>69356615</v>
      </c>
      <c r="S1922">
        <v>152316231777</v>
      </c>
      <c r="T1922" t="s">
        <v>4323</v>
      </c>
      <c r="U1922" t="s">
        <v>4324</v>
      </c>
      <c r="Z1922">
        <v>112.69950782846</v>
      </c>
      <c r="AA1922">
        <v>-7.4546695981925204</v>
      </c>
      <c r="AB1922" t="s">
        <v>4325</v>
      </c>
      <c r="AC1922" t="s">
        <v>230</v>
      </c>
      <c r="AO1922" s="57">
        <v>46030.444282407407</v>
      </c>
      <c r="AR1922" t="s">
        <v>5</v>
      </c>
      <c r="AS1922" t="s">
        <v>233</v>
      </c>
      <c r="AT1922" t="s">
        <v>231</v>
      </c>
      <c r="AV1922" t="s">
        <v>4326</v>
      </c>
      <c r="AW1922" t="s">
        <v>565</v>
      </c>
      <c r="AX1922" t="s">
        <v>223</v>
      </c>
      <c r="BF1922" s="6" t="e">
        <f t="shared" si="87"/>
        <v>#NUM!</v>
      </c>
      <c r="BG1922" t="e">
        <f t="shared" si="88"/>
        <v>#NUM!</v>
      </c>
      <c r="BH1922" t="e">
        <f t="shared" si="89"/>
        <v>#NUM!</v>
      </c>
      <c r="BI1922" t="str">
        <f>VLOOKUP(H1922,Sheet2!$A$1:$B$270,2,FALSE)</f>
        <v>SIDOARJO</v>
      </c>
    </row>
    <row r="1923" spans="1:61">
      <c r="A1923">
        <v>1922</v>
      </c>
      <c r="B1923">
        <v>1002517486</v>
      </c>
      <c r="C1923">
        <v>3</v>
      </c>
      <c r="D1923" t="s">
        <v>51</v>
      </c>
      <c r="E1923">
        <v>4</v>
      </c>
      <c r="F1923" t="s">
        <v>235</v>
      </c>
      <c r="G1923" t="s">
        <v>594</v>
      </c>
      <c r="H1923" t="s">
        <v>1106</v>
      </c>
      <c r="I1923" t="s">
        <v>213</v>
      </c>
      <c r="J1923" t="s">
        <v>214</v>
      </c>
      <c r="K1923" t="s">
        <v>149</v>
      </c>
      <c r="M1923" t="s">
        <v>76</v>
      </c>
      <c r="N1923" t="s">
        <v>216</v>
      </c>
      <c r="O1923" s="57">
        <v>46244.48641203704</v>
      </c>
      <c r="P1923" s="57">
        <v>46244.57880787037</v>
      </c>
      <c r="Q1923">
        <v>69360972</v>
      </c>
      <c r="S1923">
        <v>142566102106</v>
      </c>
      <c r="T1923" t="s">
        <v>4922</v>
      </c>
      <c r="U1923" t="s">
        <v>6965</v>
      </c>
      <c r="V1923" t="s">
        <v>6966</v>
      </c>
      <c r="Z1923">
        <v>110.83924766</v>
      </c>
      <c r="AA1923">
        <v>-7.5358822200000004</v>
      </c>
      <c r="AB1923" t="s">
        <v>4925</v>
      </c>
      <c r="AC1923" t="s">
        <v>217</v>
      </c>
      <c r="AL1923" t="s">
        <v>218</v>
      </c>
      <c r="AM1923" t="s">
        <v>6967</v>
      </c>
      <c r="AN1923" t="s">
        <v>6</v>
      </c>
      <c r="AO1923" s="57">
        <v>46303.496307870373</v>
      </c>
      <c r="AR1923" t="s">
        <v>219</v>
      </c>
      <c r="AS1923" t="s">
        <v>951</v>
      </c>
      <c r="AT1923" t="s">
        <v>231</v>
      </c>
      <c r="AU1923">
        <v>20260810</v>
      </c>
      <c r="AV1923" t="s">
        <v>222</v>
      </c>
      <c r="AW1923" t="s">
        <v>578</v>
      </c>
      <c r="AX1923" t="s">
        <v>223</v>
      </c>
      <c r="BA1923" s="57">
        <v>46244.291666666664</v>
      </c>
      <c r="BB1923" t="s">
        <v>6967</v>
      </c>
      <c r="BC1923">
        <v>2026</v>
      </c>
      <c r="BD1923">
        <v>8</v>
      </c>
      <c r="BE1923">
        <v>10</v>
      </c>
      <c r="BF1923" s="6">
        <f t="shared" ref="BF1923:BF1986" si="90">DATE(BC1923,BD1923,BE1923)</f>
        <v>46244</v>
      </c>
      <c r="BG1923">
        <f t="shared" ref="BG1923:BG1986" si="91">BF1923-BA1923</f>
        <v>-0.29166666666424135</v>
      </c>
      <c r="BH1923" t="str">
        <f t="shared" ref="BH1923:BH1986" si="92">IF(BG1923=1,"COMPLY",IF(BG1923&lt;1,"COMPLY","NOT COMPLY"))</f>
        <v>COMPLY</v>
      </c>
      <c r="BI1923" t="e">
        <f>VLOOKUP(H1923,Sheet2!$A$1:$B$270,2,FALSE)</f>
        <v>#N/A</v>
      </c>
    </row>
    <row r="1924" spans="1:61">
      <c r="A1924">
        <v>1923</v>
      </c>
      <c r="B1924">
        <v>1002510390</v>
      </c>
      <c r="C1924">
        <v>3</v>
      </c>
      <c r="D1924" t="s">
        <v>55</v>
      </c>
      <c r="E1924">
        <v>5</v>
      </c>
      <c r="F1924" t="s">
        <v>228</v>
      </c>
      <c r="G1924" t="s">
        <v>127</v>
      </c>
      <c r="H1924" t="s">
        <v>332</v>
      </c>
      <c r="I1924" t="s">
        <v>213</v>
      </c>
      <c r="J1924" t="s">
        <v>214</v>
      </c>
      <c r="K1924" t="s">
        <v>149</v>
      </c>
      <c r="M1924" t="s">
        <v>596</v>
      </c>
      <c r="N1924" t="s">
        <v>216</v>
      </c>
      <c r="O1924" s="57">
        <v>46239.523981481485</v>
      </c>
      <c r="P1924" s="57">
        <v>46244.401817129627</v>
      </c>
      <c r="Q1924">
        <v>69359080</v>
      </c>
      <c r="S1924">
        <v>152431232313</v>
      </c>
      <c r="T1924" t="s">
        <v>4333</v>
      </c>
      <c r="U1924" t="s">
        <v>4334</v>
      </c>
      <c r="V1924" t="s">
        <v>4335</v>
      </c>
      <c r="Z1924">
        <v>113.8145935</v>
      </c>
      <c r="AA1924">
        <v>-6.9023933</v>
      </c>
      <c r="AB1924" t="s">
        <v>4336</v>
      </c>
      <c r="AC1924" t="s">
        <v>230</v>
      </c>
      <c r="AL1924" t="s">
        <v>218</v>
      </c>
      <c r="AM1924" t="s">
        <v>4337</v>
      </c>
      <c r="AN1924" t="s">
        <v>6</v>
      </c>
      <c r="AO1924" s="57">
        <v>46150.528032407405</v>
      </c>
      <c r="AP1924" s="57">
        <v>46241.333333333336</v>
      </c>
      <c r="AQ1924" t="s">
        <v>570</v>
      </c>
      <c r="AR1924" t="s">
        <v>14</v>
      </c>
      <c r="AS1924" t="s">
        <v>220</v>
      </c>
      <c r="AT1924" t="s">
        <v>231</v>
      </c>
      <c r="AV1924" t="s">
        <v>597</v>
      </c>
      <c r="AW1924" t="s">
        <v>566</v>
      </c>
      <c r="AX1924" t="s">
        <v>223</v>
      </c>
      <c r="BA1924" s="57">
        <v>46241.333333333336</v>
      </c>
      <c r="BB1924" t="s">
        <v>4337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str">
        <f>VLOOKUP(H1924,Sheet2!$A$1:$B$270,2,FALSE)</f>
        <v>MADURA</v>
      </c>
    </row>
    <row r="1925" spans="1:61">
      <c r="A1925">
        <v>1924</v>
      </c>
      <c r="B1925">
        <v>1002509116</v>
      </c>
      <c r="C1925">
        <v>3</v>
      </c>
      <c r="D1925" t="s">
        <v>55</v>
      </c>
      <c r="E1925">
        <v>5</v>
      </c>
      <c r="F1925" t="s">
        <v>228</v>
      </c>
      <c r="G1925" t="s">
        <v>127</v>
      </c>
      <c r="H1925" t="s">
        <v>332</v>
      </c>
      <c r="I1925" t="s">
        <v>213</v>
      </c>
      <c r="J1925" t="s">
        <v>214</v>
      </c>
      <c r="K1925" t="s">
        <v>149</v>
      </c>
      <c r="M1925" t="s">
        <v>236</v>
      </c>
      <c r="N1925" t="s">
        <v>216</v>
      </c>
      <c r="O1925" s="57">
        <v>46238.689409722225</v>
      </c>
      <c r="P1925" s="57">
        <v>46239.48233796296</v>
      </c>
      <c r="Q1925">
        <v>69358530</v>
      </c>
      <c r="S1925">
        <v>152431232302</v>
      </c>
      <c r="T1925" t="s">
        <v>4340</v>
      </c>
      <c r="U1925" t="s">
        <v>4341</v>
      </c>
      <c r="Z1925">
        <v>113.8145935</v>
      </c>
      <c r="AA1925">
        <v>-6.9023933</v>
      </c>
      <c r="AB1925" t="s">
        <v>4342</v>
      </c>
      <c r="AC1925" t="s">
        <v>230</v>
      </c>
      <c r="AO1925" s="57">
        <v>46120.694421296299</v>
      </c>
      <c r="AR1925" t="s">
        <v>314</v>
      </c>
      <c r="AS1925" t="s">
        <v>220</v>
      </c>
      <c r="AT1925" t="s">
        <v>231</v>
      </c>
      <c r="AV1925" t="s">
        <v>1085</v>
      </c>
      <c r="AW1925" t="s">
        <v>566</v>
      </c>
      <c r="AX1925" t="s">
        <v>223</v>
      </c>
      <c r="AZ1925" t="s">
        <v>1085</v>
      </c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str">
        <f>VLOOKUP(H1925,Sheet2!$A$1:$B$270,2,FALSE)</f>
        <v>MADURA</v>
      </c>
    </row>
    <row r="1926" spans="1:61">
      <c r="A1926">
        <v>1925</v>
      </c>
      <c r="B1926">
        <v>1002517802</v>
      </c>
      <c r="C1926">
        <v>3</v>
      </c>
      <c r="D1926" t="s">
        <v>38</v>
      </c>
      <c r="E1926">
        <v>5</v>
      </c>
      <c r="F1926" t="s">
        <v>90</v>
      </c>
      <c r="G1926" t="s">
        <v>90</v>
      </c>
      <c r="H1926" t="s">
        <v>356</v>
      </c>
      <c r="I1926" t="s">
        <v>213</v>
      </c>
      <c r="J1926" t="s">
        <v>214</v>
      </c>
      <c r="K1926" t="s">
        <v>149</v>
      </c>
      <c r="L1926" t="s">
        <v>215</v>
      </c>
      <c r="M1926" t="s">
        <v>76</v>
      </c>
      <c r="N1926" t="s">
        <v>216</v>
      </c>
      <c r="O1926" s="57">
        <v>46244.568009259259</v>
      </c>
      <c r="P1926" s="57">
        <v>46245.592905092592</v>
      </c>
      <c r="Q1926">
        <v>69362450</v>
      </c>
      <c r="S1926">
        <v>152639219408</v>
      </c>
      <c r="T1926" t="s">
        <v>6973</v>
      </c>
      <c r="U1926" t="s">
        <v>6974</v>
      </c>
      <c r="V1926" t="s">
        <v>6975</v>
      </c>
      <c r="Z1926">
        <v>112.148356027901</v>
      </c>
      <c r="AA1926">
        <v>-7.7344391525990996</v>
      </c>
      <c r="AB1926" t="s">
        <v>6976</v>
      </c>
      <c r="AC1926" t="s">
        <v>217</v>
      </c>
      <c r="AL1926" t="s">
        <v>218</v>
      </c>
      <c r="AM1926" t="s">
        <v>6977</v>
      </c>
      <c r="AN1926" t="s">
        <v>6</v>
      </c>
      <c r="AO1926" s="57">
        <v>46303.569293981483</v>
      </c>
      <c r="AP1926" s="57">
        <v>46245.541666666664</v>
      </c>
      <c r="AR1926" t="s">
        <v>219</v>
      </c>
      <c r="AS1926" t="s">
        <v>312</v>
      </c>
      <c r="AT1926" t="s">
        <v>231</v>
      </c>
      <c r="AU1926">
        <v>20260811</v>
      </c>
      <c r="AV1926" t="s">
        <v>222</v>
      </c>
      <c r="AW1926" t="s">
        <v>1055</v>
      </c>
      <c r="AX1926" t="s">
        <v>223</v>
      </c>
      <c r="BA1926" s="57">
        <v>46245.541666666664</v>
      </c>
      <c r="BB1926" t="s">
        <v>6977</v>
      </c>
      <c r="BC1926">
        <v>2026</v>
      </c>
      <c r="BD1926">
        <v>8</v>
      </c>
      <c r="BE1926">
        <v>11</v>
      </c>
      <c r="BF1926" s="6">
        <f t="shared" si="90"/>
        <v>46245</v>
      </c>
      <c r="BG1926">
        <f t="shared" si="91"/>
        <v>-0.54166666666424135</v>
      </c>
      <c r="BH1926" t="str">
        <f t="shared" si="92"/>
        <v>COMPLY</v>
      </c>
      <c r="BI1926" t="str">
        <f>VLOOKUP(H1926,Sheet2!$A$1:$B$270,2,FALSE)</f>
        <v>KEDIRI</v>
      </c>
    </row>
    <row r="1927" spans="1:61">
      <c r="A1927">
        <v>1926</v>
      </c>
      <c r="B1927">
        <v>1002519366</v>
      </c>
      <c r="C1927">
        <v>3</v>
      </c>
      <c r="D1927" t="s">
        <v>49</v>
      </c>
      <c r="E1927">
        <v>4</v>
      </c>
      <c r="F1927" t="s">
        <v>253</v>
      </c>
      <c r="G1927" t="s">
        <v>556</v>
      </c>
      <c r="H1927" t="s">
        <v>985</v>
      </c>
      <c r="I1927" t="s">
        <v>213</v>
      </c>
      <c r="J1927" t="s">
        <v>214</v>
      </c>
      <c r="K1927" t="s">
        <v>149</v>
      </c>
      <c r="M1927" t="s">
        <v>559</v>
      </c>
      <c r="N1927" t="s">
        <v>216</v>
      </c>
      <c r="O1927" s="57">
        <v>46245.4531712963</v>
      </c>
      <c r="P1927" s="57">
        <v>46247.590219907404</v>
      </c>
      <c r="Q1927">
        <v>69363076</v>
      </c>
      <c r="S1927">
        <v>142205105791</v>
      </c>
      <c r="T1927" t="s">
        <v>7954</v>
      </c>
      <c r="U1927" t="s">
        <v>7955</v>
      </c>
      <c r="Z1927">
        <v>108.9717311</v>
      </c>
      <c r="AA1927">
        <v>-6.8714279999999999</v>
      </c>
      <c r="AB1927" t="s">
        <v>7956</v>
      </c>
      <c r="AC1927" t="s">
        <v>226</v>
      </c>
      <c r="AO1927" s="57">
        <v>46334.455185185187</v>
      </c>
      <c r="AR1927" t="s">
        <v>6</v>
      </c>
      <c r="AS1927" t="s">
        <v>220</v>
      </c>
      <c r="AT1927" t="s">
        <v>231</v>
      </c>
      <c r="AV1927" t="s">
        <v>1992</v>
      </c>
      <c r="AW1927" t="s">
        <v>566</v>
      </c>
      <c r="AX1927" t="s">
        <v>223</v>
      </c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:61">
      <c r="A1928">
        <v>1927</v>
      </c>
      <c r="B1928">
        <v>1002510259</v>
      </c>
      <c r="C1928">
        <v>3</v>
      </c>
      <c r="D1928" t="s">
        <v>49</v>
      </c>
      <c r="E1928">
        <v>4</v>
      </c>
      <c r="F1928" t="s">
        <v>253</v>
      </c>
      <c r="G1928" t="s">
        <v>556</v>
      </c>
      <c r="H1928" t="s">
        <v>563</v>
      </c>
      <c r="I1928" t="s">
        <v>213</v>
      </c>
      <c r="J1928" t="s">
        <v>214</v>
      </c>
      <c r="K1928" t="s">
        <v>149</v>
      </c>
      <c r="L1928" t="s">
        <v>215</v>
      </c>
      <c r="M1928" t="s">
        <v>582</v>
      </c>
      <c r="N1928" t="s">
        <v>216</v>
      </c>
      <c r="O1928" s="57">
        <v>46239.4846875</v>
      </c>
      <c r="P1928" s="57">
        <v>46240.532060185185</v>
      </c>
      <c r="Q1928">
        <v>69359036</v>
      </c>
      <c r="S1928">
        <v>146281107898</v>
      </c>
      <c r="T1928" t="s">
        <v>3139</v>
      </c>
      <c r="U1928" t="s">
        <v>4343</v>
      </c>
      <c r="V1928" t="s">
        <v>4344</v>
      </c>
      <c r="Z1928">
        <v>108.98992</v>
      </c>
      <c r="AA1928">
        <v>-7.2696569999999996</v>
      </c>
      <c r="AB1928" t="s">
        <v>3142</v>
      </c>
      <c r="AC1928" t="s">
        <v>237</v>
      </c>
      <c r="AL1928" t="s">
        <v>218</v>
      </c>
      <c r="AM1928" t="s">
        <v>1501</v>
      </c>
      <c r="AN1928" t="s">
        <v>6</v>
      </c>
      <c r="AO1928" s="57">
        <v>46150.486030092594</v>
      </c>
      <c r="AP1928" s="57">
        <v>46240.333333333336</v>
      </c>
      <c r="AQ1928" t="s">
        <v>570</v>
      </c>
      <c r="AR1928" t="s">
        <v>14</v>
      </c>
      <c r="AS1928" t="s">
        <v>564</v>
      </c>
      <c r="AT1928" t="s">
        <v>231</v>
      </c>
      <c r="AV1928" t="s">
        <v>4345</v>
      </c>
      <c r="AW1928" t="s">
        <v>1063</v>
      </c>
      <c r="AX1928" t="s">
        <v>223</v>
      </c>
      <c r="BA1928" s="57">
        <v>46240.333333333336</v>
      </c>
      <c r="BB1928" t="s">
        <v>1501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:61">
      <c r="A1929">
        <v>1928</v>
      </c>
      <c r="B1929">
        <v>1002511732</v>
      </c>
      <c r="C1929">
        <v>3</v>
      </c>
      <c r="D1929" t="s">
        <v>38</v>
      </c>
      <c r="E1929">
        <v>5</v>
      </c>
      <c r="F1929" t="s">
        <v>251</v>
      </c>
      <c r="G1929" t="s">
        <v>91</v>
      </c>
      <c r="H1929" t="s">
        <v>400</v>
      </c>
      <c r="I1929" t="s">
        <v>213</v>
      </c>
      <c r="J1929" t="s">
        <v>214</v>
      </c>
      <c r="K1929" t="s">
        <v>149</v>
      </c>
      <c r="L1929" t="s">
        <v>215</v>
      </c>
      <c r="M1929" t="s">
        <v>76</v>
      </c>
      <c r="N1929" t="s">
        <v>216</v>
      </c>
      <c r="O1929" s="57">
        <v>46240.426354166666</v>
      </c>
      <c r="P1929" s="57">
        <v>46241.68959490741</v>
      </c>
      <c r="Q1929">
        <v>69359704</v>
      </c>
      <c r="S1929">
        <v>152703903443</v>
      </c>
      <c r="T1929" t="s">
        <v>3181</v>
      </c>
      <c r="U1929" t="s">
        <v>3182</v>
      </c>
      <c r="V1929" t="s">
        <v>4346</v>
      </c>
      <c r="Z1929">
        <v>112.61115340000001</v>
      </c>
      <c r="AA1929">
        <v>-7.9431544999999897</v>
      </c>
      <c r="AB1929" t="s">
        <v>4347</v>
      </c>
      <c r="AC1929" t="s">
        <v>237</v>
      </c>
      <c r="AL1929" t="s">
        <v>218</v>
      </c>
      <c r="AM1929" t="s">
        <v>4348</v>
      </c>
      <c r="AN1929" t="s">
        <v>6</v>
      </c>
      <c r="AO1929" s="57">
        <v>46181.434108796297</v>
      </c>
      <c r="AP1929" s="57">
        <v>46241.625</v>
      </c>
      <c r="AR1929" t="s">
        <v>219</v>
      </c>
      <c r="AS1929" t="s">
        <v>586</v>
      </c>
      <c r="AT1929" t="s">
        <v>231</v>
      </c>
      <c r="AU1929">
        <v>20260807</v>
      </c>
      <c r="AV1929" t="s">
        <v>222</v>
      </c>
      <c r="AW1929" t="s">
        <v>1059</v>
      </c>
      <c r="AX1929" t="s">
        <v>223</v>
      </c>
      <c r="BA1929" s="57">
        <v>46241.625</v>
      </c>
      <c r="BB1929" t="s">
        <v>4348</v>
      </c>
      <c r="BC1929">
        <v>2026</v>
      </c>
      <c r="BD1929">
        <v>8</v>
      </c>
      <c r="BE1929">
        <v>7</v>
      </c>
      <c r="BF1929" s="6">
        <f t="shared" si="90"/>
        <v>46241</v>
      </c>
      <c r="BG1929">
        <f t="shared" si="91"/>
        <v>-0.625</v>
      </c>
      <c r="BH1929" t="str">
        <f t="shared" si="92"/>
        <v>COMPLY</v>
      </c>
      <c r="BI1929" t="str">
        <f>VLOOKUP(H1929,Sheet2!$A$1:$B$270,2,FALSE)</f>
        <v>MALANG</v>
      </c>
    </row>
    <row r="1930" spans="1:61">
      <c r="A1930">
        <v>1929</v>
      </c>
      <c r="B1930">
        <v>1002508832</v>
      </c>
      <c r="C1930">
        <v>3</v>
      </c>
      <c r="D1930" t="s">
        <v>34</v>
      </c>
      <c r="E1930">
        <v>5</v>
      </c>
      <c r="F1930" t="s">
        <v>580</v>
      </c>
      <c r="G1930" t="s">
        <v>79</v>
      </c>
      <c r="H1930" t="s">
        <v>473</v>
      </c>
      <c r="I1930" t="s">
        <v>213</v>
      </c>
      <c r="J1930" t="s">
        <v>214</v>
      </c>
      <c r="K1930" t="s">
        <v>149</v>
      </c>
      <c r="M1930" t="s">
        <v>76</v>
      </c>
      <c r="N1930" t="s">
        <v>216</v>
      </c>
      <c r="O1930" s="57">
        <v>46238.635671296295</v>
      </c>
      <c r="P1930" s="57">
        <v>46241.352754629632</v>
      </c>
      <c r="Q1930">
        <v>69358450</v>
      </c>
      <c r="S1930">
        <v>172407213724</v>
      </c>
      <c r="T1930" t="s">
        <v>4349</v>
      </c>
      <c r="U1930" t="s">
        <v>1155</v>
      </c>
      <c r="V1930" t="s">
        <v>4350</v>
      </c>
      <c r="Z1930">
        <v>115.3041858</v>
      </c>
      <c r="AA1930">
        <v>-8.5647649000000001</v>
      </c>
      <c r="AB1930" t="s">
        <v>4351</v>
      </c>
      <c r="AC1930" t="s">
        <v>230</v>
      </c>
      <c r="AL1930" t="s">
        <v>218</v>
      </c>
      <c r="AM1930" t="s">
        <v>2901</v>
      </c>
      <c r="AN1930" t="s">
        <v>6</v>
      </c>
      <c r="AO1930" s="57">
        <v>46120.64298611111</v>
      </c>
      <c r="AP1930" s="57">
        <v>46240.333333333336</v>
      </c>
      <c r="AR1930" t="s">
        <v>219</v>
      </c>
      <c r="AS1930" t="s">
        <v>79</v>
      </c>
      <c r="AT1930" t="s">
        <v>231</v>
      </c>
      <c r="AU1930">
        <v>20260807</v>
      </c>
      <c r="AV1930" t="s">
        <v>222</v>
      </c>
      <c r="AW1930" t="s">
        <v>592</v>
      </c>
      <c r="AX1930" t="s">
        <v>223</v>
      </c>
      <c r="BA1930" s="57">
        <v>46240.333333333336</v>
      </c>
      <c r="BB1930" t="s">
        <v>2901</v>
      </c>
      <c r="BC1930">
        <v>2026</v>
      </c>
      <c r="BD1930">
        <v>8</v>
      </c>
      <c r="BE1930">
        <v>7</v>
      </c>
      <c r="BF1930" s="6">
        <f t="shared" si="90"/>
        <v>46241</v>
      </c>
      <c r="BG1930">
        <f t="shared" si="91"/>
        <v>0.66666666666424135</v>
      </c>
      <c r="BH1930" t="str">
        <f t="shared" si="92"/>
        <v>COMPLY</v>
      </c>
      <c r="BI1930" t="str">
        <f>VLOOKUP(H1930,Sheet2!$A$1:$B$270,2,FALSE)</f>
        <v>GIANYAR</v>
      </c>
    </row>
    <row r="1931" spans="1:61">
      <c r="A1931">
        <v>1930</v>
      </c>
      <c r="B1931">
        <v>1002520618</v>
      </c>
      <c r="C1931">
        <v>3</v>
      </c>
      <c r="D1931" t="s">
        <v>49</v>
      </c>
      <c r="E1931">
        <v>4</v>
      </c>
      <c r="F1931" t="s">
        <v>247</v>
      </c>
      <c r="G1931" t="s">
        <v>551</v>
      </c>
      <c r="H1931" t="s">
        <v>964</v>
      </c>
      <c r="I1931" t="s">
        <v>213</v>
      </c>
      <c r="J1931" t="s">
        <v>214</v>
      </c>
      <c r="K1931" t="s">
        <v>149</v>
      </c>
      <c r="L1931" t="s">
        <v>215</v>
      </c>
      <c r="M1931" t="s">
        <v>76</v>
      </c>
      <c r="N1931" t="s">
        <v>216</v>
      </c>
      <c r="O1931" s="57">
        <v>46245.666620370372</v>
      </c>
      <c r="P1931" s="57">
        <v>46246.618923611109</v>
      </c>
      <c r="Q1931">
        <v>69363588</v>
      </c>
      <c r="S1931">
        <v>146457106366</v>
      </c>
      <c r="T1931" t="s">
        <v>7957</v>
      </c>
      <c r="U1931" t="s">
        <v>7958</v>
      </c>
      <c r="V1931" t="s">
        <v>7959</v>
      </c>
      <c r="Z1931">
        <v>110.222165</v>
      </c>
      <c r="AA1931">
        <v>-6.9445139999999999</v>
      </c>
      <c r="AB1931" t="s">
        <v>7960</v>
      </c>
      <c r="AC1931" t="s">
        <v>237</v>
      </c>
      <c r="AL1931" t="s">
        <v>218</v>
      </c>
      <c r="AM1931" t="s">
        <v>7961</v>
      </c>
      <c r="AN1931" t="s">
        <v>6</v>
      </c>
      <c r="AO1931" s="57">
        <v>46334.673483796294</v>
      </c>
      <c r="AP1931" s="57">
        <v>46246.541666666664</v>
      </c>
      <c r="AR1931" t="s">
        <v>219</v>
      </c>
      <c r="AS1931" t="s">
        <v>220</v>
      </c>
      <c r="AT1931" t="s">
        <v>231</v>
      </c>
      <c r="AU1931">
        <v>20260812</v>
      </c>
      <c r="AV1931" t="s">
        <v>222</v>
      </c>
      <c r="AW1931" t="s">
        <v>1063</v>
      </c>
      <c r="AX1931" t="s">
        <v>223</v>
      </c>
      <c r="BA1931" s="57">
        <v>46246.541666666664</v>
      </c>
      <c r="BB1931" t="s">
        <v>7961</v>
      </c>
      <c r="BC1931">
        <v>2026</v>
      </c>
      <c r="BD1931">
        <v>8</v>
      </c>
      <c r="BE1931">
        <v>12</v>
      </c>
      <c r="BF1931" s="6">
        <f t="shared" si="90"/>
        <v>46246</v>
      </c>
      <c r="BG1931">
        <f t="shared" si="91"/>
        <v>-0.54166666666424135</v>
      </c>
      <c r="BH1931" t="str">
        <f t="shared" si="92"/>
        <v>COMPLY</v>
      </c>
      <c r="BI1931" t="e">
        <f>VLOOKUP(H1931,Sheet2!$A$1:$B$270,2,FALSE)</f>
        <v>#N/A</v>
      </c>
    </row>
    <row r="1932" spans="1:61">
      <c r="A1932">
        <v>1931</v>
      </c>
      <c r="B1932">
        <v>1002523266</v>
      </c>
      <c r="C1932">
        <v>3</v>
      </c>
      <c r="D1932" t="s">
        <v>55</v>
      </c>
      <c r="E1932">
        <v>5</v>
      </c>
      <c r="F1932" t="s">
        <v>267</v>
      </c>
      <c r="G1932" t="s">
        <v>122</v>
      </c>
      <c r="H1932" t="s">
        <v>358</v>
      </c>
      <c r="I1932" t="s">
        <v>213</v>
      </c>
      <c r="J1932" t="s">
        <v>214</v>
      </c>
      <c r="K1932" t="s">
        <v>149</v>
      </c>
      <c r="M1932" t="s">
        <v>279</v>
      </c>
      <c r="N1932" t="s">
        <v>216</v>
      </c>
      <c r="O1932" s="57">
        <v>46247.341562499998</v>
      </c>
      <c r="P1932" s="57">
        <v>46247.777488425927</v>
      </c>
      <c r="Q1932">
        <v>69364688</v>
      </c>
      <c r="S1932">
        <v>152451212018</v>
      </c>
      <c r="T1932" t="s">
        <v>9847</v>
      </c>
      <c r="U1932" t="s">
        <v>9848</v>
      </c>
      <c r="V1932" t="s">
        <v>9849</v>
      </c>
      <c r="Z1932">
        <v>112.4532281</v>
      </c>
      <c r="AA1932">
        <v>-6.8895689999999998</v>
      </c>
      <c r="AB1932" t="s">
        <v>9850</v>
      </c>
      <c r="AC1932" t="s">
        <v>230</v>
      </c>
      <c r="AL1932" t="s">
        <v>218</v>
      </c>
      <c r="AM1932" t="s">
        <v>9295</v>
      </c>
      <c r="AN1932" t="s">
        <v>6</v>
      </c>
      <c r="AO1932" t="s">
        <v>9255</v>
      </c>
      <c r="AP1932" s="57">
        <v>46248.333333333336</v>
      </c>
      <c r="AQ1932" t="s">
        <v>249</v>
      </c>
      <c r="AR1932" t="s">
        <v>280</v>
      </c>
      <c r="AS1932" t="s">
        <v>122</v>
      </c>
      <c r="AT1932" t="s">
        <v>231</v>
      </c>
      <c r="AV1932" t="s">
        <v>9851</v>
      </c>
      <c r="AW1932" t="s">
        <v>567</v>
      </c>
      <c r="AX1932" t="s">
        <v>223</v>
      </c>
      <c r="BA1932" s="57">
        <v>46248.333333333336</v>
      </c>
      <c r="BB1932" t="s">
        <v>9295</v>
      </c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str">
        <f>VLOOKUP(H1932,Sheet2!$A$1:$B$270,2,FALSE)</f>
        <v>GRESIK</v>
      </c>
    </row>
    <row r="1933" spans="1:61">
      <c r="A1933">
        <v>1932</v>
      </c>
      <c r="B1933">
        <v>1002512661</v>
      </c>
      <c r="C1933">
        <v>3</v>
      </c>
      <c r="D1933" t="s">
        <v>38</v>
      </c>
      <c r="E1933">
        <v>5</v>
      </c>
      <c r="F1933" t="s">
        <v>92</v>
      </c>
      <c r="G1933" t="s">
        <v>95</v>
      </c>
      <c r="H1933" t="s">
        <v>245</v>
      </c>
      <c r="I1933" t="s">
        <v>213</v>
      </c>
      <c r="J1933" t="s">
        <v>214</v>
      </c>
      <c r="K1933" t="s">
        <v>149</v>
      </c>
      <c r="L1933" t="s">
        <v>215</v>
      </c>
      <c r="M1933" t="s">
        <v>76</v>
      </c>
      <c r="N1933" t="s">
        <v>216</v>
      </c>
      <c r="O1933" s="57">
        <v>46240.601365740738</v>
      </c>
      <c r="P1933" s="57">
        <v>46241.673726851855</v>
      </c>
      <c r="Q1933">
        <v>69360056</v>
      </c>
      <c r="S1933">
        <v>152604231076</v>
      </c>
      <c r="T1933" t="s">
        <v>4361</v>
      </c>
      <c r="U1933" t="s">
        <v>4362</v>
      </c>
      <c r="V1933" t="s">
        <v>4363</v>
      </c>
      <c r="Z1933">
        <v>111.485805</v>
      </c>
      <c r="AA1933">
        <v>-7.9076339999999998</v>
      </c>
      <c r="AB1933" t="s">
        <v>4364</v>
      </c>
      <c r="AC1933" t="s">
        <v>237</v>
      </c>
      <c r="AL1933" t="s">
        <v>218</v>
      </c>
      <c r="AM1933" t="s">
        <v>4365</v>
      </c>
      <c r="AN1933" t="s">
        <v>6</v>
      </c>
      <c r="AO1933" s="57">
        <v>46181.611122685186</v>
      </c>
      <c r="AP1933" s="57">
        <v>46241.541666666664</v>
      </c>
      <c r="AR1933" t="s">
        <v>219</v>
      </c>
      <c r="AS1933" t="s">
        <v>246</v>
      </c>
      <c r="AT1933" t="s">
        <v>231</v>
      </c>
      <c r="AU1933">
        <v>20260807</v>
      </c>
      <c r="AV1933" t="s">
        <v>222</v>
      </c>
      <c r="AW1933" t="s">
        <v>1055</v>
      </c>
      <c r="AX1933" t="s">
        <v>223</v>
      </c>
      <c r="BA1933" s="57">
        <v>46241.541666666664</v>
      </c>
      <c r="BB1933" t="s">
        <v>4365</v>
      </c>
      <c r="BC1933">
        <v>2026</v>
      </c>
      <c r="BD1933">
        <v>8</v>
      </c>
      <c r="BE1933">
        <v>7</v>
      </c>
      <c r="BF1933" s="6">
        <f t="shared" si="90"/>
        <v>46241</v>
      </c>
      <c r="BG1933">
        <f t="shared" si="91"/>
        <v>-0.54166666666424135</v>
      </c>
      <c r="BH1933" t="str">
        <f t="shared" si="92"/>
        <v>COMPLY</v>
      </c>
      <c r="BI1933" t="str">
        <f>VLOOKUP(H1933,Sheet2!$A$1:$B$270,2,FALSE)</f>
        <v>PONOROGO</v>
      </c>
    </row>
    <row r="1934" spans="1:61">
      <c r="A1934">
        <v>1933</v>
      </c>
      <c r="B1934">
        <v>1002505530</v>
      </c>
      <c r="C1934">
        <v>3</v>
      </c>
      <c r="D1934" t="s">
        <v>34</v>
      </c>
      <c r="E1934">
        <v>5</v>
      </c>
      <c r="F1934" t="s">
        <v>580</v>
      </c>
      <c r="G1934" t="s">
        <v>79</v>
      </c>
      <c r="H1934" t="s">
        <v>290</v>
      </c>
      <c r="I1934" t="s">
        <v>213</v>
      </c>
      <c r="J1934" t="s">
        <v>214</v>
      </c>
      <c r="K1934" t="s">
        <v>149</v>
      </c>
      <c r="M1934" t="s">
        <v>76</v>
      </c>
      <c r="N1934" t="s">
        <v>216</v>
      </c>
      <c r="O1934" s="57">
        <v>46237.366574074076</v>
      </c>
      <c r="P1934" s="57">
        <v>46238.895092592589</v>
      </c>
      <c r="Q1934">
        <v>69357184</v>
      </c>
      <c r="S1934">
        <v>172408247848</v>
      </c>
      <c r="T1934" t="s">
        <v>3638</v>
      </c>
      <c r="U1934" t="s">
        <v>3639</v>
      </c>
      <c r="V1934" t="s">
        <v>4371</v>
      </c>
      <c r="Z1934">
        <v>115.2888986</v>
      </c>
      <c r="AA1934">
        <v>-8.5771531000000003</v>
      </c>
      <c r="AB1934" t="s">
        <v>3640</v>
      </c>
      <c r="AC1934" t="s">
        <v>230</v>
      </c>
      <c r="AL1934" t="s">
        <v>218</v>
      </c>
      <c r="AM1934" t="s">
        <v>3430</v>
      </c>
      <c r="AN1934" t="s">
        <v>6</v>
      </c>
      <c r="AO1934" s="57">
        <v>46089.371631944443</v>
      </c>
      <c r="AP1934" s="57">
        <v>46238.541666666664</v>
      </c>
      <c r="AR1934" t="s">
        <v>219</v>
      </c>
      <c r="AS1934" t="s">
        <v>698</v>
      </c>
      <c r="AT1934" t="s">
        <v>231</v>
      </c>
      <c r="AU1934">
        <v>20260804</v>
      </c>
      <c r="AV1934" t="s">
        <v>222</v>
      </c>
      <c r="AW1934" t="s">
        <v>592</v>
      </c>
      <c r="AX1934" t="s">
        <v>223</v>
      </c>
      <c r="BA1934" s="57">
        <v>46238.541666666664</v>
      </c>
      <c r="BB1934" t="s">
        <v>3430</v>
      </c>
      <c r="BC1934">
        <v>2026</v>
      </c>
      <c r="BD1934">
        <v>8</v>
      </c>
      <c r="BE1934">
        <v>4</v>
      </c>
      <c r="BF1934" s="6">
        <f t="shared" si="90"/>
        <v>46238</v>
      </c>
      <c r="BG1934">
        <f t="shared" si="91"/>
        <v>-0.54166666666424135</v>
      </c>
      <c r="BH1934" t="str">
        <f t="shared" si="92"/>
        <v>COMPLY</v>
      </c>
      <c r="BI1934" t="str">
        <f>VLOOKUP(H1934,Sheet2!$A$1:$B$270,2,FALSE)</f>
        <v>GIANYAR</v>
      </c>
    </row>
    <row r="1935" spans="1:61">
      <c r="A1935">
        <v>1934</v>
      </c>
      <c r="B1935">
        <v>1002513342</v>
      </c>
      <c r="C1935">
        <v>3</v>
      </c>
      <c r="D1935" t="s">
        <v>49</v>
      </c>
      <c r="E1935">
        <v>4</v>
      </c>
      <c r="F1935" t="s">
        <v>247</v>
      </c>
      <c r="G1935" t="s">
        <v>248</v>
      </c>
      <c r="H1935" t="s">
        <v>633</v>
      </c>
      <c r="I1935" t="s">
        <v>213</v>
      </c>
      <c r="J1935" t="s">
        <v>214</v>
      </c>
      <c r="K1935" t="s">
        <v>149</v>
      </c>
      <c r="L1935" t="s">
        <v>215</v>
      </c>
      <c r="M1935" t="s">
        <v>76</v>
      </c>
      <c r="N1935" t="s">
        <v>216</v>
      </c>
      <c r="O1935" s="57">
        <v>46240.726342592592</v>
      </c>
      <c r="P1935" s="57">
        <v>46241.571377314816</v>
      </c>
      <c r="Q1935">
        <v>69360276</v>
      </c>
      <c r="S1935">
        <v>141420144693</v>
      </c>
      <c r="T1935" t="s">
        <v>4372</v>
      </c>
      <c r="U1935" t="s">
        <v>6173</v>
      </c>
      <c r="V1935" t="s">
        <v>4373</v>
      </c>
      <c r="Z1935">
        <v>110.3454625</v>
      </c>
      <c r="AA1935">
        <v>-6.9958875999999997</v>
      </c>
      <c r="AB1935" t="s">
        <v>4374</v>
      </c>
      <c r="AC1935" t="s">
        <v>217</v>
      </c>
      <c r="AL1935" t="s">
        <v>218</v>
      </c>
      <c r="AM1935" t="s">
        <v>4375</v>
      </c>
      <c r="AN1935" t="s">
        <v>6</v>
      </c>
      <c r="AO1935" s="57">
        <v>46181.735937500001</v>
      </c>
      <c r="AP1935" s="57">
        <v>46242.333333333336</v>
      </c>
      <c r="AR1935" t="s">
        <v>219</v>
      </c>
      <c r="AS1935" t="s">
        <v>266</v>
      </c>
      <c r="AT1935" t="s">
        <v>231</v>
      </c>
      <c r="AU1935">
        <v>20260807</v>
      </c>
      <c r="AV1935" t="s">
        <v>222</v>
      </c>
      <c r="AW1935" t="s">
        <v>1057</v>
      </c>
      <c r="AX1935" t="s">
        <v>223</v>
      </c>
      <c r="BA1935" s="57">
        <v>46242.333333333336</v>
      </c>
      <c r="BB1935" t="s">
        <v>4375</v>
      </c>
      <c r="BC1935">
        <v>2026</v>
      </c>
      <c r="BD1935">
        <v>8</v>
      </c>
      <c r="BE1935">
        <v>7</v>
      </c>
      <c r="BF1935" s="6">
        <f t="shared" si="90"/>
        <v>46241</v>
      </c>
      <c r="BG1935">
        <f t="shared" si="91"/>
        <v>-1.3333333333357587</v>
      </c>
      <c r="BH1935" t="str">
        <f t="shared" si="92"/>
        <v>COMPLY</v>
      </c>
      <c r="BI1935" t="e">
        <f>VLOOKUP(H1935,Sheet2!$A$1:$B$270,2,FALSE)</f>
        <v>#N/A</v>
      </c>
    </row>
    <row r="1936" spans="1:61">
      <c r="A1936">
        <v>1935</v>
      </c>
      <c r="B1936">
        <v>1002511287</v>
      </c>
      <c r="C1936">
        <v>3</v>
      </c>
      <c r="D1936" t="s">
        <v>49</v>
      </c>
      <c r="E1936">
        <v>4</v>
      </c>
      <c r="F1936" t="s">
        <v>247</v>
      </c>
      <c r="G1936" t="s">
        <v>248</v>
      </c>
      <c r="H1936" t="s">
        <v>966</v>
      </c>
      <c r="I1936" t="s">
        <v>213</v>
      </c>
      <c r="J1936" t="s">
        <v>214</v>
      </c>
      <c r="K1936" t="s">
        <v>149</v>
      </c>
      <c r="L1936" t="s">
        <v>215</v>
      </c>
      <c r="M1936" t="s">
        <v>76</v>
      </c>
      <c r="N1936" t="s">
        <v>216</v>
      </c>
      <c r="O1936" s="57">
        <v>46239.745092592595</v>
      </c>
      <c r="P1936" s="57">
        <v>46240.581377314818</v>
      </c>
      <c r="Q1936">
        <v>69359469</v>
      </c>
      <c r="S1936">
        <v>142410344955</v>
      </c>
      <c r="T1936" t="s">
        <v>4376</v>
      </c>
      <c r="U1936" t="s">
        <v>4377</v>
      </c>
      <c r="V1936" t="s">
        <v>4378</v>
      </c>
      <c r="Z1936">
        <v>110.4581349</v>
      </c>
      <c r="AA1936">
        <v>-7.0232703000000001</v>
      </c>
      <c r="AB1936" t="s">
        <v>4379</v>
      </c>
      <c r="AC1936" t="s">
        <v>217</v>
      </c>
      <c r="AL1936" t="s">
        <v>218</v>
      </c>
      <c r="AM1936" t="s">
        <v>4380</v>
      </c>
      <c r="AN1936" t="s">
        <v>6</v>
      </c>
      <c r="AO1936" s="57">
        <v>46150.746423611112</v>
      </c>
      <c r="AP1936" s="57">
        <v>46240.625</v>
      </c>
      <c r="AR1936" t="s">
        <v>219</v>
      </c>
      <c r="AS1936" t="s">
        <v>967</v>
      </c>
      <c r="AT1936" t="s">
        <v>231</v>
      </c>
      <c r="AU1936">
        <v>20260806</v>
      </c>
      <c r="AV1936" t="s">
        <v>222</v>
      </c>
      <c r="AW1936" t="s">
        <v>1059</v>
      </c>
      <c r="AX1936" t="s">
        <v>223</v>
      </c>
      <c r="BA1936" s="57">
        <v>46240.625</v>
      </c>
      <c r="BB1936" t="s">
        <v>4380</v>
      </c>
      <c r="BC1936">
        <v>2026</v>
      </c>
      <c r="BD1936">
        <v>8</v>
      </c>
      <c r="BE1936">
        <v>6</v>
      </c>
      <c r="BF1936" s="6">
        <f t="shared" si="90"/>
        <v>46240</v>
      </c>
      <c r="BG1936">
        <f t="shared" si="91"/>
        <v>-0.625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1002512802</v>
      </c>
      <c r="C1937">
        <v>3</v>
      </c>
      <c r="D1937" t="s">
        <v>59</v>
      </c>
      <c r="E1937">
        <v>4</v>
      </c>
      <c r="F1937" t="s">
        <v>573</v>
      </c>
      <c r="G1937" t="s">
        <v>928</v>
      </c>
      <c r="H1937" t="s">
        <v>957</v>
      </c>
      <c r="I1937" t="s">
        <v>213</v>
      </c>
      <c r="J1937" t="s">
        <v>214</v>
      </c>
      <c r="K1937" t="s">
        <v>149</v>
      </c>
      <c r="M1937" t="s">
        <v>1013</v>
      </c>
      <c r="N1937" t="s">
        <v>216</v>
      </c>
      <c r="O1937" s="57">
        <v>46240.62736111111</v>
      </c>
      <c r="P1937" s="57">
        <v>46240.628645833334</v>
      </c>
      <c r="Q1937">
        <v>69360106</v>
      </c>
      <c r="S1937">
        <v>146129128500</v>
      </c>
      <c r="T1937" t="s">
        <v>1542</v>
      </c>
      <c r="Z1937">
        <v>110.388051797317</v>
      </c>
      <c r="AA1937">
        <v>-7.9642490331298097</v>
      </c>
      <c r="AB1937" t="s">
        <v>2979</v>
      </c>
      <c r="AC1937" t="s">
        <v>293</v>
      </c>
      <c r="AO1937" s="57">
        <v>46181.642870370371</v>
      </c>
      <c r="AR1937" t="s">
        <v>6</v>
      </c>
      <c r="AS1937" t="s">
        <v>220</v>
      </c>
      <c r="AT1937" t="s">
        <v>231</v>
      </c>
      <c r="AV1937" t="s">
        <v>1014</v>
      </c>
      <c r="AW1937" t="s">
        <v>566</v>
      </c>
      <c r="AX1937" t="s">
        <v>223</v>
      </c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:61">
      <c r="A1938">
        <v>1937</v>
      </c>
      <c r="B1938">
        <v>1002512605</v>
      </c>
      <c r="C1938">
        <v>3</v>
      </c>
      <c r="D1938" t="s">
        <v>55</v>
      </c>
      <c r="E1938">
        <v>5</v>
      </c>
      <c r="F1938" t="s">
        <v>228</v>
      </c>
      <c r="G1938" t="s">
        <v>121</v>
      </c>
      <c r="H1938" t="s">
        <v>389</v>
      </c>
      <c r="I1938" t="s">
        <v>213</v>
      </c>
      <c r="J1938" t="s">
        <v>214</v>
      </c>
      <c r="K1938" t="s">
        <v>149</v>
      </c>
      <c r="M1938" t="s">
        <v>76</v>
      </c>
      <c r="N1938" t="s">
        <v>216</v>
      </c>
      <c r="O1938" s="57">
        <v>46240.591400462959</v>
      </c>
      <c r="P1938" s="57">
        <v>46240.705034722225</v>
      </c>
      <c r="Q1938">
        <v>69357423</v>
      </c>
      <c r="S1938">
        <v>152435221987</v>
      </c>
      <c r="T1938" t="s">
        <v>2282</v>
      </c>
      <c r="U1938" t="s">
        <v>4381</v>
      </c>
      <c r="V1938" t="s">
        <v>4382</v>
      </c>
      <c r="Z1938">
        <v>112.800239</v>
      </c>
      <c r="AA1938">
        <v>-7.0609678000000002</v>
      </c>
      <c r="AB1938" t="s">
        <v>2285</v>
      </c>
      <c r="AC1938" t="s">
        <v>230</v>
      </c>
      <c r="AL1938" t="s">
        <v>218</v>
      </c>
      <c r="AM1938" t="s">
        <v>4383</v>
      </c>
      <c r="AN1938" t="s">
        <v>6</v>
      </c>
      <c r="AO1938" s="57">
        <v>46181.601423611108</v>
      </c>
      <c r="AR1938" t="s">
        <v>219</v>
      </c>
      <c r="AS1938" t="s">
        <v>220</v>
      </c>
      <c r="AT1938" t="s">
        <v>231</v>
      </c>
      <c r="AU1938">
        <v>20260806</v>
      </c>
      <c r="AV1938" t="s">
        <v>222</v>
      </c>
      <c r="AW1938" t="s">
        <v>568</v>
      </c>
      <c r="AX1938" t="s">
        <v>223</v>
      </c>
      <c r="BA1938" s="57">
        <v>46240.291666666664</v>
      </c>
      <c r="BB1938" t="s">
        <v>4383</v>
      </c>
      <c r="BC1938">
        <v>2026</v>
      </c>
      <c r="BD1938">
        <v>8</v>
      </c>
      <c r="BE1938">
        <v>6</v>
      </c>
      <c r="BF1938" s="6">
        <f t="shared" si="90"/>
        <v>46240</v>
      </c>
      <c r="BG1938">
        <f t="shared" si="91"/>
        <v>-0.29166666666424135</v>
      </c>
      <c r="BH1938" t="str">
        <f t="shared" si="92"/>
        <v>COMPLY</v>
      </c>
      <c r="BI1938" t="str">
        <f>VLOOKUP(H1938,Sheet2!$A$1:$B$270,2,FALSE)</f>
        <v>MADURA</v>
      </c>
    </row>
    <row r="1939" spans="1:61">
      <c r="A1939">
        <v>1938</v>
      </c>
      <c r="B1939">
        <v>1002513483</v>
      </c>
      <c r="C1939">
        <v>3</v>
      </c>
      <c r="D1939" t="s">
        <v>38</v>
      </c>
      <c r="E1939">
        <v>5</v>
      </c>
      <c r="F1939" t="s">
        <v>90</v>
      </c>
      <c r="G1939" t="s">
        <v>90</v>
      </c>
      <c r="H1939" t="s">
        <v>421</v>
      </c>
      <c r="I1939" t="s">
        <v>213</v>
      </c>
      <c r="J1939" t="s">
        <v>214</v>
      </c>
      <c r="K1939" t="s">
        <v>149</v>
      </c>
      <c r="L1939" t="s">
        <v>215</v>
      </c>
      <c r="M1939" t="s">
        <v>76</v>
      </c>
      <c r="N1939" t="s">
        <v>216</v>
      </c>
      <c r="O1939" s="57">
        <v>46240.809699074074</v>
      </c>
      <c r="P1939" s="57">
        <v>46242.758402777778</v>
      </c>
      <c r="Q1939">
        <v>69360341</v>
      </c>
      <c r="S1939">
        <v>152610241470</v>
      </c>
      <c r="T1939" t="s">
        <v>2107</v>
      </c>
      <c r="U1939" t="s">
        <v>4386</v>
      </c>
      <c r="V1939" t="s">
        <v>4387</v>
      </c>
      <c r="Z1939">
        <v>112.0012292</v>
      </c>
      <c r="AA1939">
        <v>-7.8589176999999903</v>
      </c>
      <c r="AB1939" t="s">
        <v>4388</v>
      </c>
      <c r="AC1939" t="s">
        <v>237</v>
      </c>
      <c r="AL1939" t="s">
        <v>218</v>
      </c>
      <c r="AM1939" t="s">
        <v>1857</v>
      </c>
      <c r="AN1939" t="s">
        <v>6</v>
      </c>
      <c r="AO1939" s="57">
        <v>46181.819328703707</v>
      </c>
      <c r="AP1939" s="57">
        <v>46242.333333333336</v>
      </c>
      <c r="AR1939" t="s">
        <v>219</v>
      </c>
      <c r="AS1939" t="s">
        <v>220</v>
      </c>
      <c r="AT1939" t="s">
        <v>231</v>
      </c>
      <c r="AU1939">
        <v>20260808</v>
      </c>
      <c r="AV1939" t="s">
        <v>222</v>
      </c>
      <c r="AW1939" t="s">
        <v>1060</v>
      </c>
      <c r="AX1939" t="s">
        <v>223</v>
      </c>
      <c r="BA1939" s="57">
        <v>46242.333333333336</v>
      </c>
      <c r="BB1939" t="s">
        <v>1857</v>
      </c>
      <c r="BC1939">
        <v>2026</v>
      </c>
      <c r="BD1939">
        <v>8</v>
      </c>
      <c r="BE1939">
        <v>8</v>
      </c>
      <c r="BF1939" s="6">
        <f t="shared" si="90"/>
        <v>46242</v>
      </c>
      <c r="BG1939">
        <f t="shared" si="91"/>
        <v>-0.33333333333575865</v>
      </c>
      <c r="BH1939" t="str">
        <f t="shared" si="92"/>
        <v>COMPLY</v>
      </c>
      <c r="BI1939" t="str">
        <f>VLOOKUP(H1939,Sheet2!$A$1:$B$270,2,FALSE)</f>
        <v>KEDIRI</v>
      </c>
    </row>
    <row r="1940" spans="1:61">
      <c r="A1940">
        <v>1939</v>
      </c>
      <c r="B1940">
        <v>1002525149</v>
      </c>
      <c r="C1940">
        <v>3</v>
      </c>
      <c r="D1940" t="s">
        <v>49</v>
      </c>
      <c r="E1940">
        <v>4</v>
      </c>
      <c r="F1940" t="s">
        <v>247</v>
      </c>
      <c r="G1940" t="s">
        <v>551</v>
      </c>
      <c r="H1940" t="s">
        <v>552</v>
      </c>
      <c r="I1940" t="s">
        <v>213</v>
      </c>
      <c r="J1940" t="s">
        <v>214</v>
      </c>
      <c r="K1940" t="s">
        <v>149</v>
      </c>
      <c r="L1940" t="s">
        <v>215</v>
      </c>
      <c r="M1940" t="s">
        <v>240</v>
      </c>
      <c r="N1940" t="s">
        <v>216</v>
      </c>
      <c r="O1940" s="57">
        <v>46247.738842592589</v>
      </c>
      <c r="P1940" s="57">
        <v>46247.740289351852</v>
      </c>
      <c r="Q1940">
        <v>69365499</v>
      </c>
      <c r="S1940">
        <v>143407106660</v>
      </c>
      <c r="T1940" t="s">
        <v>9852</v>
      </c>
      <c r="U1940" t="s">
        <v>9853</v>
      </c>
      <c r="V1940" t="s">
        <v>9854</v>
      </c>
      <c r="Z1940">
        <v>110.039703</v>
      </c>
      <c r="AA1940">
        <v>-6.9718260000000001</v>
      </c>
      <c r="AB1940" t="s">
        <v>9855</v>
      </c>
      <c r="AC1940" t="s">
        <v>237</v>
      </c>
      <c r="AL1940" t="s">
        <v>218</v>
      </c>
      <c r="AM1940" t="s">
        <v>9856</v>
      </c>
      <c r="AN1940" t="s">
        <v>6</v>
      </c>
      <c r="AO1940" t="s">
        <v>9638</v>
      </c>
      <c r="AP1940" s="57">
        <v>46248.625</v>
      </c>
      <c r="AR1940" t="s">
        <v>241</v>
      </c>
      <c r="AS1940" t="s">
        <v>553</v>
      </c>
      <c r="AT1940" t="s">
        <v>231</v>
      </c>
      <c r="AV1940" t="s">
        <v>240</v>
      </c>
      <c r="AW1940" t="s">
        <v>5954</v>
      </c>
      <c r="AX1940" t="s">
        <v>223</v>
      </c>
      <c r="BA1940" s="57">
        <v>46248.625</v>
      </c>
      <c r="BB1940" t="s">
        <v>9856</v>
      </c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:61">
      <c r="A1941">
        <v>1940</v>
      </c>
      <c r="B1941">
        <v>1002518496</v>
      </c>
      <c r="C1941">
        <v>3</v>
      </c>
      <c r="D1941" t="s">
        <v>49</v>
      </c>
      <c r="E1941">
        <v>4</v>
      </c>
      <c r="F1941" t="s">
        <v>253</v>
      </c>
      <c r="G1941" t="s">
        <v>556</v>
      </c>
      <c r="H1941" t="s">
        <v>616</v>
      </c>
      <c r="I1941" t="s">
        <v>213</v>
      </c>
      <c r="J1941" t="s">
        <v>214</v>
      </c>
      <c r="K1941" t="s">
        <v>149</v>
      </c>
      <c r="M1941" t="s">
        <v>76</v>
      </c>
      <c r="N1941" t="s">
        <v>216</v>
      </c>
      <c r="O1941" s="57">
        <v>46244.692083333335</v>
      </c>
      <c r="P1941" s="57">
        <v>46244.818668981483</v>
      </c>
      <c r="Q1941">
        <v>69360947</v>
      </c>
      <c r="S1941">
        <v>142214105680</v>
      </c>
      <c r="T1941" t="s">
        <v>5454</v>
      </c>
      <c r="U1941" t="s">
        <v>6984</v>
      </c>
      <c r="V1941" t="s">
        <v>6985</v>
      </c>
      <c r="Z1941">
        <v>108.88790899999999</v>
      </c>
      <c r="AA1941">
        <v>-6.9415950000000004</v>
      </c>
      <c r="AB1941" t="s">
        <v>5457</v>
      </c>
      <c r="AC1941" t="s">
        <v>292</v>
      </c>
      <c r="AL1941" t="s">
        <v>218</v>
      </c>
      <c r="AM1941" t="s">
        <v>6986</v>
      </c>
      <c r="AN1941" t="s">
        <v>6</v>
      </c>
      <c r="AO1941" s="57">
        <v>46303.694282407407</v>
      </c>
      <c r="AR1941" t="s">
        <v>219</v>
      </c>
      <c r="AS1941" t="s">
        <v>617</v>
      </c>
      <c r="AT1941" t="s">
        <v>231</v>
      </c>
      <c r="AU1941">
        <v>20260810</v>
      </c>
      <c r="AV1941" t="s">
        <v>222</v>
      </c>
      <c r="AW1941" t="s">
        <v>566</v>
      </c>
      <c r="AX1941" t="s">
        <v>223</v>
      </c>
      <c r="BA1941" s="57">
        <v>46244.291666666664</v>
      </c>
      <c r="BB1941" t="s">
        <v>6986</v>
      </c>
      <c r="BC1941">
        <v>2026</v>
      </c>
      <c r="BD1941">
        <v>8</v>
      </c>
      <c r="BE1941">
        <v>10</v>
      </c>
      <c r="BF1941" s="6">
        <f t="shared" si="90"/>
        <v>46244</v>
      </c>
      <c r="BG1941">
        <f t="shared" si="91"/>
        <v>-0.29166666666424135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1002515937</v>
      </c>
      <c r="C1942">
        <v>3</v>
      </c>
      <c r="D1942" t="s">
        <v>38</v>
      </c>
      <c r="E1942">
        <v>5</v>
      </c>
      <c r="F1942" t="s">
        <v>251</v>
      </c>
      <c r="G1942" t="s">
        <v>91</v>
      </c>
      <c r="H1942" t="s">
        <v>415</v>
      </c>
      <c r="I1942" t="s">
        <v>213</v>
      </c>
      <c r="J1942" t="s">
        <v>214</v>
      </c>
      <c r="K1942" t="s">
        <v>149</v>
      </c>
      <c r="L1942" t="s">
        <v>215</v>
      </c>
      <c r="M1942" t="s">
        <v>76</v>
      </c>
      <c r="N1942" t="s">
        <v>216</v>
      </c>
      <c r="O1942" s="57">
        <v>46242.553437499999</v>
      </c>
      <c r="P1942" s="57">
        <v>46242.734756944446</v>
      </c>
      <c r="Q1942">
        <v>69361452</v>
      </c>
      <c r="S1942">
        <v>152701239020</v>
      </c>
      <c r="T1942" t="s">
        <v>6183</v>
      </c>
      <c r="U1942" t="s">
        <v>6184</v>
      </c>
      <c r="V1942" t="s">
        <v>6185</v>
      </c>
      <c r="Z1942">
        <v>112.626788</v>
      </c>
      <c r="AA1942">
        <v>-7.9861592000000003</v>
      </c>
      <c r="AB1942" t="s">
        <v>6186</v>
      </c>
      <c r="AC1942" t="s">
        <v>237</v>
      </c>
      <c r="AL1942" t="s">
        <v>218</v>
      </c>
      <c r="AM1942" t="s">
        <v>4569</v>
      </c>
      <c r="AN1942" t="s">
        <v>6</v>
      </c>
      <c r="AO1942" s="57">
        <v>46242.559374999997</v>
      </c>
      <c r="AP1942" s="57">
        <v>46243.541666666664</v>
      </c>
      <c r="AR1942" t="s">
        <v>219</v>
      </c>
      <c r="AS1942" t="s">
        <v>251</v>
      </c>
      <c r="AT1942" t="s">
        <v>231</v>
      </c>
      <c r="AU1942">
        <v>20260808</v>
      </c>
      <c r="AV1942" t="s">
        <v>222</v>
      </c>
      <c r="AW1942" t="s">
        <v>1055</v>
      </c>
      <c r="AX1942" t="s">
        <v>223</v>
      </c>
      <c r="BA1942" s="57">
        <v>46243.541666666664</v>
      </c>
      <c r="BB1942" t="s">
        <v>4569</v>
      </c>
      <c r="BC1942">
        <v>2026</v>
      </c>
      <c r="BD1942">
        <v>8</v>
      </c>
      <c r="BE1942">
        <v>8</v>
      </c>
      <c r="BF1942" s="6">
        <f t="shared" si="90"/>
        <v>46242</v>
      </c>
      <c r="BG1942">
        <f t="shared" si="91"/>
        <v>-1.5416666666642413</v>
      </c>
      <c r="BH1942" t="str">
        <f t="shared" si="92"/>
        <v>COMPLY</v>
      </c>
      <c r="BI1942" t="str">
        <f>VLOOKUP(H1942,Sheet2!$A$1:$B$270,2,FALSE)</f>
        <v>MALANG</v>
      </c>
    </row>
    <row r="1943" spans="1:61">
      <c r="A1943">
        <v>1942</v>
      </c>
      <c r="B1943">
        <v>1002524387</v>
      </c>
      <c r="C1943">
        <v>3</v>
      </c>
      <c r="D1943" t="s">
        <v>59</v>
      </c>
      <c r="E1943">
        <v>4</v>
      </c>
      <c r="F1943" t="s">
        <v>573</v>
      </c>
      <c r="G1943" t="s">
        <v>623</v>
      </c>
      <c r="H1943" t="s">
        <v>626</v>
      </c>
      <c r="I1943" t="s">
        <v>213</v>
      </c>
      <c r="J1943" t="s">
        <v>214</v>
      </c>
      <c r="K1943" t="s">
        <v>149</v>
      </c>
      <c r="M1943" t="s">
        <v>374</v>
      </c>
      <c r="N1943" t="s">
        <v>622</v>
      </c>
      <c r="O1943" s="57">
        <v>46247.59170138889</v>
      </c>
      <c r="P1943" s="57">
        <v>46247.593113425923</v>
      </c>
      <c r="Q1943">
        <v>69365202</v>
      </c>
      <c r="S1943">
        <v>141114227923</v>
      </c>
      <c r="T1943" t="s">
        <v>9705</v>
      </c>
      <c r="U1943" t="s">
        <v>9706</v>
      </c>
      <c r="Z1943">
        <v>110.36933500000001</v>
      </c>
      <c r="AA1943">
        <v>-7.8061259999999999</v>
      </c>
      <c r="AB1943" t="s">
        <v>9857</v>
      </c>
      <c r="AC1943" t="s">
        <v>293</v>
      </c>
      <c r="AO1943" t="s">
        <v>8961</v>
      </c>
      <c r="AR1943" t="s">
        <v>336</v>
      </c>
      <c r="AS1943" t="s">
        <v>220</v>
      </c>
      <c r="AT1943" t="s">
        <v>231</v>
      </c>
      <c r="AV1943" t="s">
        <v>375</v>
      </c>
      <c r="AW1943" t="s">
        <v>566</v>
      </c>
      <c r="AX1943" t="s">
        <v>223</v>
      </c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:61">
      <c r="A1944">
        <v>1943</v>
      </c>
      <c r="B1944">
        <v>1002511810</v>
      </c>
      <c r="C1944">
        <v>3</v>
      </c>
      <c r="D1944" t="s">
        <v>42</v>
      </c>
      <c r="E1944">
        <v>5</v>
      </c>
      <c r="F1944" t="s">
        <v>233</v>
      </c>
      <c r="G1944" t="s">
        <v>101</v>
      </c>
      <c r="H1944" t="s">
        <v>264</v>
      </c>
      <c r="I1944" t="s">
        <v>213</v>
      </c>
      <c r="J1944" t="s">
        <v>214</v>
      </c>
      <c r="K1944" t="s">
        <v>149</v>
      </c>
      <c r="L1944" t="s">
        <v>215</v>
      </c>
      <c r="M1944" t="s">
        <v>970</v>
      </c>
      <c r="N1944" t="s">
        <v>216</v>
      </c>
      <c r="O1944" s="57">
        <v>46240.438842592594</v>
      </c>
      <c r="P1944" s="57">
        <v>46244.446585648147</v>
      </c>
      <c r="Q1944">
        <v>69359750</v>
      </c>
      <c r="S1944">
        <v>152316231935</v>
      </c>
      <c r="T1944" t="s">
        <v>1124</v>
      </c>
      <c r="U1944" t="s">
        <v>4404</v>
      </c>
      <c r="V1944" t="s">
        <v>4405</v>
      </c>
      <c r="Z1944">
        <v>112.696488</v>
      </c>
      <c r="AA1944">
        <v>-7.474386</v>
      </c>
      <c r="AB1944" t="s">
        <v>4406</v>
      </c>
      <c r="AC1944" t="s">
        <v>237</v>
      </c>
      <c r="AL1944" t="s">
        <v>218</v>
      </c>
      <c r="AM1944" t="s">
        <v>4407</v>
      </c>
      <c r="AN1944" t="s">
        <v>6</v>
      </c>
      <c r="AO1944" s="57">
        <v>46181.444374999999</v>
      </c>
      <c r="AP1944" s="57">
        <v>46241.333333333336</v>
      </c>
      <c r="AQ1944" t="s">
        <v>249</v>
      </c>
      <c r="AR1944" t="s">
        <v>12</v>
      </c>
      <c r="AS1944" t="s">
        <v>233</v>
      </c>
      <c r="AT1944" t="s">
        <v>231</v>
      </c>
      <c r="AV1944" t="s">
        <v>949</v>
      </c>
      <c r="AW1944" t="s">
        <v>1055</v>
      </c>
      <c r="AX1944" t="s">
        <v>223</v>
      </c>
      <c r="BA1944" s="57">
        <v>46241.333333333336</v>
      </c>
      <c r="BB1944" t="s">
        <v>4407</v>
      </c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str">
        <f>VLOOKUP(H1944,Sheet2!$A$1:$B$270,2,FALSE)</f>
        <v>SIDOARJO</v>
      </c>
    </row>
    <row r="1945" spans="1:61">
      <c r="A1945">
        <v>1944</v>
      </c>
      <c r="B1945">
        <v>1002510441</v>
      </c>
      <c r="C1945">
        <v>3</v>
      </c>
      <c r="D1945" t="s">
        <v>45</v>
      </c>
      <c r="E1945">
        <v>5</v>
      </c>
      <c r="F1945" t="s">
        <v>113</v>
      </c>
      <c r="G1945" t="s">
        <v>113</v>
      </c>
      <c r="H1945" t="s">
        <v>420</v>
      </c>
      <c r="I1945" t="s">
        <v>213</v>
      </c>
      <c r="J1945" t="s">
        <v>214</v>
      </c>
      <c r="K1945" t="s">
        <v>149</v>
      </c>
      <c r="L1945" t="s">
        <v>215</v>
      </c>
      <c r="M1945" t="s">
        <v>76</v>
      </c>
      <c r="N1945" t="s">
        <v>216</v>
      </c>
      <c r="O1945" s="57">
        <v>46239.540937500002</v>
      </c>
      <c r="P1945" s="57">
        <v>46244.828865740739</v>
      </c>
      <c r="Q1945">
        <v>69359135</v>
      </c>
      <c r="S1945">
        <v>172502311368</v>
      </c>
      <c r="T1945" t="s">
        <v>4422</v>
      </c>
      <c r="U1945" t="s">
        <v>4423</v>
      </c>
      <c r="V1945" t="s">
        <v>4424</v>
      </c>
      <c r="Z1945">
        <v>123.600454442203</v>
      </c>
      <c r="AA1945">
        <v>-10.1713534883239</v>
      </c>
      <c r="AB1945" t="s">
        <v>4425</v>
      </c>
      <c r="AC1945" t="s">
        <v>217</v>
      </c>
      <c r="AL1945" t="s">
        <v>218</v>
      </c>
      <c r="AM1945" t="s">
        <v>4426</v>
      </c>
      <c r="AN1945" t="s">
        <v>6</v>
      </c>
      <c r="AO1945" s="57">
        <v>46150.548807870371</v>
      </c>
      <c r="AP1945" s="57">
        <v>46240.541666666664</v>
      </c>
      <c r="AR1945" t="s">
        <v>219</v>
      </c>
      <c r="AS1945" t="s">
        <v>113</v>
      </c>
      <c r="AT1945" t="s">
        <v>221</v>
      </c>
      <c r="AU1945">
        <v>20260810</v>
      </c>
      <c r="AV1945" t="s">
        <v>222</v>
      </c>
      <c r="AW1945" t="s">
        <v>962</v>
      </c>
      <c r="AX1945" t="s">
        <v>223</v>
      </c>
      <c r="BA1945" s="57">
        <v>46240.541666666664</v>
      </c>
      <c r="BB1945" t="s">
        <v>4426</v>
      </c>
      <c r="BC1945">
        <v>2026</v>
      </c>
      <c r="BD1945">
        <v>8</v>
      </c>
      <c r="BE1945">
        <v>10</v>
      </c>
      <c r="BF1945" s="6">
        <f t="shared" si="90"/>
        <v>46244</v>
      </c>
      <c r="BG1945">
        <f t="shared" si="91"/>
        <v>3.4583333333357587</v>
      </c>
      <c r="BH1945" t="str">
        <f t="shared" si="92"/>
        <v>NOT COMPLY</v>
      </c>
      <c r="BI1945" t="str">
        <f>VLOOKUP(H1945,Sheet2!$A$1:$B$270,2,FALSE)</f>
        <v>KUPANG</v>
      </c>
    </row>
    <row r="1946" spans="1:61">
      <c r="A1946">
        <v>1945</v>
      </c>
      <c r="B1946">
        <v>1002505443</v>
      </c>
      <c r="C1946">
        <v>3</v>
      </c>
      <c r="D1946" t="s">
        <v>34</v>
      </c>
      <c r="E1946">
        <v>5</v>
      </c>
      <c r="F1946" t="s">
        <v>580</v>
      </c>
      <c r="G1946" t="s">
        <v>84</v>
      </c>
      <c r="H1946" t="s">
        <v>331</v>
      </c>
      <c r="I1946" t="s">
        <v>213</v>
      </c>
      <c r="J1946" t="s">
        <v>214</v>
      </c>
      <c r="K1946" t="s">
        <v>149</v>
      </c>
      <c r="L1946" t="s">
        <v>215</v>
      </c>
      <c r="M1946" t="s">
        <v>76</v>
      </c>
      <c r="N1946" t="s">
        <v>216</v>
      </c>
      <c r="O1946" s="57">
        <v>46237.307604166665</v>
      </c>
      <c r="P1946" s="57">
        <v>46238.608657407407</v>
      </c>
      <c r="Q1946">
        <v>69357133</v>
      </c>
      <c r="S1946">
        <v>172405798300</v>
      </c>
      <c r="T1946" t="s">
        <v>4431</v>
      </c>
      <c r="U1946" t="s">
        <v>4432</v>
      </c>
      <c r="V1946" t="s">
        <v>4433</v>
      </c>
      <c r="Z1946">
        <v>115.3453876</v>
      </c>
      <c r="AA1946">
        <v>-8.3632212999999993</v>
      </c>
      <c r="AB1946" t="s">
        <v>4434</v>
      </c>
      <c r="AC1946" t="s">
        <v>237</v>
      </c>
      <c r="AL1946" t="s">
        <v>218</v>
      </c>
      <c r="AM1946" t="s">
        <v>3825</v>
      </c>
      <c r="AN1946" t="s">
        <v>6</v>
      </c>
      <c r="AO1946" s="57">
        <v>46089.309432870374</v>
      </c>
      <c r="AP1946" s="57">
        <v>46238.333333333336</v>
      </c>
      <c r="AR1946" t="s">
        <v>219</v>
      </c>
      <c r="AS1946" t="s">
        <v>220</v>
      </c>
      <c r="AT1946" t="s">
        <v>231</v>
      </c>
      <c r="AU1946">
        <v>20260804</v>
      </c>
      <c r="AV1946" t="s">
        <v>222</v>
      </c>
      <c r="AW1946" t="s">
        <v>1055</v>
      </c>
      <c r="AX1946" t="s">
        <v>223</v>
      </c>
      <c r="BA1946" s="57">
        <v>46238.333333333336</v>
      </c>
      <c r="BB1946" t="s">
        <v>3825</v>
      </c>
      <c r="BC1946">
        <v>2026</v>
      </c>
      <c r="BD1946">
        <v>8</v>
      </c>
      <c r="BE1946">
        <v>4</v>
      </c>
      <c r="BF1946" s="6">
        <f t="shared" si="90"/>
        <v>46238</v>
      </c>
      <c r="BG1946">
        <f t="shared" si="91"/>
        <v>-0.33333333333575865</v>
      </c>
      <c r="BH1946" t="str">
        <f t="shared" si="92"/>
        <v>COMPLY</v>
      </c>
      <c r="BI1946" t="str">
        <f>VLOOKUP(H1946,Sheet2!$A$1:$B$270,2,FALSE)</f>
        <v>SINGARAJA</v>
      </c>
    </row>
    <row r="1947" spans="1:61">
      <c r="A1947">
        <v>1946</v>
      </c>
      <c r="B1947">
        <v>1002520546</v>
      </c>
      <c r="C1947">
        <v>3</v>
      </c>
      <c r="D1947" t="s">
        <v>42</v>
      </c>
      <c r="E1947">
        <v>5</v>
      </c>
      <c r="F1947" t="s">
        <v>233</v>
      </c>
      <c r="G1947" t="s">
        <v>106</v>
      </c>
      <c r="H1947" t="s">
        <v>298</v>
      </c>
      <c r="I1947" t="s">
        <v>213</v>
      </c>
      <c r="J1947" t="s">
        <v>214</v>
      </c>
      <c r="K1947" t="s">
        <v>149</v>
      </c>
      <c r="M1947" t="s">
        <v>76</v>
      </c>
      <c r="N1947" t="s">
        <v>216</v>
      </c>
      <c r="O1947" s="57">
        <v>46245.655162037037</v>
      </c>
      <c r="P1947" s="57">
        <v>46245.854097222225</v>
      </c>
      <c r="Q1947">
        <v>69363558</v>
      </c>
      <c r="S1947">
        <v>152743216447</v>
      </c>
      <c r="T1947" t="s">
        <v>7962</v>
      </c>
      <c r="U1947" t="s">
        <v>7963</v>
      </c>
      <c r="V1947" t="s">
        <v>7964</v>
      </c>
      <c r="Z1947">
        <v>112.655017850666</v>
      </c>
      <c r="AA1947">
        <v>-7.5483493867803197</v>
      </c>
      <c r="AB1947" t="s">
        <v>7965</v>
      </c>
      <c r="AC1947" t="s">
        <v>230</v>
      </c>
      <c r="AL1947" t="s">
        <v>218</v>
      </c>
      <c r="AM1947" t="s">
        <v>7966</v>
      </c>
      <c r="AN1947" t="s">
        <v>6</v>
      </c>
      <c r="AO1947" s="57">
        <v>46334.663356481484</v>
      </c>
      <c r="AP1947" s="57">
        <v>46246.541666666664</v>
      </c>
      <c r="AR1947" t="s">
        <v>219</v>
      </c>
      <c r="AS1947" t="s">
        <v>605</v>
      </c>
      <c r="AT1947" t="s">
        <v>221</v>
      </c>
      <c r="AU1947">
        <v>20260811</v>
      </c>
      <c r="AV1947" t="s">
        <v>222</v>
      </c>
      <c r="AW1947" t="s">
        <v>601</v>
      </c>
      <c r="AX1947" t="s">
        <v>223</v>
      </c>
      <c r="BA1947" s="57">
        <v>46246.541666666664</v>
      </c>
      <c r="BB1947" t="s">
        <v>7966</v>
      </c>
      <c r="BC1947">
        <v>2026</v>
      </c>
      <c r="BD1947">
        <v>8</v>
      </c>
      <c r="BE1947">
        <v>11</v>
      </c>
      <c r="BF1947" s="6">
        <f t="shared" si="90"/>
        <v>46245</v>
      </c>
      <c r="BG1947">
        <f t="shared" si="91"/>
        <v>-1.5416666666642413</v>
      </c>
      <c r="BH1947" t="str">
        <f t="shared" si="92"/>
        <v>COMPLY</v>
      </c>
      <c r="BI1947" t="str">
        <f>VLOOKUP(H1947,Sheet2!$A$1:$B$270,2,FALSE)</f>
        <v>PASURUAN</v>
      </c>
    </row>
    <row r="1948" spans="1:61">
      <c r="A1948">
        <v>1947</v>
      </c>
      <c r="B1948">
        <v>1002524032</v>
      </c>
      <c r="C1948">
        <v>3</v>
      </c>
      <c r="D1948" t="s">
        <v>49</v>
      </c>
      <c r="E1948">
        <v>4</v>
      </c>
      <c r="F1948" t="s">
        <v>253</v>
      </c>
      <c r="G1948" t="s">
        <v>965</v>
      </c>
      <c r="H1948" t="s">
        <v>4829</v>
      </c>
      <c r="I1948" t="s">
        <v>213</v>
      </c>
      <c r="J1948" t="s">
        <v>214</v>
      </c>
      <c r="K1948" t="s">
        <v>149</v>
      </c>
      <c r="L1948" t="s">
        <v>215</v>
      </c>
      <c r="M1948" t="s">
        <v>225</v>
      </c>
      <c r="N1948" t="s">
        <v>216</v>
      </c>
      <c r="O1948" s="57">
        <v>46247.49927083333</v>
      </c>
      <c r="P1948" s="57">
        <v>46248.337719907409</v>
      </c>
      <c r="Q1948">
        <v>69365029</v>
      </c>
      <c r="S1948">
        <v>142200200894</v>
      </c>
      <c r="T1948" t="s">
        <v>9858</v>
      </c>
      <c r="U1948" t="s">
        <v>9859</v>
      </c>
      <c r="V1948" t="s">
        <v>9860</v>
      </c>
      <c r="Z1948">
        <v>109.9178</v>
      </c>
      <c r="AA1948">
        <v>-6.9767999999999999</v>
      </c>
      <c r="AB1948" t="s">
        <v>9861</v>
      </c>
      <c r="AC1948" t="s">
        <v>237</v>
      </c>
      <c r="AL1948" t="s">
        <v>218</v>
      </c>
      <c r="AM1948" t="s">
        <v>9862</v>
      </c>
      <c r="AN1948" t="s">
        <v>6</v>
      </c>
      <c r="AO1948" t="s">
        <v>9332</v>
      </c>
      <c r="AP1948" s="57">
        <v>46248.333333333336</v>
      </c>
      <c r="AR1948" t="s">
        <v>18</v>
      </c>
      <c r="AS1948" t="s">
        <v>4834</v>
      </c>
      <c r="AT1948" t="s">
        <v>231</v>
      </c>
      <c r="AV1948" t="s">
        <v>227</v>
      </c>
      <c r="AW1948" t="s">
        <v>1066</v>
      </c>
      <c r="AX1948" t="s">
        <v>223</v>
      </c>
      <c r="BA1948" s="57">
        <v>46248.333333333336</v>
      </c>
      <c r="BB1948" t="s">
        <v>9862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:61">
      <c r="A1949">
        <v>1948</v>
      </c>
      <c r="B1949">
        <v>1002507032</v>
      </c>
      <c r="C1949">
        <v>3</v>
      </c>
      <c r="D1949" t="s">
        <v>34</v>
      </c>
      <c r="E1949">
        <v>5</v>
      </c>
      <c r="F1949" t="s">
        <v>580</v>
      </c>
      <c r="G1949" t="s">
        <v>84</v>
      </c>
      <c r="H1949" t="s">
        <v>242</v>
      </c>
      <c r="I1949" t="s">
        <v>213</v>
      </c>
      <c r="J1949" t="s">
        <v>214</v>
      </c>
      <c r="K1949" t="s">
        <v>149</v>
      </c>
      <c r="M1949" t="s">
        <v>76</v>
      </c>
      <c r="N1949" t="s">
        <v>216</v>
      </c>
      <c r="O1949" s="57">
        <v>46238.401666666665</v>
      </c>
      <c r="P1949" s="57">
        <v>46239.374525462961</v>
      </c>
      <c r="Q1949">
        <v>69356861</v>
      </c>
      <c r="S1949">
        <v>172424836800</v>
      </c>
      <c r="T1949" t="s">
        <v>4277</v>
      </c>
      <c r="U1949" t="s">
        <v>4435</v>
      </c>
      <c r="V1949" t="s">
        <v>4436</v>
      </c>
      <c r="Z1949">
        <v>115.08346</v>
      </c>
      <c r="AA1949">
        <v>-8.1129820000000006</v>
      </c>
      <c r="AB1949" t="s">
        <v>4280</v>
      </c>
      <c r="AC1949" t="s">
        <v>230</v>
      </c>
      <c r="AL1949" t="s">
        <v>218</v>
      </c>
      <c r="AM1949" t="s">
        <v>4437</v>
      </c>
      <c r="AN1949" t="s">
        <v>6</v>
      </c>
      <c r="AO1949" s="57">
        <v>46120.403333333335</v>
      </c>
      <c r="AR1949" t="s">
        <v>219</v>
      </c>
      <c r="AS1949" t="s">
        <v>220</v>
      </c>
      <c r="AT1949" t="s">
        <v>231</v>
      </c>
      <c r="AU1949">
        <v>20260805</v>
      </c>
      <c r="AV1949" t="s">
        <v>222</v>
      </c>
      <c r="AW1949" t="s">
        <v>565</v>
      </c>
      <c r="AX1949" t="s">
        <v>223</v>
      </c>
      <c r="BA1949" s="57">
        <v>46238.291666666664</v>
      </c>
      <c r="BB1949" t="s">
        <v>4437</v>
      </c>
      <c r="BC1949">
        <v>2026</v>
      </c>
      <c r="BD1949">
        <v>8</v>
      </c>
      <c r="BE1949">
        <v>5</v>
      </c>
      <c r="BF1949" s="6">
        <f t="shared" si="90"/>
        <v>46239</v>
      </c>
      <c r="BG1949">
        <f t="shared" si="91"/>
        <v>0.70833333333575865</v>
      </c>
      <c r="BH1949" t="str">
        <f t="shared" si="92"/>
        <v>COMPLY</v>
      </c>
      <c r="BI1949" t="str">
        <f>VLOOKUP(H1949,Sheet2!$A$1:$B$270,2,FALSE)</f>
        <v>SINGARAJA</v>
      </c>
    </row>
    <row r="1950" spans="1:61">
      <c r="A1950">
        <v>1949</v>
      </c>
      <c r="B1950">
        <v>1002519214</v>
      </c>
      <c r="C1950">
        <v>3</v>
      </c>
      <c r="D1950" t="s">
        <v>42</v>
      </c>
      <c r="E1950">
        <v>5</v>
      </c>
      <c r="F1950" t="s">
        <v>233</v>
      </c>
      <c r="G1950" t="s">
        <v>105</v>
      </c>
      <c r="H1950" t="s">
        <v>301</v>
      </c>
      <c r="I1950" t="s">
        <v>213</v>
      </c>
      <c r="J1950" t="s">
        <v>214</v>
      </c>
      <c r="K1950" t="s">
        <v>149</v>
      </c>
      <c r="M1950" t="s">
        <v>582</v>
      </c>
      <c r="N1950" t="s">
        <v>216</v>
      </c>
      <c r="O1950" s="57">
        <v>46245.428159722222</v>
      </c>
      <c r="P1950" s="57">
        <v>46247.809317129628</v>
      </c>
      <c r="Q1950">
        <v>69363026</v>
      </c>
      <c r="S1950">
        <v>152313204583</v>
      </c>
      <c r="T1950" t="s">
        <v>7967</v>
      </c>
      <c r="U1950" t="s">
        <v>7968</v>
      </c>
      <c r="V1950" t="s">
        <v>7969</v>
      </c>
      <c r="Z1950">
        <v>112.40144340000001</v>
      </c>
      <c r="AA1950">
        <v>-7.4001615999999997</v>
      </c>
      <c r="AB1950" t="s">
        <v>7970</v>
      </c>
      <c r="AC1950" t="s">
        <v>230</v>
      </c>
      <c r="AL1950" t="s">
        <v>218</v>
      </c>
      <c r="AM1950" t="s">
        <v>7971</v>
      </c>
      <c r="AN1950" t="s">
        <v>6</v>
      </c>
      <c r="AO1950" s="57">
        <v>46334.444328703707</v>
      </c>
      <c r="AP1950" s="57">
        <v>46246.333333333336</v>
      </c>
      <c r="AQ1950" t="s">
        <v>6922</v>
      </c>
      <c r="AR1950" t="s">
        <v>14</v>
      </c>
      <c r="AS1950" t="s">
        <v>105</v>
      </c>
      <c r="AT1950" t="s">
        <v>231</v>
      </c>
      <c r="AV1950" t="s">
        <v>9863</v>
      </c>
      <c r="AW1950" t="s">
        <v>567</v>
      </c>
      <c r="AX1950" t="s">
        <v>223</v>
      </c>
      <c r="BA1950" s="57">
        <v>46246.333333333336</v>
      </c>
      <c r="BB1950" t="s">
        <v>7971</v>
      </c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str">
        <f>VLOOKUP(H1950,Sheet2!$A$1:$B$270,2,FALSE)</f>
        <v>MOJOKERTO</v>
      </c>
    </row>
    <row r="1951" spans="1:61">
      <c r="A1951">
        <v>1950</v>
      </c>
      <c r="B1951">
        <v>1002506402</v>
      </c>
      <c r="C1951">
        <v>3</v>
      </c>
      <c r="D1951" t="s">
        <v>34</v>
      </c>
      <c r="E1951">
        <v>5</v>
      </c>
      <c r="F1951" t="s">
        <v>580</v>
      </c>
      <c r="G1951" t="s">
        <v>79</v>
      </c>
      <c r="H1951" t="s">
        <v>473</v>
      </c>
      <c r="I1951" t="s">
        <v>213</v>
      </c>
      <c r="J1951" t="s">
        <v>214</v>
      </c>
      <c r="K1951" t="s">
        <v>149</v>
      </c>
      <c r="M1951" t="s">
        <v>76</v>
      </c>
      <c r="N1951" t="s">
        <v>216</v>
      </c>
      <c r="O1951" s="57">
        <v>46237.647916666669</v>
      </c>
      <c r="P1951" s="57">
        <v>46238.863877314812</v>
      </c>
      <c r="Q1951">
        <v>69357708</v>
      </c>
      <c r="S1951">
        <v>172407213020</v>
      </c>
      <c r="T1951" t="s">
        <v>1537</v>
      </c>
      <c r="U1951" t="s">
        <v>1538</v>
      </c>
      <c r="V1951" t="s">
        <v>4438</v>
      </c>
      <c r="Z1951">
        <v>115.29449750000001</v>
      </c>
      <c r="AA1951">
        <v>-8.5681677999999994</v>
      </c>
      <c r="AB1951" t="s">
        <v>1540</v>
      </c>
      <c r="AC1951" t="s">
        <v>230</v>
      </c>
      <c r="AL1951" t="s">
        <v>218</v>
      </c>
      <c r="AM1951" t="s">
        <v>4439</v>
      </c>
      <c r="AN1951" t="s">
        <v>6</v>
      </c>
      <c r="AO1951" s="57">
        <v>46089.652627314812</v>
      </c>
      <c r="AP1951" s="57">
        <v>46239.333333333336</v>
      </c>
      <c r="AR1951" t="s">
        <v>219</v>
      </c>
      <c r="AS1951" t="s">
        <v>79</v>
      </c>
      <c r="AT1951" t="s">
        <v>231</v>
      </c>
      <c r="AU1951">
        <v>20260804</v>
      </c>
      <c r="AV1951" t="s">
        <v>222</v>
      </c>
      <c r="AW1951" t="s">
        <v>566</v>
      </c>
      <c r="AX1951" t="s">
        <v>223</v>
      </c>
      <c r="BA1951" s="57">
        <v>46239.333333333336</v>
      </c>
      <c r="BB1951" t="s">
        <v>4439</v>
      </c>
      <c r="BC1951">
        <v>2026</v>
      </c>
      <c r="BD1951">
        <v>8</v>
      </c>
      <c r="BE1951">
        <v>4</v>
      </c>
      <c r="BF1951" s="6">
        <f t="shared" si="90"/>
        <v>46238</v>
      </c>
      <c r="BG1951">
        <f t="shared" si="91"/>
        <v>-1.3333333333357587</v>
      </c>
      <c r="BH1951" t="str">
        <f t="shared" si="92"/>
        <v>COMPLY</v>
      </c>
      <c r="BI1951" t="str">
        <f>VLOOKUP(H1951,Sheet2!$A$1:$B$270,2,FALSE)</f>
        <v>GIANYAR</v>
      </c>
    </row>
    <row r="1952" spans="1:61">
      <c r="A1952">
        <v>1951</v>
      </c>
      <c r="B1952">
        <v>1002509453</v>
      </c>
      <c r="C1952">
        <v>3</v>
      </c>
      <c r="D1952" t="s">
        <v>45</v>
      </c>
      <c r="E1952">
        <v>5</v>
      </c>
      <c r="F1952" t="s">
        <v>211</v>
      </c>
      <c r="G1952" t="s">
        <v>115</v>
      </c>
      <c r="H1952" t="s">
        <v>281</v>
      </c>
      <c r="I1952" t="s">
        <v>213</v>
      </c>
      <c r="J1952" t="s">
        <v>214</v>
      </c>
      <c r="K1952" t="s">
        <v>149</v>
      </c>
      <c r="M1952" t="s">
        <v>76</v>
      </c>
      <c r="N1952" t="s">
        <v>216</v>
      </c>
      <c r="O1952" s="57">
        <v>46238.793668981481</v>
      </c>
      <c r="P1952" s="57">
        <v>46238.868206018517</v>
      </c>
      <c r="Q1952">
        <v>69356961</v>
      </c>
      <c r="S1952">
        <v>172603791534</v>
      </c>
      <c r="T1952" t="s">
        <v>2433</v>
      </c>
      <c r="U1952" t="s">
        <v>1329</v>
      </c>
      <c r="V1952" t="s">
        <v>4440</v>
      </c>
      <c r="Z1952">
        <v>116.352376279308</v>
      </c>
      <c r="AA1952">
        <v>-8.7610257703329495</v>
      </c>
      <c r="AB1952" t="s">
        <v>2435</v>
      </c>
      <c r="AC1952" t="s">
        <v>217</v>
      </c>
      <c r="AL1952" t="s">
        <v>218</v>
      </c>
      <c r="AM1952" t="s">
        <v>4441</v>
      </c>
      <c r="AN1952" t="s">
        <v>6</v>
      </c>
      <c r="AO1952" s="57">
        <v>46120.798773148148</v>
      </c>
      <c r="AR1952" t="s">
        <v>219</v>
      </c>
      <c r="AS1952" t="s">
        <v>588</v>
      </c>
      <c r="AT1952" t="s">
        <v>231</v>
      </c>
      <c r="AU1952">
        <v>20260804</v>
      </c>
      <c r="AV1952" t="s">
        <v>222</v>
      </c>
      <c r="AW1952" t="s">
        <v>566</v>
      </c>
      <c r="AX1952" t="s">
        <v>223</v>
      </c>
      <c r="BA1952" s="57">
        <v>46238.291666666664</v>
      </c>
      <c r="BB1952" t="s">
        <v>4441</v>
      </c>
      <c r="BC1952">
        <v>2026</v>
      </c>
      <c r="BD1952">
        <v>8</v>
      </c>
      <c r="BE1952">
        <v>4</v>
      </c>
      <c r="BF1952" s="6">
        <f t="shared" si="90"/>
        <v>46238</v>
      </c>
      <c r="BG1952">
        <f t="shared" si="91"/>
        <v>-0.29166666666424135</v>
      </c>
      <c r="BH1952" t="str">
        <f t="shared" si="92"/>
        <v>COMPLY</v>
      </c>
      <c r="BI1952" t="str">
        <f>VLOOKUP(H1952,Sheet2!$A$1:$B$270,2,FALSE)</f>
        <v>SELONG</v>
      </c>
    </row>
    <row r="1953" spans="1:61">
      <c r="A1953">
        <v>1952</v>
      </c>
      <c r="B1953">
        <v>1002518018</v>
      </c>
      <c r="C1953">
        <v>3</v>
      </c>
      <c r="D1953" t="s">
        <v>49</v>
      </c>
      <c r="E1953">
        <v>4</v>
      </c>
      <c r="F1953" t="s">
        <v>253</v>
      </c>
      <c r="G1953" t="s">
        <v>968</v>
      </c>
      <c r="H1953" t="s">
        <v>969</v>
      </c>
      <c r="I1953" t="s">
        <v>213</v>
      </c>
      <c r="J1953" t="s">
        <v>214</v>
      </c>
      <c r="K1953" t="s">
        <v>149</v>
      </c>
      <c r="M1953" t="s">
        <v>76</v>
      </c>
      <c r="N1953" t="s">
        <v>216</v>
      </c>
      <c r="O1953" s="57">
        <v>46244.602395833332</v>
      </c>
      <c r="P1953" s="57">
        <v>46244.897037037037</v>
      </c>
      <c r="Q1953">
        <v>69361380</v>
      </c>
      <c r="R1953" t="s">
        <v>4878</v>
      </c>
      <c r="S1953">
        <v>-142212126692</v>
      </c>
      <c r="T1953" t="s">
        <v>4702</v>
      </c>
      <c r="U1953" t="s">
        <v>6989</v>
      </c>
      <c r="V1953" t="s">
        <v>6990</v>
      </c>
      <c r="Z1953">
        <v>109.14536433000001</v>
      </c>
      <c r="AA1953">
        <v>-6.8701432540000003</v>
      </c>
      <c r="AB1953" t="s">
        <v>4705</v>
      </c>
      <c r="AC1953" t="s">
        <v>292</v>
      </c>
      <c r="AL1953" t="s">
        <v>218</v>
      </c>
      <c r="AM1953" t="s">
        <v>6991</v>
      </c>
      <c r="AN1953" t="s">
        <v>6</v>
      </c>
      <c r="AO1953" s="57">
        <v>46303.610879629632</v>
      </c>
      <c r="AR1953" t="s">
        <v>219</v>
      </c>
      <c r="AS1953" t="s">
        <v>220</v>
      </c>
      <c r="AT1953" t="s">
        <v>231</v>
      </c>
      <c r="AU1953">
        <v>20260810</v>
      </c>
      <c r="AV1953" t="s">
        <v>222</v>
      </c>
      <c r="AW1953" t="s">
        <v>565</v>
      </c>
      <c r="AX1953" t="s">
        <v>223</v>
      </c>
      <c r="BA1953" s="57">
        <v>46244.291666666664</v>
      </c>
      <c r="BB1953" t="s">
        <v>6991</v>
      </c>
      <c r="BC1953">
        <v>2026</v>
      </c>
      <c r="BD1953">
        <v>8</v>
      </c>
      <c r="BE1953">
        <v>10</v>
      </c>
      <c r="BF1953" s="6">
        <f t="shared" si="90"/>
        <v>46244</v>
      </c>
      <c r="BG1953">
        <f t="shared" si="91"/>
        <v>-0.29166666666424135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1002522050</v>
      </c>
      <c r="C1954">
        <v>3</v>
      </c>
      <c r="D1954" t="s">
        <v>45</v>
      </c>
      <c r="E1954">
        <v>5</v>
      </c>
      <c r="F1954" t="s">
        <v>211</v>
      </c>
      <c r="G1954" t="s">
        <v>112</v>
      </c>
      <c r="H1954" t="s">
        <v>269</v>
      </c>
      <c r="I1954" t="s">
        <v>213</v>
      </c>
      <c r="J1954" t="s">
        <v>214</v>
      </c>
      <c r="K1954" t="s">
        <v>149</v>
      </c>
      <c r="L1954" t="s">
        <v>215</v>
      </c>
      <c r="M1954" t="s">
        <v>76</v>
      </c>
      <c r="N1954" t="s">
        <v>216</v>
      </c>
      <c r="O1954" s="57">
        <v>46246.538842592592</v>
      </c>
      <c r="P1954" s="57">
        <v>46246.646886574075</v>
      </c>
      <c r="Q1954">
        <v>69364202</v>
      </c>
      <c r="S1954">
        <v>172601796956</v>
      </c>
      <c r="T1954" t="s">
        <v>8891</v>
      </c>
      <c r="U1954" t="s">
        <v>8892</v>
      </c>
      <c r="V1954" t="s">
        <v>8893</v>
      </c>
      <c r="Z1954">
        <v>116.126247011125</v>
      </c>
      <c r="AA1954">
        <v>-8.5495268838893601</v>
      </c>
      <c r="AB1954" t="s">
        <v>8894</v>
      </c>
      <c r="AC1954" t="s">
        <v>217</v>
      </c>
      <c r="AL1954" t="s">
        <v>218</v>
      </c>
      <c r="AM1954" t="s">
        <v>8895</v>
      </c>
      <c r="AN1954" t="s">
        <v>6</v>
      </c>
      <c r="AO1954" s="57">
        <v>46364.548622685186</v>
      </c>
      <c r="AP1954" s="57">
        <v>46247.625</v>
      </c>
      <c r="AR1954" t="s">
        <v>219</v>
      </c>
      <c r="AS1954" t="s">
        <v>220</v>
      </c>
      <c r="AT1954" t="s">
        <v>231</v>
      </c>
      <c r="AU1954">
        <v>20260812</v>
      </c>
      <c r="AV1954" t="s">
        <v>222</v>
      </c>
      <c r="AW1954" t="s">
        <v>554</v>
      </c>
      <c r="AX1954" t="s">
        <v>223</v>
      </c>
      <c r="BA1954" s="57">
        <v>46247.625</v>
      </c>
      <c r="BB1954" t="s">
        <v>8895</v>
      </c>
      <c r="BC1954">
        <v>2026</v>
      </c>
      <c r="BD1954">
        <v>8</v>
      </c>
      <c r="BE1954">
        <v>12</v>
      </c>
      <c r="BF1954" s="6">
        <f t="shared" si="90"/>
        <v>46246</v>
      </c>
      <c r="BG1954">
        <f t="shared" si="91"/>
        <v>-1.625</v>
      </c>
      <c r="BH1954" t="str">
        <f t="shared" si="92"/>
        <v>COMPLY</v>
      </c>
      <c r="BI1954" t="str">
        <f>VLOOKUP(H1954,Sheet2!$A$1:$B$270,2,FALSE)</f>
        <v>MATARAM</v>
      </c>
    </row>
    <row r="1955" spans="1:61">
      <c r="A1955">
        <v>1954</v>
      </c>
      <c r="B1955">
        <v>1002524667</v>
      </c>
      <c r="C1955">
        <v>3</v>
      </c>
      <c r="D1955" t="s">
        <v>59</v>
      </c>
      <c r="E1955">
        <v>4</v>
      </c>
      <c r="F1955" t="s">
        <v>573</v>
      </c>
      <c r="G1955" t="s">
        <v>623</v>
      </c>
      <c r="H1955" t="s">
        <v>973</v>
      </c>
      <c r="I1955" t="s">
        <v>213</v>
      </c>
      <c r="J1955" t="s">
        <v>214</v>
      </c>
      <c r="K1955" t="s">
        <v>149</v>
      </c>
      <c r="M1955" t="s">
        <v>614</v>
      </c>
      <c r="N1955" t="s">
        <v>622</v>
      </c>
      <c r="O1955" s="57">
        <v>46247.639166666668</v>
      </c>
      <c r="P1955" s="57">
        <v>46247.811828703707</v>
      </c>
      <c r="Q1955">
        <v>69365340</v>
      </c>
      <c r="S1955">
        <v>146113145624</v>
      </c>
      <c r="T1955" t="s">
        <v>9864</v>
      </c>
      <c r="U1955" t="s">
        <v>9865</v>
      </c>
      <c r="Z1955">
        <v>110.36676300000001</v>
      </c>
      <c r="AA1955">
        <v>-7.7836279999999904</v>
      </c>
      <c r="AB1955" t="s">
        <v>9866</v>
      </c>
      <c r="AC1955" t="s">
        <v>226</v>
      </c>
      <c r="AO1955" t="s">
        <v>8900</v>
      </c>
      <c r="AR1955" t="s">
        <v>5</v>
      </c>
      <c r="AS1955" t="s">
        <v>220</v>
      </c>
      <c r="AT1955" t="s">
        <v>231</v>
      </c>
      <c r="AV1955" t="s">
        <v>9326</v>
      </c>
      <c r="AW1955" t="s">
        <v>566</v>
      </c>
      <c r="AX1955" t="s">
        <v>223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:61">
      <c r="A1956">
        <v>1955</v>
      </c>
      <c r="B1956">
        <v>1002516160</v>
      </c>
      <c r="C1956">
        <v>3</v>
      </c>
      <c r="D1956" t="s">
        <v>38</v>
      </c>
      <c r="E1956">
        <v>5</v>
      </c>
      <c r="F1956" t="s">
        <v>90</v>
      </c>
      <c r="G1956" t="s">
        <v>88</v>
      </c>
      <c r="H1956" t="s">
        <v>438</v>
      </c>
      <c r="I1956" t="s">
        <v>213</v>
      </c>
      <c r="J1956" t="s">
        <v>214</v>
      </c>
      <c r="K1956" t="s">
        <v>149</v>
      </c>
      <c r="L1956" t="s">
        <v>215</v>
      </c>
      <c r="M1956" t="s">
        <v>76</v>
      </c>
      <c r="N1956" t="s">
        <v>216</v>
      </c>
      <c r="O1956" s="57">
        <v>46242.693009259259</v>
      </c>
      <c r="P1956" s="57">
        <v>46243.763877314814</v>
      </c>
      <c r="Q1956">
        <v>69361607</v>
      </c>
      <c r="S1956">
        <v>152730235357</v>
      </c>
      <c r="T1956" t="s">
        <v>6198</v>
      </c>
      <c r="U1956" t="s">
        <v>6199</v>
      </c>
      <c r="V1956" t="s">
        <v>6200</v>
      </c>
      <c r="Z1956">
        <v>112.14531671779</v>
      </c>
      <c r="AA1956">
        <v>-8.0985713227094198</v>
      </c>
      <c r="AB1956" t="s">
        <v>6201</v>
      </c>
      <c r="AC1956" t="s">
        <v>237</v>
      </c>
      <c r="AL1956" t="s">
        <v>218</v>
      </c>
      <c r="AM1956" t="s">
        <v>5437</v>
      </c>
      <c r="AN1956" t="s">
        <v>6</v>
      </c>
      <c r="AO1956" s="57">
        <v>46242.694560185184</v>
      </c>
      <c r="AP1956" s="57">
        <v>46243.541666666664</v>
      </c>
      <c r="AR1956" t="s">
        <v>219</v>
      </c>
      <c r="AS1956" t="s">
        <v>220</v>
      </c>
      <c r="AT1956" t="s">
        <v>231</v>
      </c>
      <c r="AU1956">
        <v>20260809</v>
      </c>
      <c r="AV1956" t="s">
        <v>222</v>
      </c>
      <c r="AW1956" t="s">
        <v>1055</v>
      </c>
      <c r="AX1956" t="s">
        <v>223</v>
      </c>
      <c r="BA1956" s="57">
        <v>46243.541666666664</v>
      </c>
      <c r="BB1956" t="s">
        <v>5437</v>
      </c>
      <c r="BC1956">
        <v>2026</v>
      </c>
      <c r="BD1956">
        <v>8</v>
      </c>
      <c r="BE1956">
        <v>9</v>
      </c>
      <c r="BF1956" s="6">
        <f t="shared" si="90"/>
        <v>46243</v>
      </c>
      <c r="BG1956">
        <f t="shared" si="91"/>
        <v>-0.54166666666424135</v>
      </c>
      <c r="BH1956" t="str">
        <f t="shared" si="92"/>
        <v>COMPLY</v>
      </c>
      <c r="BI1956" t="str">
        <f>VLOOKUP(H1956,Sheet2!$A$1:$B$270,2,FALSE)</f>
        <v>BLITAR</v>
      </c>
    </row>
    <row r="1957" spans="1:61">
      <c r="A1957">
        <v>1956</v>
      </c>
      <c r="B1957">
        <v>1002518603</v>
      </c>
      <c r="C1957">
        <v>3</v>
      </c>
      <c r="D1957" t="s">
        <v>42</v>
      </c>
      <c r="E1957">
        <v>5</v>
      </c>
      <c r="F1957" t="s">
        <v>102</v>
      </c>
      <c r="G1957" t="s">
        <v>108</v>
      </c>
      <c r="H1957" t="s">
        <v>343</v>
      </c>
      <c r="I1957" t="s">
        <v>213</v>
      </c>
      <c r="J1957" t="s">
        <v>214</v>
      </c>
      <c r="K1957" t="s">
        <v>149</v>
      </c>
      <c r="L1957" t="s">
        <v>215</v>
      </c>
      <c r="M1957" t="s">
        <v>76</v>
      </c>
      <c r="N1957" t="s">
        <v>216</v>
      </c>
      <c r="O1957" s="57">
        <v>46244.720104166663</v>
      </c>
      <c r="P1957" s="57">
        <v>46245.836527777778</v>
      </c>
      <c r="Q1957">
        <v>69362749</v>
      </c>
      <c r="S1957">
        <v>152527209096</v>
      </c>
      <c r="T1957" t="s">
        <v>6992</v>
      </c>
      <c r="U1957" t="s">
        <v>6993</v>
      </c>
      <c r="V1957" t="s">
        <v>6994</v>
      </c>
      <c r="Z1957">
        <v>114.1632571</v>
      </c>
      <c r="AA1957">
        <v>-7.7767279999999896</v>
      </c>
      <c r="AB1957" t="s">
        <v>6995</v>
      </c>
      <c r="AC1957" t="s">
        <v>237</v>
      </c>
      <c r="AL1957" t="s">
        <v>218</v>
      </c>
      <c r="AM1957" t="s">
        <v>6996</v>
      </c>
      <c r="AN1957" t="s">
        <v>6</v>
      </c>
      <c r="AO1957" s="57">
        <v>46303.736030092594</v>
      </c>
      <c r="AP1957" s="57">
        <v>46245.625</v>
      </c>
      <c r="AR1957" t="s">
        <v>219</v>
      </c>
      <c r="AS1957" t="s">
        <v>108</v>
      </c>
      <c r="AT1957" t="s">
        <v>231</v>
      </c>
      <c r="AU1957">
        <v>20260811</v>
      </c>
      <c r="AV1957" t="s">
        <v>222</v>
      </c>
      <c r="AW1957" t="s">
        <v>1063</v>
      </c>
      <c r="AX1957" t="s">
        <v>223</v>
      </c>
      <c r="BA1957" s="57">
        <v>46245.625</v>
      </c>
      <c r="BB1957" t="s">
        <v>6996</v>
      </c>
      <c r="BC1957">
        <v>2026</v>
      </c>
      <c r="BD1957">
        <v>8</v>
      </c>
      <c r="BE1957">
        <v>11</v>
      </c>
      <c r="BF1957" s="6">
        <f t="shared" si="90"/>
        <v>46245</v>
      </c>
      <c r="BG1957">
        <f t="shared" si="91"/>
        <v>-0.625</v>
      </c>
      <c r="BH1957" t="str">
        <f t="shared" si="92"/>
        <v>COMPLY</v>
      </c>
      <c r="BI1957" t="str">
        <f>VLOOKUP(H1957,Sheet2!$A$1:$B$270,2,FALSE)</f>
        <v>BANYUWANGI</v>
      </c>
    </row>
    <row r="1958" spans="1:61">
      <c r="A1958">
        <v>1957</v>
      </c>
      <c r="B1958">
        <v>1002511700</v>
      </c>
      <c r="C1958">
        <v>3</v>
      </c>
      <c r="D1958" t="s">
        <v>51</v>
      </c>
      <c r="E1958">
        <v>4</v>
      </c>
      <c r="F1958" t="s">
        <v>275</v>
      </c>
      <c r="G1958" t="s">
        <v>611</v>
      </c>
      <c r="H1958" t="s">
        <v>612</v>
      </c>
      <c r="I1958" t="s">
        <v>213</v>
      </c>
      <c r="J1958" t="s">
        <v>214</v>
      </c>
      <c r="K1958" t="s">
        <v>149</v>
      </c>
      <c r="L1958" t="s">
        <v>215</v>
      </c>
      <c r="M1958" t="s">
        <v>76</v>
      </c>
      <c r="N1958" t="s">
        <v>216</v>
      </c>
      <c r="O1958" s="57">
        <v>46240.418020833335</v>
      </c>
      <c r="P1958" s="57">
        <v>46241.819097222222</v>
      </c>
      <c r="Q1958">
        <v>69359697</v>
      </c>
      <c r="S1958">
        <v>142570111966</v>
      </c>
      <c r="T1958" t="s">
        <v>4460</v>
      </c>
      <c r="U1958" t="s">
        <v>4461</v>
      </c>
      <c r="V1958" t="s">
        <v>4462</v>
      </c>
      <c r="Z1958">
        <v>111.3131825</v>
      </c>
      <c r="AA1958">
        <v>-6.6995836999999998</v>
      </c>
      <c r="AB1958" t="s">
        <v>4463</v>
      </c>
      <c r="AC1958" t="s">
        <v>237</v>
      </c>
      <c r="AL1958" t="s">
        <v>218</v>
      </c>
      <c r="AM1958" t="s">
        <v>4464</v>
      </c>
      <c r="AN1958" t="s">
        <v>6</v>
      </c>
      <c r="AO1958" s="57">
        <v>46181.423634259256</v>
      </c>
      <c r="AP1958" s="57">
        <v>46241.333333333336</v>
      </c>
      <c r="AR1958" t="s">
        <v>219</v>
      </c>
      <c r="AS1958" t="s">
        <v>611</v>
      </c>
      <c r="AT1958" t="s">
        <v>231</v>
      </c>
      <c r="AU1958">
        <v>20260807</v>
      </c>
      <c r="AV1958" t="s">
        <v>222</v>
      </c>
      <c r="AW1958" t="s">
        <v>1069</v>
      </c>
      <c r="AX1958" t="s">
        <v>223</v>
      </c>
      <c r="BA1958" s="57">
        <v>46241.333333333336</v>
      </c>
      <c r="BB1958" t="s">
        <v>4464</v>
      </c>
      <c r="BC1958">
        <v>2026</v>
      </c>
      <c r="BD1958">
        <v>8</v>
      </c>
      <c r="BE1958">
        <v>7</v>
      </c>
      <c r="BF1958" s="6">
        <f t="shared" si="90"/>
        <v>46241</v>
      </c>
      <c r="BG1958">
        <f t="shared" si="91"/>
        <v>-0.33333333333575865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1002518271</v>
      </c>
      <c r="C1959">
        <v>3</v>
      </c>
      <c r="D1959" t="s">
        <v>45</v>
      </c>
      <c r="E1959">
        <v>5</v>
      </c>
      <c r="F1959" t="s">
        <v>211</v>
      </c>
      <c r="G1959" t="s">
        <v>116</v>
      </c>
      <c r="H1959" t="s">
        <v>368</v>
      </c>
      <c r="I1959" t="s">
        <v>213</v>
      </c>
      <c r="J1959" t="s">
        <v>214</v>
      </c>
      <c r="K1959" t="s">
        <v>149</v>
      </c>
      <c r="M1959" t="s">
        <v>76</v>
      </c>
      <c r="N1959" t="s">
        <v>216</v>
      </c>
      <c r="O1959" s="57">
        <v>46244.642152777778</v>
      </c>
      <c r="P1959" s="57">
        <v>46246.692719907405</v>
      </c>
      <c r="Q1959">
        <v>69362639</v>
      </c>
      <c r="S1959">
        <v>172619203339</v>
      </c>
      <c r="T1959" t="s">
        <v>6997</v>
      </c>
      <c r="U1959" t="s">
        <v>8896</v>
      </c>
      <c r="V1959" t="s">
        <v>7972</v>
      </c>
      <c r="Z1959">
        <v>116.555699</v>
      </c>
      <c r="AA1959">
        <v>-8.6600616000000006</v>
      </c>
      <c r="AB1959" t="s">
        <v>6998</v>
      </c>
      <c r="AC1959" t="s">
        <v>230</v>
      </c>
      <c r="AL1959" t="s">
        <v>218</v>
      </c>
      <c r="AM1959" t="s">
        <v>7973</v>
      </c>
      <c r="AN1959" t="s">
        <v>6</v>
      </c>
      <c r="AO1959" s="57">
        <v>46303.642812500002</v>
      </c>
      <c r="AP1959" s="57">
        <v>46248.333333333336</v>
      </c>
      <c r="AR1959" t="s">
        <v>219</v>
      </c>
      <c r="AS1959" t="s">
        <v>579</v>
      </c>
      <c r="AT1959" t="s">
        <v>231</v>
      </c>
      <c r="AU1959">
        <v>20260812</v>
      </c>
      <c r="AV1959" t="s">
        <v>222</v>
      </c>
      <c r="AW1959" t="s">
        <v>566</v>
      </c>
      <c r="AX1959" t="s">
        <v>223</v>
      </c>
      <c r="BA1959" s="57">
        <v>46248.333333333336</v>
      </c>
      <c r="BB1959" t="s">
        <v>7973</v>
      </c>
      <c r="BC1959">
        <v>2026</v>
      </c>
      <c r="BD1959">
        <v>8</v>
      </c>
      <c r="BE1959">
        <v>12</v>
      </c>
      <c r="BF1959" s="6">
        <f t="shared" si="90"/>
        <v>46246</v>
      </c>
      <c r="BG1959">
        <f t="shared" si="91"/>
        <v>-2.3333333333357587</v>
      </c>
      <c r="BH1959" t="str">
        <f t="shared" si="92"/>
        <v>COMPLY</v>
      </c>
      <c r="BI1959" t="str">
        <f>VLOOKUP(H1959,Sheet2!$A$1:$B$270,2,FALSE)</f>
        <v>SELONG</v>
      </c>
    </row>
    <row r="1960" spans="1:61">
      <c r="A1960">
        <v>1959</v>
      </c>
      <c r="B1960">
        <v>1002519891</v>
      </c>
      <c r="C1960">
        <v>3</v>
      </c>
      <c r="D1960" t="s">
        <v>55</v>
      </c>
      <c r="E1960">
        <v>5</v>
      </c>
      <c r="F1960" t="s">
        <v>228</v>
      </c>
      <c r="G1960" t="s">
        <v>121</v>
      </c>
      <c r="H1960" t="s">
        <v>456</v>
      </c>
      <c r="I1960" t="s">
        <v>213</v>
      </c>
      <c r="J1960" t="s">
        <v>214</v>
      </c>
      <c r="K1960" t="s">
        <v>149</v>
      </c>
      <c r="M1960" t="s">
        <v>596</v>
      </c>
      <c r="N1960" t="s">
        <v>216</v>
      </c>
      <c r="O1960" s="57">
        <v>46245.562754629631</v>
      </c>
      <c r="P1960" s="57">
        <v>46246.462569444448</v>
      </c>
      <c r="Q1960">
        <v>69361695</v>
      </c>
      <c r="S1960">
        <v>152436204692</v>
      </c>
      <c r="T1960" t="s">
        <v>5027</v>
      </c>
      <c r="U1960" t="s">
        <v>7974</v>
      </c>
      <c r="V1960" t="s">
        <v>7975</v>
      </c>
      <c r="Z1960">
        <v>112.720381</v>
      </c>
      <c r="AA1960">
        <v>-7.1262829999999999</v>
      </c>
      <c r="AB1960" t="s">
        <v>5030</v>
      </c>
      <c r="AC1960" t="s">
        <v>230</v>
      </c>
      <c r="AL1960" t="s">
        <v>218</v>
      </c>
      <c r="AM1960" t="s">
        <v>7976</v>
      </c>
      <c r="AN1960" t="s">
        <v>6</v>
      </c>
      <c r="AO1960" s="57">
        <v>46334.569282407407</v>
      </c>
      <c r="AQ1960" t="s">
        <v>249</v>
      </c>
      <c r="AR1960" t="s">
        <v>14</v>
      </c>
      <c r="AS1960" t="s">
        <v>220</v>
      </c>
      <c r="AT1960" t="s">
        <v>231</v>
      </c>
      <c r="AV1960" t="s">
        <v>597</v>
      </c>
      <c r="AW1960" t="s">
        <v>656</v>
      </c>
      <c r="AX1960" t="s">
        <v>223</v>
      </c>
      <c r="BA1960" s="57">
        <v>46245.291666666664</v>
      </c>
      <c r="BB1960" t="s">
        <v>7976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str">
        <f>VLOOKUP(H1960,Sheet2!$A$1:$B$270,2,FALSE)</f>
        <v>MADURA</v>
      </c>
    </row>
    <row r="1961" spans="1:61">
      <c r="A1961">
        <v>1960</v>
      </c>
      <c r="B1961">
        <v>1002513434</v>
      </c>
      <c r="C1961">
        <v>3</v>
      </c>
      <c r="D1961" t="s">
        <v>38</v>
      </c>
      <c r="E1961">
        <v>5</v>
      </c>
      <c r="F1961" t="s">
        <v>90</v>
      </c>
      <c r="G1961" t="s">
        <v>98</v>
      </c>
      <c r="H1961" t="s">
        <v>406</v>
      </c>
      <c r="I1961" t="s">
        <v>213</v>
      </c>
      <c r="J1961" t="s">
        <v>214</v>
      </c>
      <c r="K1961" t="s">
        <v>149</v>
      </c>
      <c r="L1961" t="s">
        <v>215</v>
      </c>
      <c r="M1961" t="s">
        <v>76</v>
      </c>
      <c r="N1961" t="s">
        <v>216</v>
      </c>
      <c r="O1961" s="57">
        <v>46240.765925925924</v>
      </c>
      <c r="P1961" s="57">
        <v>46242.260833333334</v>
      </c>
      <c r="Q1961">
        <v>69360330</v>
      </c>
      <c r="S1961">
        <v>152622208690</v>
      </c>
      <c r="T1961" t="s">
        <v>4465</v>
      </c>
      <c r="U1961" t="s">
        <v>4466</v>
      </c>
      <c r="V1961" t="s">
        <v>4467</v>
      </c>
      <c r="Z1961">
        <v>111.788876958114</v>
      </c>
      <c r="AA1961">
        <v>-8.1512564511125802</v>
      </c>
      <c r="AB1961" t="s">
        <v>4468</v>
      </c>
      <c r="AC1961" t="s">
        <v>237</v>
      </c>
      <c r="AL1961" t="s">
        <v>218</v>
      </c>
      <c r="AM1961" t="s">
        <v>4469</v>
      </c>
      <c r="AN1961" t="s">
        <v>6</v>
      </c>
      <c r="AO1961" s="57">
        <v>46181.777743055558</v>
      </c>
      <c r="AP1961" s="57">
        <v>46241.625</v>
      </c>
      <c r="AR1961" t="s">
        <v>219</v>
      </c>
      <c r="AS1961" t="s">
        <v>98</v>
      </c>
      <c r="AT1961" t="s">
        <v>231</v>
      </c>
      <c r="AU1961">
        <v>20260808</v>
      </c>
      <c r="AV1961" t="s">
        <v>222</v>
      </c>
      <c r="AW1961" t="s">
        <v>1055</v>
      </c>
      <c r="AX1961" t="s">
        <v>223</v>
      </c>
      <c r="BA1961" s="57">
        <v>46241.625</v>
      </c>
      <c r="BB1961" t="s">
        <v>4469</v>
      </c>
      <c r="BC1961">
        <v>2026</v>
      </c>
      <c r="BD1961">
        <v>8</v>
      </c>
      <c r="BE1961">
        <v>8</v>
      </c>
      <c r="BF1961" s="6">
        <f t="shared" si="90"/>
        <v>46242</v>
      </c>
      <c r="BG1961">
        <f t="shared" si="91"/>
        <v>0.375</v>
      </c>
      <c r="BH1961" t="str">
        <f t="shared" si="92"/>
        <v>COMPLY</v>
      </c>
      <c r="BI1961" t="str">
        <f>VLOOKUP(H1961,Sheet2!$A$1:$B$270,2,FALSE)</f>
        <v>BLITAR</v>
      </c>
    </row>
    <row r="1962" spans="1:61">
      <c r="A1962">
        <v>1961</v>
      </c>
      <c r="B1962">
        <v>1002515061</v>
      </c>
      <c r="C1962">
        <v>3</v>
      </c>
      <c r="D1962" t="s">
        <v>49</v>
      </c>
      <c r="E1962">
        <v>4</v>
      </c>
      <c r="F1962" t="s">
        <v>247</v>
      </c>
      <c r="G1962" t="s">
        <v>248</v>
      </c>
      <c r="H1962" t="s">
        <v>959</v>
      </c>
      <c r="I1962" t="s">
        <v>213</v>
      </c>
      <c r="J1962" t="s">
        <v>214</v>
      </c>
      <c r="K1962" t="s">
        <v>149</v>
      </c>
      <c r="L1962" t="s">
        <v>215</v>
      </c>
      <c r="M1962" t="s">
        <v>76</v>
      </c>
      <c r="N1962" t="s">
        <v>216</v>
      </c>
      <c r="O1962" s="57">
        <v>46241.641631944447</v>
      </c>
      <c r="P1962" s="57">
        <v>46242.778113425928</v>
      </c>
      <c r="Q1962">
        <v>69360985</v>
      </c>
      <c r="S1962">
        <v>142406122516</v>
      </c>
      <c r="T1962" t="s">
        <v>6205</v>
      </c>
      <c r="U1962" t="s">
        <v>6206</v>
      </c>
      <c r="V1962" t="s">
        <v>6207</v>
      </c>
      <c r="Z1962">
        <v>110.4182481</v>
      </c>
      <c r="AA1962">
        <v>-6.9489029999999996</v>
      </c>
      <c r="AB1962" t="s">
        <v>6208</v>
      </c>
      <c r="AC1962" t="s">
        <v>217</v>
      </c>
      <c r="AL1962" t="s">
        <v>218</v>
      </c>
      <c r="AM1962" t="s">
        <v>6209</v>
      </c>
      <c r="AN1962" t="s">
        <v>6</v>
      </c>
      <c r="AO1962" s="57">
        <v>46211.642800925925</v>
      </c>
      <c r="AP1962" s="57">
        <v>46242.541666666664</v>
      </c>
      <c r="AR1962" t="s">
        <v>219</v>
      </c>
      <c r="AS1962" t="s">
        <v>634</v>
      </c>
      <c r="AT1962" t="s">
        <v>231</v>
      </c>
      <c r="AU1962">
        <v>20260808</v>
      </c>
      <c r="AV1962" t="s">
        <v>222</v>
      </c>
      <c r="AW1962" t="s">
        <v>1066</v>
      </c>
      <c r="AX1962" t="s">
        <v>223</v>
      </c>
      <c r="BA1962" s="57">
        <v>46242.541666666664</v>
      </c>
      <c r="BB1962" t="s">
        <v>6209</v>
      </c>
      <c r="BC1962">
        <v>2026</v>
      </c>
      <c r="BD1962">
        <v>8</v>
      </c>
      <c r="BE1962">
        <v>8</v>
      </c>
      <c r="BF1962" s="6">
        <f t="shared" si="90"/>
        <v>46242</v>
      </c>
      <c r="BG1962">
        <f t="shared" si="91"/>
        <v>-0.54166666666424135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1002517943</v>
      </c>
      <c r="C1963">
        <v>3</v>
      </c>
      <c r="D1963" t="s">
        <v>49</v>
      </c>
      <c r="E1963">
        <v>4</v>
      </c>
      <c r="F1963" t="s">
        <v>253</v>
      </c>
      <c r="G1963" t="s">
        <v>968</v>
      </c>
      <c r="H1963" t="s">
        <v>969</v>
      </c>
      <c r="I1963" t="s">
        <v>213</v>
      </c>
      <c r="J1963" t="s">
        <v>214</v>
      </c>
      <c r="K1963" t="s">
        <v>149</v>
      </c>
      <c r="M1963" t="s">
        <v>76</v>
      </c>
      <c r="N1963" t="s">
        <v>216</v>
      </c>
      <c r="O1963" s="57">
        <v>46244.58966435185</v>
      </c>
      <c r="P1963" s="57">
        <v>46244.614675925928</v>
      </c>
      <c r="Q1963">
        <v>69361457</v>
      </c>
      <c r="R1963">
        <v>2838428733</v>
      </c>
      <c r="S1963">
        <v>142212126691</v>
      </c>
      <c r="T1963" t="s">
        <v>5114</v>
      </c>
      <c r="U1963" t="s">
        <v>6999</v>
      </c>
      <c r="V1963" t="s">
        <v>7000</v>
      </c>
      <c r="Z1963">
        <v>109.139302</v>
      </c>
      <c r="AA1963">
        <v>-6.872503</v>
      </c>
      <c r="AB1963" t="s">
        <v>5117</v>
      </c>
      <c r="AC1963" t="s">
        <v>217</v>
      </c>
      <c r="AL1963" t="s">
        <v>218</v>
      </c>
      <c r="AM1963" t="s">
        <v>7001</v>
      </c>
      <c r="AN1963" t="s">
        <v>6</v>
      </c>
      <c r="AO1963" s="57">
        <v>46303.590266203704</v>
      </c>
      <c r="AR1963" t="s">
        <v>219</v>
      </c>
      <c r="AS1963" t="s">
        <v>220</v>
      </c>
      <c r="AT1963" t="s">
        <v>231</v>
      </c>
      <c r="AU1963">
        <v>20260810</v>
      </c>
      <c r="AV1963" t="s">
        <v>222</v>
      </c>
      <c r="AW1963" t="s">
        <v>630</v>
      </c>
      <c r="AX1963" t="s">
        <v>223</v>
      </c>
      <c r="BA1963" s="57">
        <v>46244.291666666664</v>
      </c>
      <c r="BB1963" t="s">
        <v>7001</v>
      </c>
      <c r="BC1963">
        <v>2026</v>
      </c>
      <c r="BD1963">
        <v>8</v>
      </c>
      <c r="BE1963">
        <v>10</v>
      </c>
      <c r="BF1963" s="6">
        <f t="shared" si="90"/>
        <v>46244</v>
      </c>
      <c r="BG1963">
        <f t="shared" si="91"/>
        <v>-0.29166666666424135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1002504437</v>
      </c>
      <c r="C1964">
        <v>3</v>
      </c>
      <c r="D1964" t="s">
        <v>51</v>
      </c>
      <c r="E1964">
        <v>4</v>
      </c>
      <c r="F1964" t="s">
        <v>235</v>
      </c>
      <c r="G1964" t="s">
        <v>993</v>
      </c>
      <c r="H1964" t="s">
        <v>994</v>
      </c>
      <c r="I1964" t="s">
        <v>213</v>
      </c>
      <c r="J1964" t="s">
        <v>214</v>
      </c>
      <c r="K1964" t="s">
        <v>149</v>
      </c>
      <c r="L1964" t="s">
        <v>215</v>
      </c>
      <c r="M1964" t="s">
        <v>970</v>
      </c>
      <c r="N1964" t="s">
        <v>216</v>
      </c>
      <c r="O1964" s="57">
        <v>46235.480520833335</v>
      </c>
      <c r="P1964" s="57">
        <v>46239.410752314812</v>
      </c>
      <c r="Q1964">
        <v>69356667</v>
      </c>
      <c r="S1964">
        <v>143553212725</v>
      </c>
      <c r="T1964" t="s">
        <v>2464</v>
      </c>
      <c r="U1964" t="s">
        <v>2663</v>
      </c>
      <c r="V1964" t="s">
        <v>2651</v>
      </c>
      <c r="Z1964">
        <v>110.60347299999999</v>
      </c>
      <c r="AA1964">
        <v>-7.4910819999999996</v>
      </c>
      <c r="AB1964" t="s">
        <v>2652</v>
      </c>
      <c r="AC1964" t="s">
        <v>237</v>
      </c>
      <c r="AL1964" t="s">
        <v>218</v>
      </c>
      <c r="AM1964" t="s">
        <v>1674</v>
      </c>
      <c r="AN1964" t="s">
        <v>6</v>
      </c>
      <c r="AO1964" s="57">
        <v>46030.485995370371</v>
      </c>
      <c r="AP1964" s="57">
        <v>46236.333333333336</v>
      </c>
      <c r="AQ1964" t="s">
        <v>570</v>
      </c>
      <c r="AR1964" t="s">
        <v>12</v>
      </c>
      <c r="AS1964" t="s">
        <v>993</v>
      </c>
      <c r="AT1964" t="s">
        <v>231</v>
      </c>
      <c r="AV1964" t="s">
        <v>949</v>
      </c>
      <c r="AW1964" t="s">
        <v>1063</v>
      </c>
      <c r="AX1964" t="s">
        <v>223</v>
      </c>
      <c r="BA1964" s="57">
        <v>46236.333333333336</v>
      </c>
      <c r="BB1964" t="s">
        <v>1674</v>
      </c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:61">
      <c r="A1965">
        <v>1964</v>
      </c>
      <c r="B1965">
        <v>1002523972</v>
      </c>
      <c r="C1965">
        <v>3</v>
      </c>
      <c r="D1965" t="s">
        <v>45</v>
      </c>
      <c r="E1965">
        <v>5</v>
      </c>
      <c r="F1965" t="s">
        <v>211</v>
      </c>
      <c r="G1965" t="s">
        <v>110</v>
      </c>
      <c r="H1965" t="s">
        <v>457</v>
      </c>
      <c r="I1965" t="s">
        <v>213</v>
      </c>
      <c r="J1965" t="s">
        <v>214</v>
      </c>
      <c r="K1965" t="s">
        <v>149</v>
      </c>
      <c r="L1965" t="s">
        <v>215</v>
      </c>
      <c r="M1965" t="s">
        <v>240</v>
      </c>
      <c r="N1965" t="s">
        <v>216</v>
      </c>
      <c r="O1965" s="57">
        <v>46247.484675925924</v>
      </c>
      <c r="P1965" s="57">
        <v>46247.486122685186</v>
      </c>
      <c r="Q1965">
        <v>69365013</v>
      </c>
      <c r="S1965">
        <v>172610305726</v>
      </c>
      <c r="T1965" t="s">
        <v>9867</v>
      </c>
      <c r="U1965" t="s">
        <v>9868</v>
      </c>
      <c r="V1965" t="s">
        <v>9869</v>
      </c>
      <c r="Z1965">
        <v>118.99089840000001</v>
      </c>
      <c r="AA1965">
        <v>-8.5709488999999994</v>
      </c>
      <c r="AB1965" t="s">
        <v>9870</v>
      </c>
      <c r="AC1965" t="s">
        <v>217</v>
      </c>
      <c r="AL1965" t="s">
        <v>218</v>
      </c>
      <c r="AM1965" t="s">
        <v>9871</v>
      </c>
      <c r="AN1965" t="s">
        <v>6</v>
      </c>
      <c r="AO1965" t="s">
        <v>8988</v>
      </c>
      <c r="AP1965" s="57">
        <v>46248.625</v>
      </c>
      <c r="AR1965" t="s">
        <v>241</v>
      </c>
      <c r="AS1965" t="s">
        <v>987</v>
      </c>
      <c r="AT1965" t="s">
        <v>221</v>
      </c>
      <c r="AV1965" t="s">
        <v>240</v>
      </c>
      <c r="AW1965" t="s">
        <v>8516</v>
      </c>
      <c r="AX1965" t="s">
        <v>223</v>
      </c>
      <c r="BA1965" s="57">
        <v>46248.625</v>
      </c>
      <c r="BB1965" t="s">
        <v>9871</v>
      </c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str">
        <f>VLOOKUP(H1965,Sheet2!$A$1:$B$270,2,FALSE)</f>
        <v>BIMA</v>
      </c>
    </row>
    <row r="1966" spans="1:61">
      <c r="A1966">
        <v>1965</v>
      </c>
      <c r="B1966">
        <v>1002511731</v>
      </c>
      <c r="C1966">
        <v>3</v>
      </c>
      <c r="D1966" t="s">
        <v>55</v>
      </c>
      <c r="E1966">
        <v>5</v>
      </c>
      <c r="F1966" t="s">
        <v>228</v>
      </c>
      <c r="G1966" t="s">
        <v>121</v>
      </c>
      <c r="H1966" t="s">
        <v>493</v>
      </c>
      <c r="I1966" t="s">
        <v>213</v>
      </c>
      <c r="J1966" t="s">
        <v>214</v>
      </c>
      <c r="K1966" t="s">
        <v>149</v>
      </c>
      <c r="M1966" t="s">
        <v>76</v>
      </c>
      <c r="N1966" t="s">
        <v>216</v>
      </c>
      <c r="O1966" s="57">
        <v>46240.427881944444</v>
      </c>
      <c r="P1966" s="57">
        <v>46240.621747685182</v>
      </c>
      <c r="Q1966">
        <v>69356710</v>
      </c>
      <c r="S1966">
        <v>152458900511</v>
      </c>
      <c r="T1966" t="s">
        <v>1905</v>
      </c>
      <c r="U1966" t="s">
        <v>4470</v>
      </c>
      <c r="V1966" t="s">
        <v>4471</v>
      </c>
      <c r="Z1966">
        <v>113.036381233252</v>
      </c>
      <c r="AA1966">
        <v>-6.96453318153584</v>
      </c>
      <c r="AB1966" t="s">
        <v>1908</v>
      </c>
      <c r="AC1966" t="s">
        <v>217</v>
      </c>
      <c r="AL1966" t="s">
        <v>218</v>
      </c>
      <c r="AM1966" t="s">
        <v>4472</v>
      </c>
      <c r="AN1966" t="s">
        <v>6</v>
      </c>
      <c r="AO1966" s="57">
        <v>46181.434108796297</v>
      </c>
      <c r="AR1966" t="s">
        <v>219</v>
      </c>
      <c r="AS1966" t="s">
        <v>220</v>
      </c>
      <c r="AT1966" t="s">
        <v>221</v>
      </c>
      <c r="AU1966">
        <v>20260806</v>
      </c>
      <c r="AV1966" t="s">
        <v>222</v>
      </c>
      <c r="AW1966" t="s">
        <v>656</v>
      </c>
      <c r="AX1966" t="s">
        <v>223</v>
      </c>
      <c r="BA1966" s="57">
        <v>46240.291666666664</v>
      </c>
      <c r="BB1966" t="s">
        <v>4472</v>
      </c>
      <c r="BC1966">
        <v>2026</v>
      </c>
      <c r="BD1966">
        <v>8</v>
      </c>
      <c r="BE1966">
        <v>6</v>
      </c>
      <c r="BF1966" s="6">
        <f t="shared" si="90"/>
        <v>46240</v>
      </c>
      <c r="BG1966">
        <f t="shared" si="91"/>
        <v>-0.29166666666424135</v>
      </c>
      <c r="BH1966" t="str">
        <f t="shared" si="92"/>
        <v>COMPLY</v>
      </c>
      <c r="BI1966" t="str">
        <f>VLOOKUP(H1966,Sheet2!$A$1:$B$270,2,FALSE)</f>
        <v>MADURA</v>
      </c>
    </row>
    <row r="1967" spans="1:61">
      <c r="A1967">
        <v>1966</v>
      </c>
      <c r="B1967">
        <v>1002514894</v>
      </c>
      <c r="C1967">
        <v>3</v>
      </c>
      <c r="D1967" t="s">
        <v>38</v>
      </c>
      <c r="E1967">
        <v>5</v>
      </c>
      <c r="F1967" t="s">
        <v>90</v>
      </c>
      <c r="G1967" t="s">
        <v>93</v>
      </c>
      <c r="H1967" t="s">
        <v>433</v>
      </c>
      <c r="I1967" t="s">
        <v>213</v>
      </c>
      <c r="J1967" t="s">
        <v>214</v>
      </c>
      <c r="K1967" t="s">
        <v>149</v>
      </c>
      <c r="L1967" t="s">
        <v>215</v>
      </c>
      <c r="M1967" t="s">
        <v>76</v>
      </c>
      <c r="N1967" t="s">
        <v>216</v>
      </c>
      <c r="O1967" s="57">
        <v>46241.613842592589</v>
      </c>
      <c r="P1967" s="57">
        <v>46241.687280092592</v>
      </c>
      <c r="Q1967">
        <v>69360925</v>
      </c>
      <c r="S1967">
        <v>152628206860</v>
      </c>
      <c r="T1967" t="s">
        <v>6215</v>
      </c>
      <c r="U1967" t="s">
        <v>6216</v>
      </c>
      <c r="V1967" t="s">
        <v>6217</v>
      </c>
      <c r="Z1967">
        <v>111.91616999999999</v>
      </c>
      <c r="AA1967">
        <v>-7.5354369999999999</v>
      </c>
      <c r="AB1967" t="s">
        <v>6218</v>
      </c>
      <c r="AC1967" t="s">
        <v>237</v>
      </c>
      <c r="AL1967" t="s">
        <v>218</v>
      </c>
      <c r="AM1967" t="s">
        <v>6192</v>
      </c>
      <c r="AN1967" t="s">
        <v>6</v>
      </c>
      <c r="AO1967" s="57">
        <v>46211.622291666667</v>
      </c>
      <c r="AP1967" s="57">
        <v>46242.541666666664</v>
      </c>
      <c r="AR1967" t="s">
        <v>219</v>
      </c>
      <c r="AS1967" t="s">
        <v>637</v>
      </c>
      <c r="AT1967" t="s">
        <v>231</v>
      </c>
      <c r="AU1967">
        <v>20260807</v>
      </c>
      <c r="AV1967" t="s">
        <v>222</v>
      </c>
      <c r="AW1967" t="s">
        <v>1057</v>
      </c>
      <c r="AX1967" t="s">
        <v>223</v>
      </c>
      <c r="BA1967" s="57">
        <v>46242.541666666664</v>
      </c>
      <c r="BB1967" t="s">
        <v>6192</v>
      </c>
      <c r="BC1967">
        <v>2026</v>
      </c>
      <c r="BD1967">
        <v>8</v>
      </c>
      <c r="BE1967">
        <v>7</v>
      </c>
      <c r="BF1967" s="6">
        <f t="shared" si="90"/>
        <v>46241</v>
      </c>
      <c r="BG1967">
        <f t="shared" si="91"/>
        <v>-1.5416666666642413</v>
      </c>
      <c r="BH1967" t="str">
        <f t="shared" si="92"/>
        <v>COMPLY</v>
      </c>
      <c r="BI1967" t="str">
        <f>VLOOKUP(H1967,Sheet2!$A$1:$B$270,2,FALSE)</f>
        <v>NGANJUK</v>
      </c>
    </row>
    <row r="1968" spans="1:61">
      <c r="A1968">
        <v>1967</v>
      </c>
      <c r="B1968">
        <v>1002508916</v>
      </c>
      <c r="C1968">
        <v>3</v>
      </c>
      <c r="D1968" t="s">
        <v>51</v>
      </c>
      <c r="E1968">
        <v>4</v>
      </c>
      <c r="F1968" t="s">
        <v>275</v>
      </c>
      <c r="G1968" t="s">
        <v>575</v>
      </c>
      <c r="H1968" t="s">
        <v>935</v>
      </c>
      <c r="I1968" t="s">
        <v>213</v>
      </c>
      <c r="J1968" t="s">
        <v>214</v>
      </c>
      <c r="K1968" t="s">
        <v>149</v>
      </c>
      <c r="L1968" t="s">
        <v>215</v>
      </c>
      <c r="M1968" t="s">
        <v>582</v>
      </c>
      <c r="N1968" t="s">
        <v>216</v>
      </c>
      <c r="O1968" s="57">
        <v>46238.645787037036</v>
      </c>
      <c r="P1968" s="57">
        <v>46240.54173611111</v>
      </c>
      <c r="Q1968">
        <v>69358471</v>
      </c>
      <c r="S1968">
        <v>142509107211</v>
      </c>
      <c r="T1968" t="s">
        <v>3735</v>
      </c>
      <c r="U1968" t="s">
        <v>4473</v>
      </c>
      <c r="V1968" t="s">
        <v>4474</v>
      </c>
      <c r="Z1968">
        <v>111.209749</v>
      </c>
      <c r="AA1968">
        <v>-7.1747110000000003</v>
      </c>
      <c r="AB1968" t="s">
        <v>3738</v>
      </c>
      <c r="AC1968" t="s">
        <v>237</v>
      </c>
      <c r="AL1968" t="s">
        <v>218</v>
      </c>
      <c r="AM1968" t="s">
        <v>2477</v>
      </c>
      <c r="AN1968" t="s">
        <v>6</v>
      </c>
      <c r="AO1968" s="57">
        <v>46120.652789351851</v>
      </c>
      <c r="AP1968" s="57">
        <v>46239.541666666664</v>
      </c>
      <c r="AR1968" t="s">
        <v>14</v>
      </c>
      <c r="AS1968" t="s">
        <v>936</v>
      </c>
      <c r="AT1968" t="s">
        <v>231</v>
      </c>
      <c r="AV1968" t="s">
        <v>4475</v>
      </c>
      <c r="AW1968" t="s">
        <v>1063</v>
      </c>
      <c r="AX1968" t="s">
        <v>223</v>
      </c>
      <c r="BA1968" s="57">
        <v>46239.541666666664</v>
      </c>
      <c r="BB1968" t="s">
        <v>2477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:61">
      <c r="A1969">
        <v>1968</v>
      </c>
      <c r="B1969">
        <v>1002514933</v>
      </c>
      <c r="C1969">
        <v>3</v>
      </c>
      <c r="D1969" t="s">
        <v>45</v>
      </c>
      <c r="E1969">
        <v>5</v>
      </c>
      <c r="F1969" t="s">
        <v>113</v>
      </c>
      <c r="G1969" t="s">
        <v>113</v>
      </c>
      <c r="H1969" t="s">
        <v>420</v>
      </c>
      <c r="I1969" t="s">
        <v>213</v>
      </c>
      <c r="J1969" t="s">
        <v>214</v>
      </c>
      <c r="K1969" t="s">
        <v>149</v>
      </c>
      <c r="L1969" t="s">
        <v>215</v>
      </c>
      <c r="M1969" t="s">
        <v>970</v>
      </c>
      <c r="N1969" t="s">
        <v>216</v>
      </c>
      <c r="O1969" s="57">
        <v>46241.622175925928</v>
      </c>
      <c r="P1969" s="57">
        <v>46246.347210648149</v>
      </c>
      <c r="Q1969">
        <v>69360915</v>
      </c>
      <c r="S1969">
        <v>172502311393</v>
      </c>
      <c r="T1969" t="s">
        <v>1580</v>
      </c>
      <c r="U1969" t="s">
        <v>1581</v>
      </c>
      <c r="V1969" t="s">
        <v>6219</v>
      </c>
      <c r="Z1969">
        <v>123.6068441</v>
      </c>
      <c r="AA1969">
        <v>-10.164740699999999</v>
      </c>
      <c r="AB1969" t="s">
        <v>6220</v>
      </c>
      <c r="AC1969" t="s">
        <v>237</v>
      </c>
      <c r="AL1969" t="s">
        <v>218</v>
      </c>
      <c r="AM1969" t="s">
        <v>6192</v>
      </c>
      <c r="AN1969" t="s">
        <v>6</v>
      </c>
      <c r="AO1969" s="57">
        <v>46211.642800925925</v>
      </c>
      <c r="AP1969" s="57">
        <v>46242.541666666664</v>
      </c>
      <c r="AQ1969" t="s">
        <v>929</v>
      </c>
      <c r="AR1969" t="s">
        <v>12</v>
      </c>
      <c r="AS1969" t="s">
        <v>113</v>
      </c>
      <c r="AT1969" t="s">
        <v>231</v>
      </c>
      <c r="AV1969" t="s">
        <v>949</v>
      </c>
      <c r="AW1969" t="s">
        <v>1067</v>
      </c>
      <c r="AX1969" t="s">
        <v>223</v>
      </c>
      <c r="BA1969" s="57">
        <v>46242.541666666664</v>
      </c>
      <c r="BB1969" t="s">
        <v>6192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str">
        <f>VLOOKUP(H1969,Sheet2!$A$1:$B$270,2,FALSE)</f>
        <v>KUPANG</v>
      </c>
    </row>
    <row r="1970" spans="1:61">
      <c r="A1970">
        <v>1969</v>
      </c>
      <c r="B1970">
        <v>1002519984</v>
      </c>
      <c r="C1970">
        <v>3</v>
      </c>
      <c r="D1970" t="s">
        <v>42</v>
      </c>
      <c r="E1970">
        <v>5</v>
      </c>
      <c r="F1970" t="s">
        <v>233</v>
      </c>
      <c r="G1970" t="s">
        <v>101</v>
      </c>
      <c r="H1970" t="s">
        <v>264</v>
      </c>
      <c r="I1970" t="s">
        <v>213</v>
      </c>
      <c r="J1970" t="s">
        <v>214</v>
      </c>
      <c r="K1970" t="s">
        <v>149</v>
      </c>
      <c r="M1970" t="s">
        <v>76</v>
      </c>
      <c r="N1970" t="s">
        <v>216</v>
      </c>
      <c r="O1970" s="57">
        <v>46245.57607638889</v>
      </c>
      <c r="P1970" s="57">
        <v>46246.930150462962</v>
      </c>
      <c r="Q1970">
        <v>69363364</v>
      </c>
      <c r="S1970">
        <v>152316232061</v>
      </c>
      <c r="T1970" t="s">
        <v>7977</v>
      </c>
      <c r="U1970" t="s">
        <v>7633</v>
      </c>
      <c r="V1970" t="s">
        <v>7978</v>
      </c>
      <c r="Z1970">
        <v>112.6644804</v>
      </c>
      <c r="AA1970">
        <v>-7.4511836000000002</v>
      </c>
      <c r="AB1970" t="s">
        <v>7635</v>
      </c>
      <c r="AC1970" t="s">
        <v>293</v>
      </c>
      <c r="AL1970" t="s">
        <v>218</v>
      </c>
      <c r="AM1970" t="s">
        <v>7636</v>
      </c>
      <c r="AN1970" t="s">
        <v>6</v>
      </c>
      <c r="AO1970" s="57">
        <v>46334.579965277779</v>
      </c>
      <c r="AP1970" s="57">
        <v>46246.625</v>
      </c>
      <c r="AR1970" t="s">
        <v>219</v>
      </c>
      <c r="AS1970" t="s">
        <v>233</v>
      </c>
      <c r="AT1970" t="s">
        <v>231</v>
      </c>
      <c r="AU1970">
        <v>20260812</v>
      </c>
      <c r="AV1970" t="s">
        <v>222</v>
      </c>
      <c r="AW1970" t="s">
        <v>946</v>
      </c>
      <c r="AX1970" t="s">
        <v>223</v>
      </c>
      <c r="BA1970" s="57">
        <v>46246.625</v>
      </c>
      <c r="BB1970" t="s">
        <v>7636</v>
      </c>
      <c r="BC1970">
        <v>2026</v>
      </c>
      <c r="BD1970">
        <v>8</v>
      </c>
      <c r="BE1970">
        <v>12</v>
      </c>
      <c r="BF1970" s="6">
        <f t="shared" si="90"/>
        <v>46246</v>
      </c>
      <c r="BG1970">
        <f t="shared" si="91"/>
        <v>-0.625</v>
      </c>
      <c r="BH1970" t="str">
        <f t="shared" si="92"/>
        <v>COMPLY</v>
      </c>
      <c r="BI1970" t="str">
        <f>VLOOKUP(H1970,Sheet2!$A$1:$B$270,2,FALSE)</f>
        <v>SIDOARJO</v>
      </c>
    </row>
    <row r="1971" spans="1:61">
      <c r="A1971">
        <v>1970</v>
      </c>
      <c r="B1971">
        <v>1002505456</v>
      </c>
      <c r="C1971">
        <v>3</v>
      </c>
      <c r="D1971" t="s">
        <v>45</v>
      </c>
      <c r="E1971">
        <v>5</v>
      </c>
      <c r="F1971" t="s">
        <v>113</v>
      </c>
      <c r="G1971" t="s">
        <v>117</v>
      </c>
      <c r="H1971" t="s">
        <v>423</v>
      </c>
      <c r="I1971" t="s">
        <v>213</v>
      </c>
      <c r="J1971" t="s">
        <v>214</v>
      </c>
      <c r="K1971" t="s">
        <v>149</v>
      </c>
      <c r="M1971" t="s">
        <v>225</v>
      </c>
      <c r="N1971" t="s">
        <v>216</v>
      </c>
      <c r="O1971" s="57">
        <v>46237.336168981485</v>
      </c>
      <c r="P1971" s="57">
        <v>46238.553055555552</v>
      </c>
      <c r="Q1971">
        <v>69357139</v>
      </c>
      <c r="S1971">
        <v>172509796563</v>
      </c>
      <c r="T1971" t="s">
        <v>1101</v>
      </c>
      <c r="U1971" t="s">
        <v>3693</v>
      </c>
      <c r="V1971" t="s">
        <v>4480</v>
      </c>
      <c r="Z1971">
        <v>123.0187663</v>
      </c>
      <c r="AA1971">
        <v>-8.3132269000000001</v>
      </c>
      <c r="AB1971" t="s">
        <v>1102</v>
      </c>
      <c r="AC1971" t="s">
        <v>230</v>
      </c>
      <c r="AL1971" t="s">
        <v>218</v>
      </c>
      <c r="AM1971" t="s">
        <v>4481</v>
      </c>
      <c r="AN1971" t="s">
        <v>6</v>
      </c>
      <c r="AO1971" s="57">
        <v>46089.340578703705</v>
      </c>
      <c r="AP1971" s="57">
        <v>46238.333333333336</v>
      </c>
      <c r="AR1971" t="s">
        <v>18</v>
      </c>
      <c r="AS1971" t="s">
        <v>220</v>
      </c>
      <c r="AT1971" t="s">
        <v>221</v>
      </c>
      <c r="AV1971" t="s">
        <v>227</v>
      </c>
      <c r="AW1971" t="s">
        <v>567</v>
      </c>
      <c r="AX1971" t="s">
        <v>223</v>
      </c>
      <c r="BA1971" s="57">
        <v>46238.333333333336</v>
      </c>
      <c r="BB1971" t="s">
        <v>4481</v>
      </c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str">
        <f>VLOOKUP(H1971,Sheet2!$A$1:$B$270,2,FALSE)</f>
        <v>MAUMERE</v>
      </c>
    </row>
    <row r="1972" spans="1:61">
      <c r="A1972">
        <v>1971</v>
      </c>
      <c r="B1972">
        <v>1002518821</v>
      </c>
      <c r="C1972">
        <v>3</v>
      </c>
      <c r="D1972" t="s">
        <v>59</v>
      </c>
      <c r="E1972">
        <v>4</v>
      </c>
      <c r="F1972" t="s">
        <v>224</v>
      </c>
      <c r="G1972" t="s">
        <v>224</v>
      </c>
      <c r="H1972" t="s">
        <v>941</v>
      </c>
      <c r="I1972" t="s">
        <v>213</v>
      </c>
      <c r="J1972" t="s">
        <v>214</v>
      </c>
      <c r="K1972" t="s">
        <v>149</v>
      </c>
      <c r="L1972" t="s">
        <v>215</v>
      </c>
      <c r="M1972" t="s">
        <v>582</v>
      </c>
      <c r="N1972" t="s">
        <v>216</v>
      </c>
      <c r="O1972" s="57">
        <v>46245.345104166663</v>
      </c>
      <c r="P1972" s="57">
        <v>46247.547199074077</v>
      </c>
      <c r="Q1972">
        <v>69362850</v>
      </c>
      <c r="S1972">
        <v>146303609793</v>
      </c>
      <c r="T1972" t="s">
        <v>7979</v>
      </c>
      <c r="U1972" t="s">
        <v>7980</v>
      </c>
      <c r="V1972" t="s">
        <v>7981</v>
      </c>
      <c r="Z1972">
        <v>109.211997</v>
      </c>
      <c r="AA1972">
        <v>-7.4127739999999998</v>
      </c>
      <c r="AB1972" t="s">
        <v>7982</v>
      </c>
      <c r="AC1972" t="s">
        <v>237</v>
      </c>
      <c r="AL1972" t="s">
        <v>218</v>
      </c>
      <c r="AM1972" t="s">
        <v>7464</v>
      </c>
      <c r="AN1972" t="s">
        <v>6</v>
      </c>
      <c r="AO1972" s="57">
        <v>46334.361238425925</v>
      </c>
      <c r="AP1972" s="57">
        <v>46246.333333333336</v>
      </c>
      <c r="AQ1972" t="s">
        <v>570</v>
      </c>
      <c r="AR1972" t="s">
        <v>14</v>
      </c>
      <c r="AS1972" t="s">
        <v>220</v>
      </c>
      <c r="AT1972" t="s">
        <v>231</v>
      </c>
      <c r="AV1972" t="s">
        <v>9872</v>
      </c>
      <c r="AW1972" t="s">
        <v>1066</v>
      </c>
      <c r="AX1972" t="s">
        <v>223</v>
      </c>
      <c r="BA1972" s="57">
        <v>46246.333333333336</v>
      </c>
      <c r="BB1972" t="s">
        <v>7464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:61">
      <c r="A1973">
        <v>1972</v>
      </c>
      <c r="B1973">
        <v>1002517597</v>
      </c>
      <c r="C1973">
        <v>3</v>
      </c>
      <c r="D1973" t="s">
        <v>42</v>
      </c>
      <c r="E1973">
        <v>5</v>
      </c>
      <c r="F1973" t="s">
        <v>233</v>
      </c>
      <c r="G1973" t="s">
        <v>101</v>
      </c>
      <c r="H1973" t="s">
        <v>439</v>
      </c>
      <c r="I1973" t="s">
        <v>213</v>
      </c>
      <c r="J1973" t="s">
        <v>214</v>
      </c>
      <c r="K1973" t="s">
        <v>149</v>
      </c>
      <c r="L1973" t="s">
        <v>215</v>
      </c>
      <c r="M1973" t="s">
        <v>279</v>
      </c>
      <c r="N1973" t="s">
        <v>216</v>
      </c>
      <c r="O1973" s="57">
        <v>46244.507604166669</v>
      </c>
      <c r="P1973" s="57">
        <v>46245.848761574074</v>
      </c>
      <c r="Q1973">
        <v>69362385</v>
      </c>
      <c r="S1973">
        <v>152331251002</v>
      </c>
      <c r="T1973" t="s">
        <v>7002</v>
      </c>
      <c r="U1973" t="s">
        <v>7003</v>
      </c>
      <c r="V1973" t="s">
        <v>7004</v>
      </c>
      <c r="Z1973">
        <v>112.588529326021</v>
      </c>
      <c r="AA1973">
        <v>-7.4021370804800402</v>
      </c>
      <c r="AB1973" t="s">
        <v>7005</v>
      </c>
      <c r="AC1973" t="s">
        <v>217</v>
      </c>
      <c r="AL1973" t="s">
        <v>218</v>
      </c>
      <c r="AM1973" t="s">
        <v>7006</v>
      </c>
      <c r="AN1973" t="s">
        <v>6</v>
      </c>
      <c r="AO1973" s="57">
        <v>46303.527696759258</v>
      </c>
      <c r="AP1973" s="57">
        <v>46245.541666666664</v>
      </c>
      <c r="AQ1973" t="s">
        <v>249</v>
      </c>
      <c r="AR1973" t="s">
        <v>280</v>
      </c>
      <c r="AS1973" t="s">
        <v>608</v>
      </c>
      <c r="AT1973" t="s">
        <v>231</v>
      </c>
      <c r="AV1973" t="s">
        <v>7983</v>
      </c>
      <c r="AW1973" t="s">
        <v>1063</v>
      </c>
      <c r="AX1973" t="s">
        <v>223</v>
      </c>
      <c r="BA1973" s="57">
        <v>46245.541666666664</v>
      </c>
      <c r="BB1973" t="s">
        <v>7006</v>
      </c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str">
        <f>VLOOKUP(H1973,Sheet2!$A$1:$B$270,2,FALSE)</f>
        <v>SIDOARJO</v>
      </c>
    </row>
    <row r="1974" spans="1:61">
      <c r="A1974">
        <v>1973</v>
      </c>
      <c r="B1974">
        <v>1002512723</v>
      </c>
      <c r="C1974">
        <v>3</v>
      </c>
      <c r="D1974" t="s">
        <v>55</v>
      </c>
      <c r="E1974">
        <v>5</v>
      </c>
      <c r="F1974" t="s">
        <v>228</v>
      </c>
      <c r="G1974" t="s">
        <v>121</v>
      </c>
      <c r="H1974" t="s">
        <v>344</v>
      </c>
      <c r="I1974" t="s">
        <v>213</v>
      </c>
      <c r="J1974" t="s">
        <v>214</v>
      </c>
      <c r="K1974" t="s">
        <v>149</v>
      </c>
      <c r="M1974" t="s">
        <v>76</v>
      </c>
      <c r="N1974" t="s">
        <v>216</v>
      </c>
      <c r="O1974" s="57">
        <v>46240.612337962964</v>
      </c>
      <c r="P1974" s="57">
        <v>46240.683692129627</v>
      </c>
      <c r="Q1974">
        <v>69298559</v>
      </c>
      <c r="S1974">
        <v>152434913491</v>
      </c>
      <c r="T1974" t="s">
        <v>4486</v>
      </c>
      <c r="U1974" t="s">
        <v>2234</v>
      </c>
      <c r="V1974" t="s">
        <v>4487</v>
      </c>
      <c r="Z1974">
        <v>113.209640110584</v>
      </c>
      <c r="AA1974">
        <v>-7.06344143783154</v>
      </c>
      <c r="AB1974" t="s">
        <v>4488</v>
      </c>
      <c r="AC1974" t="s">
        <v>230</v>
      </c>
      <c r="AL1974" t="s">
        <v>218</v>
      </c>
      <c r="AM1974" t="s">
        <v>2237</v>
      </c>
      <c r="AN1974" t="s">
        <v>6</v>
      </c>
      <c r="AO1974" s="57">
        <v>46181.621979166666</v>
      </c>
      <c r="AR1974" t="s">
        <v>219</v>
      </c>
      <c r="AS1974" t="s">
        <v>345</v>
      </c>
      <c r="AT1974" t="s">
        <v>231</v>
      </c>
      <c r="AU1974">
        <v>20260806</v>
      </c>
      <c r="AV1974" t="s">
        <v>222</v>
      </c>
      <c r="AW1974" t="s">
        <v>568</v>
      </c>
      <c r="AX1974" t="s">
        <v>223</v>
      </c>
      <c r="BA1974" s="57">
        <v>46240.291666666664</v>
      </c>
      <c r="BB1974" t="s">
        <v>2237</v>
      </c>
      <c r="BC1974">
        <v>2026</v>
      </c>
      <c r="BD1974">
        <v>8</v>
      </c>
      <c r="BE1974">
        <v>6</v>
      </c>
      <c r="BF1974" s="6">
        <f t="shared" si="90"/>
        <v>46240</v>
      </c>
      <c r="BG1974">
        <f t="shared" si="91"/>
        <v>-0.29166666666424135</v>
      </c>
      <c r="BH1974" t="str">
        <f t="shared" si="92"/>
        <v>COMPLY</v>
      </c>
      <c r="BI1974" t="str">
        <f>VLOOKUP(H1974,Sheet2!$A$1:$B$270,2,FALSE)</f>
        <v>MADURA</v>
      </c>
    </row>
    <row r="1975" spans="1:61">
      <c r="A1975">
        <v>1974</v>
      </c>
      <c r="B1975">
        <v>1002524201</v>
      </c>
      <c r="C1975">
        <v>3</v>
      </c>
      <c r="D1975" t="s">
        <v>49</v>
      </c>
      <c r="E1975">
        <v>4</v>
      </c>
      <c r="F1975" t="s">
        <v>253</v>
      </c>
      <c r="G1975" t="s">
        <v>256</v>
      </c>
      <c r="H1975" t="s">
        <v>942</v>
      </c>
      <c r="I1975" t="s">
        <v>213</v>
      </c>
      <c r="J1975" t="s">
        <v>214</v>
      </c>
      <c r="K1975" t="s">
        <v>149</v>
      </c>
      <c r="L1975" t="s">
        <v>215</v>
      </c>
      <c r="M1975" t="s">
        <v>240</v>
      </c>
      <c r="N1975" t="s">
        <v>216</v>
      </c>
      <c r="O1975" s="57">
        <v>46247.549953703703</v>
      </c>
      <c r="P1975" s="57">
        <v>46247.551400462966</v>
      </c>
      <c r="Q1975">
        <v>69365129</v>
      </c>
      <c r="S1975">
        <v>146282105551</v>
      </c>
      <c r="T1975" t="s">
        <v>9873</v>
      </c>
      <c r="U1975" t="s">
        <v>9874</v>
      </c>
      <c r="V1975" t="s">
        <v>9875</v>
      </c>
      <c r="Z1975">
        <v>109.1869793</v>
      </c>
      <c r="AA1975">
        <v>-6.9246688999999897</v>
      </c>
      <c r="AB1975" t="s">
        <v>9876</v>
      </c>
      <c r="AC1975" t="s">
        <v>237</v>
      </c>
      <c r="AL1975" t="s">
        <v>218</v>
      </c>
      <c r="AM1975" t="s">
        <v>8548</v>
      </c>
      <c r="AN1975" t="s">
        <v>6</v>
      </c>
      <c r="AO1975" t="s">
        <v>9285</v>
      </c>
      <c r="AP1975" s="57">
        <v>46248.541666666664</v>
      </c>
      <c r="AR1975" t="s">
        <v>241</v>
      </c>
      <c r="AS1975" t="s">
        <v>943</v>
      </c>
      <c r="AT1975" t="s">
        <v>231</v>
      </c>
      <c r="AV1975" t="s">
        <v>240</v>
      </c>
      <c r="AW1975" t="s">
        <v>1063</v>
      </c>
      <c r="AX1975" t="s">
        <v>223</v>
      </c>
      <c r="BA1975" s="57">
        <v>46248.541666666664</v>
      </c>
      <c r="BB1975" t="s">
        <v>8548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:61">
      <c r="A1976">
        <v>1975</v>
      </c>
      <c r="B1976">
        <v>1002509461</v>
      </c>
      <c r="C1976">
        <v>3</v>
      </c>
      <c r="D1976" t="s">
        <v>55</v>
      </c>
      <c r="E1976">
        <v>5</v>
      </c>
      <c r="F1976" t="s">
        <v>267</v>
      </c>
      <c r="G1976" t="s">
        <v>122</v>
      </c>
      <c r="H1976" t="s">
        <v>357</v>
      </c>
      <c r="I1976" t="s">
        <v>213</v>
      </c>
      <c r="J1976" t="s">
        <v>214</v>
      </c>
      <c r="K1976" t="s">
        <v>149</v>
      </c>
      <c r="L1976" t="s">
        <v>215</v>
      </c>
      <c r="M1976" t="s">
        <v>76</v>
      </c>
      <c r="N1976" t="s">
        <v>216</v>
      </c>
      <c r="O1976" s="57">
        <v>46238.801342592589</v>
      </c>
      <c r="P1976" s="57">
        <v>46240.842106481483</v>
      </c>
      <c r="Q1976">
        <v>69358706</v>
      </c>
      <c r="S1976">
        <v>152421262123</v>
      </c>
      <c r="T1976" t="s">
        <v>4489</v>
      </c>
      <c r="U1976" t="s">
        <v>4490</v>
      </c>
      <c r="V1976" t="s">
        <v>4491</v>
      </c>
      <c r="Z1976">
        <v>112.61888321489</v>
      </c>
      <c r="AA1976">
        <v>-7.1527763423517303</v>
      </c>
      <c r="AB1976" t="s">
        <v>4492</v>
      </c>
      <c r="AC1976" t="s">
        <v>217</v>
      </c>
      <c r="AL1976" t="s">
        <v>218</v>
      </c>
      <c r="AM1976" t="s">
        <v>4493</v>
      </c>
      <c r="AN1976" t="s">
        <v>6</v>
      </c>
      <c r="AO1976" s="57">
        <v>46120.809166666666</v>
      </c>
      <c r="AP1976" s="57">
        <v>46240.625</v>
      </c>
      <c r="AR1976" t="s">
        <v>219</v>
      </c>
      <c r="AS1976" t="s">
        <v>122</v>
      </c>
      <c r="AT1976" t="s">
        <v>231</v>
      </c>
      <c r="AU1976">
        <v>20260806</v>
      </c>
      <c r="AV1976" t="s">
        <v>222</v>
      </c>
      <c r="AW1976" t="s">
        <v>1059</v>
      </c>
      <c r="AX1976" t="s">
        <v>223</v>
      </c>
      <c r="BA1976" s="57">
        <v>46240.625</v>
      </c>
      <c r="BB1976" t="s">
        <v>4493</v>
      </c>
      <c r="BC1976">
        <v>2026</v>
      </c>
      <c r="BD1976">
        <v>8</v>
      </c>
      <c r="BE1976">
        <v>6</v>
      </c>
      <c r="BF1976" s="6">
        <f t="shared" si="90"/>
        <v>46240</v>
      </c>
      <c r="BG1976">
        <f t="shared" si="91"/>
        <v>-0.625</v>
      </c>
      <c r="BH1976" t="str">
        <f t="shared" si="92"/>
        <v>COMPLY</v>
      </c>
      <c r="BI1976" t="str">
        <f>VLOOKUP(H1976,Sheet2!$A$1:$B$270,2,FALSE)</f>
        <v>GRESIK</v>
      </c>
    </row>
    <row r="1977" spans="1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:61">
      <c r="O1979" s="57"/>
      <c r="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:61">
      <c r="O1980" s="57"/>
      <c r="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:61">
      <c r="O1982" s="57"/>
      <c r="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O1983" s="57"/>
      <c r="P1983" s="57"/>
      <c r="AO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si="90"/>
        <v>#NUM!</v>
      </c>
      <c r="BG1986" t="e">
        <f t="shared" si="91"/>
        <v>#NUM!</v>
      </c>
      <c r="BH1986" t="e">
        <f t="shared" si="92"/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5:61">
      <c r="O1988" s="57"/>
      <c r="P1988" s="57"/>
      <c r="A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O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O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O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O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O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O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O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O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O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si="93"/>
        <v>#NUM!</v>
      </c>
      <c r="BG2050" t="e">
        <f t="shared" si="94"/>
        <v>#NUM!</v>
      </c>
      <c r="BH2050" t="e">
        <f t="shared" si="95"/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ref="BF2051:BF2114" si="96">DATE(BC2051,BD2051,BE2051)</f>
        <v>#NUM!</v>
      </c>
      <c r="BG2051" t="e">
        <f t="shared" ref="BG2051:BG2114" si="97">BF2051-BA2051</f>
        <v>#NUM!</v>
      </c>
      <c r="BH2051" t="e">
        <f t="shared" ref="BH2051:BH2114" si="98">IF(BG2051=1,"COMPLY",IF(BG2051&lt;1,"COMPLY","NOT COMPLY"))</f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O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O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O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O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O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O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AP2114" s="57"/>
      <c r="BA2114" s="57"/>
      <c r="BF2114" s="6" t="e">
        <f t="shared" si="96"/>
        <v>#NUM!</v>
      </c>
      <c r="BG2114" t="e">
        <f t="shared" si="97"/>
        <v>#NUM!</v>
      </c>
      <c r="BH2114" t="e">
        <f t="shared" si="98"/>
        <v>#NUM!</v>
      </c>
      <c r="BI2114" t="e">
        <f>VLOOKUP(H2114,Sheet2!$A$1:$B$270,2,FALSE)</f>
        <v>#N/A</v>
      </c>
    </row>
    <row r="2115" spans="15:61">
      <c r="O2115" s="57"/>
      <c r="P2115" s="57"/>
      <c r="AO2115" s="57"/>
      <c r="AP2115" s="57"/>
      <c r="BA2115" s="57"/>
      <c r="BF2115" s="6" t="e">
        <f t="shared" ref="BF2115:BF2178" si="99">DATE(BC2115,BD2115,BE2115)</f>
        <v>#NUM!</v>
      </c>
      <c r="BG2115" t="e">
        <f t="shared" ref="BG2115:BG2178" si="100">BF2115-BA2115</f>
        <v>#NUM!</v>
      </c>
      <c r="BH2115" t="e">
        <f t="shared" ref="BH2115:BH2178" si="101">IF(BG2115=1,"COMPLY",IF(BG2115&lt;1,"COMPLY","NOT COMPLY"))</f>
        <v>#NUM!</v>
      </c>
      <c r="BI2115" t="e">
        <f>VLOOKUP(H2115,Sheet2!$A$1:$B$270,2,FALSE)</f>
        <v>#N/A</v>
      </c>
    </row>
    <row r="2116" spans="15:61">
      <c r="O2116" s="57"/>
      <c r="P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O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O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O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O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O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O2178" s="57"/>
      <c r="AP2178" s="57"/>
      <c r="BA2178" s="57"/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ref="BF2179:BF2242" si="102">DATE(BC2179,BD2179,BE2179)</f>
        <v>#NUM!</v>
      </c>
      <c r="BG2179" t="e">
        <f t="shared" ref="BG2179:BG2242" si="103">BF2179-BA2179</f>
        <v>#NUM!</v>
      </c>
      <c r="BH2179" t="e">
        <f t="shared" ref="BH2179:BH2242" si="104">IF(BG2179=1,"COMPLY",IF(BG2179&lt;1,"COMPLY","NOT COMPLY"))</f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A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O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O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O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O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O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O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O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O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O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AO2236" s="57"/>
      <c r="A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O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O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si="102"/>
        <v>#NUM!</v>
      </c>
      <c r="BG2242" t="e">
        <f t="shared" si="103"/>
        <v>#NUM!</v>
      </c>
      <c r="BH2242" t="e">
        <f t="shared" si="104"/>
        <v>#NUM!</v>
      </c>
      <c r="BI2242" t="e">
        <f>VLOOKUP(H2242,Sheet2!$A$1:$B$270,2,FALSE)</f>
        <v>#N/A</v>
      </c>
    </row>
    <row r="2243" spans="15:61">
      <c r="O2243" s="57"/>
      <c r="P2243" s="57"/>
      <c r="AO2243" s="57"/>
      <c r="AP2243" s="57"/>
      <c r="BA2243" s="57"/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A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O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O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O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O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O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O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O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O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O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O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O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O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O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O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O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O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BA2306" s="57"/>
      <c r="BF2306" s="6" t="e">
        <f t="shared" si="105"/>
        <v>#NUM!</v>
      </c>
      <c r="BG2306" t="e">
        <f t="shared" si="106"/>
        <v>#NUM!</v>
      </c>
      <c r="BH2306" t="e">
        <f t="shared" si="107"/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ref="BF2307:BF2370" si="108">DATE(BC2307,BD2307,BE2307)</f>
        <v>#NUM!</v>
      </c>
      <c r="BG2307" t="e">
        <f t="shared" ref="BG2307:BG2370" si="109">BF2307-BA2307</f>
        <v>#NUM!</v>
      </c>
      <c r="BH2307" t="e">
        <f t="shared" ref="BH2307:BH2370" si="110">IF(BG2307=1,"COMPLY",IF(BG2307&lt;1,"COMPLY","NOT COMPLY"))</f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O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O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O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O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O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O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O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O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O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O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O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O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O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O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O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ref="BF2371:BF2434" si="111">DATE(BC2371,BD2371,BE2371)</f>
        <v>#NUM!</v>
      </c>
      <c r="BG2371" t="e">
        <f t="shared" ref="BG2371:BG2434" si="112">BF2371-BA2371</f>
        <v>#NUM!</v>
      </c>
      <c r="BH2371" t="e">
        <f t="shared" ref="BH2371:BH2434" si="113">IF(BG2371=1,"COMPLY",IF(BG2371&lt;1,"COMPLY","NOT COMPLY"))</f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O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O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O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O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O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O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A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O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O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O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O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O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A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O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O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O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O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O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O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O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O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O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O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O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O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O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O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O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O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si="114"/>
        <v>#NUM!</v>
      </c>
      <c r="BG2498" t="e">
        <f t="shared" si="115"/>
        <v>#NUM!</v>
      </c>
      <c r="BH2498" t="e">
        <f t="shared" si="116"/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ref="BF2499:BF2562" si="117">DATE(BC2499,BD2499,BE2499)</f>
        <v>#NUM!</v>
      </c>
      <c r="BG2499" t="e">
        <f t="shared" ref="BG2499:BG2562" si="118">BF2499-BA2499</f>
        <v>#NUM!</v>
      </c>
      <c r="BH2499" t="e">
        <f t="shared" ref="BH2499:BH2562" si="119">IF(BG2499=1,"COMPLY",IF(BG2499&lt;1,"COMPLY","NOT COMPLY"))</f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O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O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O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O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O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O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A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O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O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O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O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O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O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O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O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O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si="117"/>
        <v>#NUM!</v>
      </c>
      <c r="BG2562" t="e">
        <f t="shared" si="118"/>
        <v>#NUM!</v>
      </c>
      <c r="BH2562" t="e">
        <f t="shared" si="119"/>
        <v>#NUM!</v>
      </c>
      <c r="BI2562" t="e">
        <f>VLOOKUP(H2562,Sheet2!$A$1:$B$270,2,FALSE)</f>
        <v>#N/A</v>
      </c>
    </row>
    <row r="2563" spans="15:61">
      <c r="O2563" s="57"/>
      <c r="P2563" s="57"/>
      <c r="BA2563" s="57"/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5:61">
      <c r="O2564" s="57"/>
      <c r="P2564" s="57"/>
      <c r="AO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O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O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O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O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O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O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O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O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O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O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O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A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O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O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O2626" s="57"/>
      <c r="AP2626" s="57"/>
      <c r="BA2626" s="57"/>
      <c r="BF2626" s="6" t="e">
        <f t="shared" si="120"/>
        <v>#NUM!</v>
      </c>
      <c r="BG2626" t="e">
        <f t="shared" si="121"/>
        <v>#NUM!</v>
      </c>
      <c r="BH2626" t="e">
        <f t="shared" si="122"/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ref="BF2627:BF2690" si="123">DATE(BC2627,BD2627,BE2627)</f>
        <v>#NUM!</v>
      </c>
      <c r="BG2627" t="e">
        <f t="shared" ref="BG2627:BG2690" si="124">BF2627-BA2627</f>
        <v>#NUM!</v>
      </c>
      <c r="BH2627" t="e">
        <f t="shared" ref="BH2627:BH2690" si="125">IF(BG2627=1,"COMPLY",IF(BG2627&lt;1,"COMPLY","NOT COMPLY"))</f>
        <v>#NUM!</v>
      </c>
      <c r="BI2627" t="e">
        <f>VLOOKUP(H2627,Sheet2!$A$1:$B$270,2,FALSE)</f>
        <v>#N/A</v>
      </c>
    </row>
    <row r="2628" spans="15:61">
      <c r="O2628" s="57"/>
      <c r="P2628" s="57"/>
      <c r="AO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O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O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O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O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O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O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O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O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O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O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O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O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O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O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O2690" s="57"/>
      <c r="BA2690" s="57"/>
      <c r="BF2690" s="6" t="e">
        <f t="shared" si="123"/>
        <v>#NUM!</v>
      </c>
      <c r="BG2690" t="e">
        <f t="shared" si="124"/>
        <v>#NUM!</v>
      </c>
      <c r="BH2690" t="e">
        <f t="shared" si="125"/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ref="BF2691:BF2754" si="126">DATE(BC2691,BD2691,BE2691)</f>
        <v>#NUM!</v>
      </c>
      <c r="BG2691" t="e">
        <f t="shared" ref="BG2691:BG2754" si="127">BF2691-BA2691</f>
        <v>#NUM!</v>
      </c>
      <c r="BH2691" t="e">
        <f t="shared" ref="BH2691:BH2754" si="128">IF(BG2691=1,"COMPLY",IF(BG2691&lt;1,"COMPLY","NOT COMPLY"))</f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O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O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O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O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O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O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O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O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O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O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ref="BF2755:BF2818" si="129">DATE(BC2755,BD2755,BE2755)</f>
        <v>#NUM!</v>
      </c>
      <c r="BG2755" t="e">
        <f t="shared" ref="BG2755:BG2818" si="130">BF2755-BA2755</f>
        <v>#NUM!</v>
      </c>
      <c r="BH2755" t="e">
        <f t="shared" ref="BH2755:BH2818" si="131">IF(BG2755=1,"COMPLY",IF(BG2755&lt;1,"COMPLY","NOT COMPLY"))</f>
        <v>#NUM!</v>
      </c>
      <c r="BI2755" t="e">
        <f>VLOOKUP(H2755,Sheet2!$A$1:$B$270,2,FALSE)</f>
        <v>#N/A</v>
      </c>
    </row>
    <row r="2756" spans="15:61">
      <c r="O2756" s="57"/>
      <c r="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O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O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A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O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O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O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O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O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A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O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BA2818" s="57"/>
      <c r="BF2818" s="6" t="e">
        <f t="shared" si="129"/>
        <v>#NUM!</v>
      </c>
      <c r="BG2818" t="e">
        <f t="shared" si="130"/>
        <v>#NUM!</v>
      </c>
      <c r="BH2818" t="e">
        <f t="shared" si="131"/>
        <v>#NUM!</v>
      </c>
      <c r="BI2818" t="e">
        <f>VLOOKUP(H2818,Sheet2!$A$1:$B$270,2,FALSE)</f>
        <v>#N/A</v>
      </c>
    </row>
    <row r="2819" spans="15:61">
      <c r="O2819" s="57"/>
      <c r="P2819" s="57"/>
      <c r="AO2819" s="57"/>
      <c r="AP2819" s="57"/>
      <c r="BA2819" s="57"/>
      <c r="BF2819" s="6" t="e">
        <f t="shared" ref="BF2819:BF2882" si="132">DATE(BC2819,BD2819,BE2819)</f>
        <v>#NUM!</v>
      </c>
      <c r="BG2819" t="e">
        <f t="shared" ref="BG2819:BG2882" si="133">BF2819-BA2819</f>
        <v>#NUM!</v>
      </c>
      <c r="BH2819" t="e">
        <f t="shared" ref="BH2819:BH2882" si="134">IF(BG2819=1,"COMPLY",IF(BG2819&lt;1,"COMPLY","NOT COMPLY"))</f>
        <v>#NUM!</v>
      </c>
      <c r="BI2819" t="e">
        <f>VLOOKUP(H2819,Sheet2!$A$1:$B$270,2,FALSE)</f>
        <v>#N/A</v>
      </c>
    </row>
    <row r="2820" spans="15:61">
      <c r="O2820" s="57"/>
      <c r="P2820" s="57"/>
      <c r="AO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O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O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O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O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O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O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O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O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O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O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5:61">
      <c r="O2883" s="57"/>
      <c r="P2883" s="57"/>
      <c r="AP2883" s="57"/>
      <c r="BA2883" s="57"/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O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A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O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O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A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O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O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O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O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O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O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O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O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O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O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O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O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O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O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O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O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O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A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O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O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O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O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O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O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O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O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O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O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O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O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A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O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O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O3074" s="57"/>
      <c r="AP3074" s="57"/>
      <c r="BA3074" s="57"/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A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A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O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O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O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A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O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AO3103" s="57"/>
      <c r="A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O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O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O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O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O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478</v>
      </c>
      <c r="B2" s="1" t="s">
        <v>92</v>
      </c>
    </row>
    <row r="3" spans="1:2">
      <c r="A3" s="87" t="s">
        <v>469</v>
      </c>
      <c r="B3" s="1" t="s">
        <v>92</v>
      </c>
    </row>
    <row r="4" spans="1:2">
      <c r="A4" s="87" t="s">
        <v>440</v>
      </c>
      <c r="B4" s="1" t="s">
        <v>92</v>
      </c>
    </row>
    <row r="5" spans="1:2">
      <c r="A5" s="87" t="s">
        <v>535</v>
      </c>
      <c r="B5" s="1" t="s">
        <v>92</v>
      </c>
    </row>
    <row r="6" spans="1:2">
      <c r="A6" s="87" t="s">
        <v>339</v>
      </c>
      <c r="B6" s="1" t="s">
        <v>92</v>
      </c>
    </row>
    <row r="7" spans="1:2">
      <c r="A7" s="87" t="s">
        <v>464</v>
      </c>
      <c r="B7" s="1" t="s">
        <v>92</v>
      </c>
    </row>
    <row r="8" spans="1:2">
      <c r="A8" s="87" t="s">
        <v>454</v>
      </c>
      <c r="B8" s="1" t="s">
        <v>92</v>
      </c>
    </row>
    <row r="9" spans="1:2">
      <c r="A9" s="87" t="s">
        <v>480</v>
      </c>
      <c r="B9" s="1" t="s">
        <v>95</v>
      </c>
    </row>
    <row r="10" spans="1:2">
      <c r="A10" s="87" t="s">
        <v>398</v>
      </c>
      <c r="B10" s="1" t="s">
        <v>95</v>
      </c>
    </row>
    <row r="11" spans="1:2">
      <c r="A11" s="87" t="s">
        <v>471</v>
      </c>
      <c r="B11" s="1" t="s">
        <v>95</v>
      </c>
    </row>
    <row r="12" spans="1:2">
      <c r="A12" s="87" t="s">
        <v>531</v>
      </c>
      <c r="B12" s="1" t="s">
        <v>95</v>
      </c>
    </row>
    <row r="13" spans="1:2">
      <c r="A13" s="87" t="s">
        <v>532</v>
      </c>
      <c r="B13" s="1" t="s">
        <v>95</v>
      </c>
    </row>
    <row r="14" spans="1:2">
      <c r="A14" s="87" t="s">
        <v>363</v>
      </c>
      <c r="B14" s="1" t="s">
        <v>95</v>
      </c>
    </row>
    <row r="15" spans="1:2">
      <c r="A15" s="87" t="s">
        <v>533</v>
      </c>
      <c r="B15" s="1" t="s">
        <v>95</v>
      </c>
    </row>
    <row r="16" spans="1:2">
      <c r="A16" s="87" t="s">
        <v>534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257</v>
      </c>
      <c r="B18" s="1" t="s">
        <v>92</v>
      </c>
    </row>
    <row r="19" spans="1:2">
      <c r="A19" s="87" t="s">
        <v>310</v>
      </c>
      <c r="B19" s="1" t="s">
        <v>92</v>
      </c>
    </row>
    <row r="20" spans="1:2">
      <c r="A20" s="87" t="s">
        <v>521</v>
      </c>
      <c r="B20" s="1" t="s">
        <v>92</v>
      </c>
    </row>
    <row r="21" spans="1:2">
      <c r="A21" s="87" t="s">
        <v>484</v>
      </c>
      <c r="B21" s="1" t="s">
        <v>92</v>
      </c>
    </row>
    <row r="22" spans="1:2">
      <c r="A22" s="87" t="s">
        <v>376</v>
      </c>
      <c r="B22" s="1" t="s">
        <v>228</v>
      </c>
    </row>
    <row r="23" spans="1:2">
      <c r="A23" s="87" t="s">
        <v>495</v>
      </c>
      <c r="B23" s="1" t="s">
        <v>228</v>
      </c>
    </row>
    <row r="24" spans="1:2">
      <c r="A24" s="87" t="s">
        <v>366</v>
      </c>
      <c r="B24" s="1" t="s">
        <v>228</v>
      </c>
    </row>
    <row r="25" spans="1:2">
      <c r="A25" s="87" t="s">
        <v>332</v>
      </c>
      <c r="B25" s="1" t="s">
        <v>228</v>
      </c>
    </row>
    <row r="26" spans="1:2">
      <c r="A26" s="87" t="s">
        <v>496</v>
      </c>
      <c r="B26" s="1" t="s">
        <v>228</v>
      </c>
    </row>
    <row r="27" spans="1:2">
      <c r="A27" s="87" t="s">
        <v>497</v>
      </c>
      <c r="B27" s="1" t="s">
        <v>228</v>
      </c>
    </row>
    <row r="28" spans="1:2">
      <c r="A28" s="87" t="s">
        <v>498</v>
      </c>
      <c r="B28" s="1" t="s">
        <v>228</v>
      </c>
    </row>
    <row r="29" spans="1:2">
      <c r="A29" s="87" t="s">
        <v>489</v>
      </c>
      <c r="B29" s="1" t="s">
        <v>109</v>
      </c>
    </row>
    <row r="30" spans="1:2">
      <c r="A30" s="87" t="s">
        <v>509</v>
      </c>
      <c r="B30" s="1" t="s">
        <v>107</v>
      </c>
    </row>
    <row r="31" spans="1:2">
      <c r="A31" s="87" t="s">
        <v>444</v>
      </c>
      <c r="B31" s="1" t="s">
        <v>107</v>
      </c>
    </row>
    <row r="32" spans="1:2">
      <c r="A32" s="87" t="s">
        <v>355</v>
      </c>
      <c r="B32" s="1" t="s">
        <v>107</v>
      </c>
    </row>
    <row r="33" spans="1:2">
      <c r="A33" s="87" t="s">
        <v>405</v>
      </c>
      <c r="B33" s="1" t="s">
        <v>88</v>
      </c>
    </row>
    <row r="34" spans="1:2">
      <c r="A34" s="87" t="s">
        <v>500</v>
      </c>
      <c r="B34" s="1" t="s">
        <v>122</v>
      </c>
    </row>
    <row r="35" spans="1:2">
      <c r="A35" s="87" t="s">
        <v>347</v>
      </c>
      <c r="B35" s="1" t="s">
        <v>106</v>
      </c>
    </row>
    <row r="36" spans="1:2">
      <c r="A36" s="87" t="s">
        <v>344</v>
      </c>
      <c r="B36" s="1" t="s">
        <v>228</v>
      </c>
    </row>
    <row r="37" spans="1:2">
      <c r="A37" s="87" t="s">
        <v>434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286</v>
      </c>
      <c r="B39" s="1" t="s">
        <v>228</v>
      </c>
    </row>
    <row r="40" spans="1:2">
      <c r="A40" s="87" t="s">
        <v>449</v>
      </c>
      <c r="B40" s="1" t="s">
        <v>228</v>
      </c>
    </row>
    <row r="41" spans="1:2">
      <c r="A41" s="87" t="s">
        <v>499</v>
      </c>
      <c r="B41" s="1" t="s">
        <v>228</v>
      </c>
    </row>
    <row r="42" spans="1:2">
      <c r="A42" s="87" t="s">
        <v>335</v>
      </c>
      <c r="B42" s="1" t="s">
        <v>228</v>
      </c>
    </row>
    <row r="43" spans="1:2">
      <c r="A43" s="87" t="s">
        <v>456</v>
      </c>
      <c r="B43" s="1" t="s">
        <v>228</v>
      </c>
    </row>
    <row r="44" spans="1:2">
      <c r="A44" s="87" t="s">
        <v>494</v>
      </c>
      <c r="B44" s="1" t="s">
        <v>228</v>
      </c>
    </row>
    <row r="45" spans="1:2">
      <c r="A45" s="87" t="s">
        <v>389</v>
      </c>
      <c r="B45" s="1" t="s">
        <v>228</v>
      </c>
    </row>
    <row r="46" spans="1:2">
      <c r="A46" s="87" t="s">
        <v>493</v>
      </c>
      <c r="B46" s="1" t="s">
        <v>228</v>
      </c>
    </row>
    <row r="47" spans="1:2">
      <c r="A47" s="87" t="s">
        <v>430</v>
      </c>
      <c r="B47" s="1" t="s">
        <v>752</v>
      </c>
    </row>
    <row r="48" spans="1:2">
      <c r="A48" s="87" t="s">
        <v>397</v>
      </c>
      <c r="B48" s="1" t="s">
        <v>752</v>
      </c>
    </row>
    <row r="49" spans="1:2">
      <c r="A49" s="87" t="s">
        <v>388</v>
      </c>
      <c r="B49" s="1" t="s">
        <v>752</v>
      </c>
    </row>
    <row r="50" spans="1:2">
      <c r="A50" s="87" t="s">
        <v>463</v>
      </c>
      <c r="B50" s="1" t="s">
        <v>752</v>
      </c>
    </row>
    <row r="51" spans="1:2">
      <c r="A51" s="87" t="s">
        <v>316</v>
      </c>
      <c r="B51" s="1" t="s">
        <v>755</v>
      </c>
    </row>
    <row r="52" spans="1:2">
      <c r="A52" s="87" t="s">
        <v>362</v>
      </c>
      <c r="B52" s="1" t="s">
        <v>752</v>
      </c>
    </row>
    <row r="53" spans="1:2">
      <c r="A53" s="87" t="s">
        <v>313</v>
      </c>
      <c r="B53" s="1" t="s">
        <v>752</v>
      </c>
    </row>
    <row r="54" spans="1:2">
      <c r="A54" s="87" t="s">
        <v>276</v>
      </c>
      <c r="B54" s="1" t="s">
        <v>752</v>
      </c>
    </row>
    <row r="55" spans="1:2">
      <c r="A55" s="87" t="s">
        <v>399</v>
      </c>
      <c r="B55" s="1" t="s">
        <v>755</v>
      </c>
    </row>
    <row r="56" spans="1:2">
      <c r="A56" s="87" t="s">
        <v>384</v>
      </c>
      <c r="B56" s="1" t="s">
        <v>755</v>
      </c>
    </row>
    <row r="57" spans="1:2">
      <c r="A57" s="87" t="s">
        <v>338</v>
      </c>
      <c r="B57" s="1" t="s">
        <v>755</v>
      </c>
    </row>
    <row r="58" spans="1:2">
      <c r="A58" s="87" t="s">
        <v>295</v>
      </c>
      <c r="B58" s="1" t="s">
        <v>752</v>
      </c>
    </row>
    <row r="59" spans="1:2">
      <c r="A59" s="87" t="s">
        <v>317</v>
      </c>
      <c r="B59" s="1" t="s">
        <v>755</v>
      </c>
    </row>
    <row r="60" spans="1:2">
      <c r="A60" s="87" t="s">
        <v>365</v>
      </c>
      <c r="B60" s="1" t="s">
        <v>755</v>
      </c>
    </row>
    <row r="61" spans="1:2">
      <c r="A61" s="87" t="s">
        <v>273</v>
      </c>
      <c r="B61" s="1" t="s">
        <v>752</v>
      </c>
    </row>
    <row r="62" spans="1:2">
      <c r="A62" s="87" t="s">
        <v>268</v>
      </c>
      <c r="B62" s="1" t="s">
        <v>755</v>
      </c>
    </row>
    <row r="63" spans="1:2">
      <c r="A63" s="87" t="s">
        <v>414</v>
      </c>
      <c r="B63" s="1" t="s">
        <v>752</v>
      </c>
    </row>
    <row r="64" spans="1:2">
      <c r="A64" s="87" t="s">
        <v>501</v>
      </c>
      <c r="B64" s="1" t="s">
        <v>752</v>
      </c>
    </row>
    <row r="65" spans="1:2">
      <c r="A65" s="87" t="s">
        <v>337</v>
      </c>
      <c r="B65" s="1" t="s">
        <v>755</v>
      </c>
    </row>
    <row r="66" spans="1:2">
      <c r="A66" s="87" t="s">
        <v>348</v>
      </c>
      <c r="B66" s="1" t="s">
        <v>99</v>
      </c>
    </row>
    <row r="67" spans="1:2">
      <c r="A67" s="87" t="s">
        <v>395</v>
      </c>
      <c r="B67" s="1" t="s">
        <v>99</v>
      </c>
    </row>
    <row r="68" spans="1:2">
      <c r="A68" s="87" t="s">
        <v>508</v>
      </c>
      <c r="B68" s="1" t="s">
        <v>99</v>
      </c>
    </row>
    <row r="69" spans="1:2">
      <c r="A69" s="87" t="s">
        <v>343</v>
      </c>
      <c r="B69" s="1" t="s">
        <v>99</v>
      </c>
    </row>
    <row r="70" spans="1:2">
      <c r="A70" s="87" t="s">
        <v>351</v>
      </c>
      <c r="B70" s="1" t="s">
        <v>99</v>
      </c>
    </row>
    <row r="71" spans="1:2">
      <c r="A71" s="87" t="s">
        <v>502</v>
      </c>
      <c r="B71" s="1" t="s">
        <v>99</v>
      </c>
    </row>
    <row r="72" spans="1:2">
      <c r="A72" s="87" t="s">
        <v>418</v>
      </c>
      <c r="B72" s="1" t="s">
        <v>99</v>
      </c>
    </row>
    <row r="73" spans="1:2">
      <c r="A73" s="87" t="s">
        <v>289</v>
      </c>
      <c r="B73" s="1" t="s">
        <v>99</v>
      </c>
    </row>
    <row r="74" spans="1:2">
      <c r="A74" s="87" t="s">
        <v>387</v>
      </c>
      <c r="B74" s="1" t="s">
        <v>99</v>
      </c>
    </row>
    <row r="75" spans="1:2">
      <c r="A75" s="87" t="s">
        <v>477</v>
      </c>
      <c r="B75" s="1" t="s">
        <v>99</v>
      </c>
    </row>
    <row r="76" spans="1:2">
      <c r="A76" s="87" t="s">
        <v>283</v>
      </c>
      <c r="B76" s="1" t="s">
        <v>99</v>
      </c>
    </row>
    <row r="77" spans="1:2">
      <c r="A77" s="87" t="s">
        <v>503</v>
      </c>
      <c r="B77" s="1" t="s">
        <v>99</v>
      </c>
    </row>
    <row r="78" spans="1:2">
      <c r="A78" s="87" t="s">
        <v>318</v>
      </c>
      <c r="B78" s="1" t="s">
        <v>99</v>
      </c>
    </row>
    <row r="79" spans="1:2">
      <c r="A79" s="87" t="s">
        <v>462</v>
      </c>
      <c r="B79" s="1" t="s">
        <v>99</v>
      </c>
    </row>
    <row r="80" spans="1:2">
      <c r="A80" s="87" t="s">
        <v>431</v>
      </c>
      <c r="B80" s="1" t="s">
        <v>102</v>
      </c>
    </row>
    <row r="81" spans="1:2">
      <c r="A81" s="87" t="s">
        <v>504</v>
      </c>
      <c r="B81" s="1" t="s">
        <v>102</v>
      </c>
    </row>
    <row r="82" spans="1:2">
      <c r="A82" s="87" t="s">
        <v>505</v>
      </c>
      <c r="B82" s="1" t="s">
        <v>102</v>
      </c>
    </row>
    <row r="83" spans="1:2">
      <c r="A83" s="87" t="s">
        <v>372</v>
      </c>
      <c r="B83" s="1" t="s">
        <v>102</v>
      </c>
    </row>
    <row r="84" spans="1:2">
      <c r="A84" s="87" t="s">
        <v>447</v>
      </c>
      <c r="B84" s="1" t="s">
        <v>102</v>
      </c>
    </row>
    <row r="85" spans="1:2">
      <c r="A85" s="87" t="s">
        <v>396</v>
      </c>
      <c r="B85" s="1" t="s">
        <v>102</v>
      </c>
    </row>
    <row r="86" spans="1:2">
      <c r="A86" s="87" t="s">
        <v>460</v>
      </c>
      <c r="B86" s="1" t="s">
        <v>102</v>
      </c>
    </row>
    <row r="87" spans="1:2">
      <c r="A87" s="87" t="s">
        <v>450</v>
      </c>
      <c r="B87" s="1" t="s">
        <v>102</v>
      </c>
    </row>
    <row r="88" spans="1:2">
      <c r="A88" s="87" t="s">
        <v>380</v>
      </c>
      <c r="B88" s="1" t="s">
        <v>102</v>
      </c>
    </row>
    <row r="89" spans="1:2">
      <c r="A89" s="87" t="s">
        <v>445</v>
      </c>
      <c r="B89" s="1" t="s">
        <v>102</v>
      </c>
    </row>
    <row r="90" spans="1:2">
      <c r="A90" s="87" t="s">
        <v>284</v>
      </c>
      <c r="B90" s="1" t="s">
        <v>102</v>
      </c>
    </row>
    <row r="91" spans="1:2">
      <c r="A91" s="87" t="s">
        <v>514</v>
      </c>
      <c r="B91" s="1" t="s">
        <v>88</v>
      </c>
    </row>
    <row r="92" spans="1:2">
      <c r="A92" s="87" t="s">
        <v>515</v>
      </c>
      <c r="B92" s="1" t="s">
        <v>88</v>
      </c>
    </row>
    <row r="93" spans="1:2">
      <c r="A93" s="87" t="s">
        <v>516</v>
      </c>
      <c r="B93" s="1" t="s">
        <v>88</v>
      </c>
    </row>
    <row r="94" spans="1:2">
      <c r="A94" s="87" t="s">
        <v>438</v>
      </c>
      <c r="B94" s="1" t="s">
        <v>88</v>
      </c>
    </row>
    <row r="95" spans="1:2">
      <c r="A95" s="87" t="s">
        <v>353</v>
      </c>
      <c r="B95" s="1" t="s">
        <v>88</v>
      </c>
    </row>
    <row r="96" spans="1:2">
      <c r="A96" s="87" t="s">
        <v>467</v>
      </c>
      <c r="B96" s="1" t="s">
        <v>88</v>
      </c>
    </row>
    <row r="97" spans="1:2">
      <c r="A97" s="87" t="s">
        <v>517</v>
      </c>
      <c r="B97" s="1" t="s">
        <v>88</v>
      </c>
    </row>
    <row r="98" spans="1:2">
      <c r="A98" s="87" t="s">
        <v>520</v>
      </c>
      <c r="B98" s="1" t="s">
        <v>88</v>
      </c>
    </row>
    <row r="99" spans="1:2">
      <c r="A99" s="87" t="s">
        <v>406</v>
      </c>
      <c r="B99" s="1" t="s">
        <v>88</v>
      </c>
    </row>
    <row r="100" spans="1:2">
      <c r="A100" s="87" t="s">
        <v>491</v>
      </c>
      <c r="B100" s="1" t="s">
        <v>95</v>
      </c>
    </row>
    <row r="101" spans="1:2">
      <c r="A101" s="87" t="s">
        <v>291</v>
      </c>
      <c r="B101" s="1" t="s">
        <v>95</v>
      </c>
    </row>
    <row r="102" spans="1:2">
      <c r="A102" s="87" t="s">
        <v>519</v>
      </c>
      <c r="B102" s="1" t="s">
        <v>95</v>
      </c>
    </row>
    <row r="103" spans="1:2">
      <c r="A103" s="87" t="s">
        <v>303</v>
      </c>
      <c r="B103" s="1" t="s">
        <v>88</v>
      </c>
    </row>
    <row r="104" spans="1:2">
      <c r="A104" s="87" t="s">
        <v>442</v>
      </c>
      <c r="B104" s="1" t="s">
        <v>90</v>
      </c>
    </row>
    <row r="105" spans="1:2">
      <c r="A105" s="87" t="s">
        <v>482</v>
      </c>
      <c r="B105" s="1" t="s">
        <v>90</v>
      </c>
    </row>
    <row r="106" spans="1:2">
      <c r="A106" s="87" t="s">
        <v>356</v>
      </c>
      <c r="B106" s="1" t="s">
        <v>90</v>
      </c>
    </row>
    <row r="107" spans="1:2">
      <c r="A107" s="87" t="s">
        <v>518</v>
      </c>
      <c r="B107" s="1" t="s">
        <v>90</v>
      </c>
    </row>
    <row r="108" spans="1:2">
      <c r="A108" s="87" t="s">
        <v>394</v>
      </c>
      <c r="B108" s="1" t="s">
        <v>90</v>
      </c>
    </row>
    <row r="109" spans="1:2">
      <c r="A109" s="87" t="s">
        <v>470</v>
      </c>
      <c r="B109" s="1" t="s">
        <v>90</v>
      </c>
    </row>
    <row r="110" spans="1:2">
      <c r="A110" s="87" t="s">
        <v>461</v>
      </c>
      <c r="B110" s="1" t="s">
        <v>90</v>
      </c>
    </row>
    <row r="111" spans="1:2">
      <c r="A111" s="87" t="s">
        <v>311</v>
      </c>
      <c r="B111" s="1" t="s">
        <v>90</v>
      </c>
    </row>
    <row r="112" spans="1:2">
      <c r="A112" s="87" t="s">
        <v>421</v>
      </c>
      <c r="B112" s="1" t="s">
        <v>90</v>
      </c>
    </row>
    <row r="113" spans="1:2">
      <c r="A113" s="87" t="s">
        <v>433</v>
      </c>
      <c r="B113" s="1" t="s">
        <v>93</v>
      </c>
    </row>
    <row r="114" spans="1:2">
      <c r="A114" s="87" t="s">
        <v>474</v>
      </c>
      <c r="B114" s="1" t="s">
        <v>93</v>
      </c>
    </row>
    <row r="115" spans="1:2">
      <c r="A115" s="87" t="s">
        <v>319</v>
      </c>
      <c r="B115" s="1" t="s">
        <v>93</v>
      </c>
    </row>
    <row r="116" spans="1:2">
      <c r="A116" s="87" t="s">
        <v>304</v>
      </c>
      <c r="B116" s="1" t="s">
        <v>93</v>
      </c>
    </row>
    <row r="117" spans="1:2">
      <c r="A117" s="87" t="s">
        <v>393</v>
      </c>
      <c r="B117" s="1" t="s">
        <v>93</v>
      </c>
    </row>
    <row r="118" spans="1:2">
      <c r="A118" s="87" t="s">
        <v>436</v>
      </c>
      <c r="B118" s="1" t="s">
        <v>107</v>
      </c>
    </row>
    <row r="119" spans="1:2">
      <c r="A119" s="87" t="s">
        <v>483</v>
      </c>
      <c r="B119" s="1" t="s">
        <v>107</v>
      </c>
    </row>
    <row r="120" spans="1:2">
      <c r="A120" s="87" t="s">
        <v>300</v>
      </c>
      <c r="B120" s="1" t="s">
        <v>107</v>
      </c>
    </row>
    <row r="121" spans="1:2">
      <c r="A121" s="87" t="s">
        <v>512</v>
      </c>
      <c r="B121" s="1" t="s">
        <v>107</v>
      </c>
    </row>
    <row r="122" spans="1:2">
      <c r="A122" s="87" t="s">
        <v>265</v>
      </c>
      <c r="B122" s="1" t="s">
        <v>107</v>
      </c>
    </row>
    <row r="123" spans="1:2">
      <c r="A123" s="87" t="s">
        <v>476</v>
      </c>
      <c r="B123" s="1" t="s">
        <v>106</v>
      </c>
    </row>
    <row r="124" spans="1:2">
      <c r="A124" s="87" t="s">
        <v>377</v>
      </c>
      <c r="B124" s="1" t="s">
        <v>106</v>
      </c>
    </row>
    <row r="125" spans="1:2">
      <c r="A125" s="87" t="s">
        <v>492</v>
      </c>
      <c r="B125" s="1" t="s">
        <v>106</v>
      </c>
    </row>
    <row r="126" spans="1:2">
      <c r="A126" s="87" t="s">
        <v>340</v>
      </c>
      <c r="B126" s="1" t="s">
        <v>106</v>
      </c>
    </row>
    <row r="127" spans="1:2">
      <c r="A127" s="87" t="s">
        <v>511</v>
      </c>
      <c r="B127" s="1" t="s">
        <v>106</v>
      </c>
    </row>
    <row r="128" spans="1:2">
      <c r="A128" s="87" t="s">
        <v>441</v>
      </c>
      <c r="B128" s="1" t="s">
        <v>107</v>
      </c>
    </row>
    <row r="129" spans="1:2">
      <c r="A129" s="87" t="s">
        <v>378</v>
      </c>
      <c r="B129" s="1" t="s">
        <v>102</v>
      </c>
    </row>
    <row r="130" spans="1:2">
      <c r="A130" s="87" t="s">
        <v>510</v>
      </c>
      <c r="B130" s="1" t="s">
        <v>107</v>
      </c>
    </row>
    <row r="131" spans="1:2">
      <c r="A131" s="87" t="s">
        <v>485</v>
      </c>
      <c r="B131" s="1" t="s">
        <v>102</v>
      </c>
    </row>
    <row r="132" spans="1:2">
      <c r="A132" s="87" t="s">
        <v>487</v>
      </c>
      <c r="B132" s="1" t="s">
        <v>107</v>
      </c>
    </row>
    <row r="133" spans="1:2">
      <c r="A133" s="87" t="s">
        <v>455</v>
      </c>
      <c r="B133" s="1" t="s">
        <v>107</v>
      </c>
    </row>
    <row r="134" spans="1:2">
      <c r="A134" s="87" t="s">
        <v>386</v>
      </c>
      <c r="B134" s="1" t="s">
        <v>102</v>
      </c>
    </row>
    <row r="135" spans="1:2">
      <c r="A135" s="87" t="s">
        <v>459</v>
      </c>
      <c r="B135" s="1" t="s">
        <v>107</v>
      </c>
    </row>
    <row r="136" spans="1:2">
      <c r="A136" s="87" t="s">
        <v>427</v>
      </c>
      <c r="B136" s="1" t="s">
        <v>107</v>
      </c>
    </row>
    <row r="137" spans="1:2">
      <c r="A137" s="87" t="s">
        <v>506</v>
      </c>
      <c r="B137" s="1" t="s">
        <v>102</v>
      </c>
    </row>
    <row r="138" spans="1:2">
      <c r="A138" s="87" t="s">
        <v>507</v>
      </c>
      <c r="B138" s="1" t="s">
        <v>102</v>
      </c>
    </row>
    <row r="139" spans="1:2">
      <c r="A139" s="87" t="s">
        <v>400</v>
      </c>
      <c r="B139" s="1" t="s">
        <v>251</v>
      </c>
    </row>
    <row r="140" spans="1:2">
      <c r="A140" s="87" t="s">
        <v>252</v>
      </c>
      <c r="B140" s="1" t="s">
        <v>87</v>
      </c>
    </row>
    <row r="141" spans="1:2">
      <c r="A141" s="87" t="s">
        <v>437</v>
      </c>
      <c r="B141" s="1" t="s">
        <v>87</v>
      </c>
    </row>
    <row r="142" spans="1:2">
      <c r="A142" s="87" t="s">
        <v>529</v>
      </c>
      <c r="B142" s="1" t="s">
        <v>251</v>
      </c>
    </row>
    <row r="143" spans="1:2">
      <c r="A143" s="87" t="s">
        <v>452</v>
      </c>
      <c r="B143" s="1" t="s">
        <v>87</v>
      </c>
    </row>
    <row r="144" spans="1:2">
      <c r="A144" s="87" t="s">
        <v>415</v>
      </c>
      <c r="B144" s="1" t="s">
        <v>251</v>
      </c>
    </row>
    <row r="145" spans="1:2">
      <c r="A145" s="87" t="s">
        <v>333</v>
      </c>
      <c r="B145" s="1" t="s">
        <v>251</v>
      </c>
    </row>
    <row r="146" spans="1:2">
      <c r="A146" s="87" t="s">
        <v>451</v>
      </c>
      <c r="B146" s="1" t="s">
        <v>87</v>
      </c>
    </row>
    <row r="147" spans="1:2">
      <c r="A147" s="87" t="s">
        <v>448</v>
      </c>
      <c r="B147" s="1" t="s">
        <v>251</v>
      </c>
    </row>
    <row r="148" spans="1:2">
      <c r="A148" s="87" t="s">
        <v>432</v>
      </c>
      <c r="B148" s="1" t="s">
        <v>87</v>
      </c>
    </row>
    <row r="149" spans="1:2">
      <c r="A149" s="87" t="s">
        <v>294</v>
      </c>
      <c r="B149" s="1" t="s">
        <v>87</v>
      </c>
    </row>
    <row r="150" spans="1:2">
      <c r="A150" s="87" t="s">
        <v>364</v>
      </c>
      <c r="B150" s="1" t="s">
        <v>87</v>
      </c>
    </row>
    <row r="151" spans="1:2">
      <c r="A151" s="87" t="s">
        <v>530</v>
      </c>
      <c r="B151" s="1" t="s">
        <v>87</v>
      </c>
    </row>
    <row r="152" spans="1:2">
      <c r="A152" s="87" t="s">
        <v>435</v>
      </c>
      <c r="B152" s="1" t="s">
        <v>251</v>
      </c>
    </row>
    <row r="153" spans="1:2">
      <c r="A153" s="87" t="s">
        <v>443</v>
      </c>
      <c r="B153" s="1" t="s">
        <v>251</v>
      </c>
    </row>
    <row r="154" spans="1:2">
      <c r="A154" s="87" t="s">
        <v>523</v>
      </c>
      <c r="B154" s="1" t="s">
        <v>251</v>
      </c>
    </row>
    <row r="155" spans="1:2">
      <c r="A155" s="87" t="s">
        <v>524</v>
      </c>
      <c r="B155" s="1" t="s">
        <v>251</v>
      </c>
    </row>
    <row r="156" spans="1:2">
      <c r="A156" s="87" t="s">
        <v>525</v>
      </c>
      <c r="B156" s="1" t="s">
        <v>251</v>
      </c>
    </row>
    <row r="157" spans="1:2">
      <c r="A157" s="87" t="s">
        <v>526</v>
      </c>
      <c r="B157" s="1" t="s">
        <v>251</v>
      </c>
    </row>
    <row r="158" spans="1:2">
      <c r="A158" s="87" t="s">
        <v>527</v>
      </c>
      <c r="B158" s="1" t="s">
        <v>251</v>
      </c>
    </row>
    <row r="159" spans="1:2">
      <c r="A159" s="87" t="s">
        <v>528</v>
      </c>
      <c r="B159" s="1" t="s">
        <v>251</v>
      </c>
    </row>
    <row r="160" spans="1:2">
      <c r="A160" s="87" t="s">
        <v>424</v>
      </c>
      <c r="B160" s="1" t="s">
        <v>251</v>
      </c>
    </row>
    <row r="161" spans="1:2">
      <c r="A161" s="87" t="s">
        <v>410</v>
      </c>
      <c r="B161" s="1" t="s">
        <v>251</v>
      </c>
    </row>
    <row r="162" spans="1:2">
      <c r="A162" s="87" t="s">
        <v>346</v>
      </c>
      <c r="B162" s="1" t="s">
        <v>251</v>
      </c>
    </row>
    <row r="163" spans="1:2">
      <c r="A163" s="87" t="s">
        <v>409</v>
      </c>
      <c r="B163" s="1" t="s">
        <v>89</v>
      </c>
    </row>
    <row r="164" spans="1:2">
      <c r="A164" s="87" t="s">
        <v>370</v>
      </c>
      <c r="B164" s="1" t="s">
        <v>89</v>
      </c>
    </row>
    <row r="165" spans="1:2">
      <c r="A165" s="87" t="s">
        <v>272</v>
      </c>
      <c r="B165" s="1" t="s">
        <v>89</v>
      </c>
    </row>
    <row r="166" spans="1:2">
      <c r="A166" s="87" t="s">
        <v>411</v>
      </c>
      <c r="B166" s="1" t="s">
        <v>89</v>
      </c>
    </row>
    <row r="167" spans="1:2">
      <c r="A167" s="87" t="s">
        <v>359</v>
      </c>
      <c r="B167" s="1" t="s">
        <v>122</v>
      </c>
    </row>
    <row r="168" spans="1:2">
      <c r="A168" s="87" t="s">
        <v>417</v>
      </c>
      <c r="B168" s="1" t="s">
        <v>122</v>
      </c>
    </row>
    <row r="169" spans="1:2">
      <c r="A169" s="87" t="s">
        <v>334</v>
      </c>
      <c r="B169" s="1" t="s">
        <v>122</v>
      </c>
    </row>
    <row r="170" spans="1:2">
      <c r="A170" s="87" t="s">
        <v>419</v>
      </c>
      <c r="B170" s="1" t="s">
        <v>122</v>
      </c>
    </row>
    <row r="171" spans="1:2">
      <c r="A171" s="87" t="s">
        <v>522</v>
      </c>
      <c r="B171" s="1" t="s">
        <v>89</v>
      </c>
    </row>
    <row r="172" spans="1:2">
      <c r="A172" s="87" t="s">
        <v>402</v>
      </c>
      <c r="B172" s="1" t="s">
        <v>89</v>
      </c>
    </row>
    <row r="173" spans="1:2">
      <c r="A173" s="87" t="s">
        <v>352</v>
      </c>
      <c r="B173" s="1" t="s">
        <v>89</v>
      </c>
    </row>
    <row r="174" spans="1:2">
      <c r="A174" s="87" t="s">
        <v>475</v>
      </c>
      <c r="B174" s="1" t="s">
        <v>89</v>
      </c>
    </row>
    <row r="175" spans="1:2">
      <c r="A175" s="87" t="s">
        <v>306</v>
      </c>
      <c r="B175" s="1" t="s">
        <v>89</v>
      </c>
    </row>
    <row r="176" spans="1:2">
      <c r="A176" s="87" t="s">
        <v>255</v>
      </c>
      <c r="B176" s="1" t="s">
        <v>89</v>
      </c>
    </row>
    <row r="177" spans="1:2">
      <c r="A177" s="87" t="s">
        <v>486</v>
      </c>
      <c r="B177" s="1" t="s">
        <v>122</v>
      </c>
    </row>
    <row r="178" spans="1:2">
      <c r="A178" s="87" t="s">
        <v>299</v>
      </c>
      <c r="B178" s="1" t="s">
        <v>122</v>
      </c>
    </row>
    <row r="179" spans="1:2">
      <c r="A179" s="87" t="s">
        <v>330</v>
      </c>
      <c r="B179" s="1" t="s">
        <v>122</v>
      </c>
    </row>
    <row r="180" spans="1:2">
      <c r="A180" s="87" t="s">
        <v>465</v>
      </c>
      <c r="B180" s="1" t="s">
        <v>122</v>
      </c>
    </row>
    <row r="181" spans="1:2">
      <c r="A181" s="87" t="s">
        <v>357</v>
      </c>
      <c r="B181" s="1" t="s">
        <v>122</v>
      </c>
    </row>
    <row r="182" spans="1:2">
      <c r="A182" s="87" t="s">
        <v>350</v>
      </c>
      <c r="B182" s="1" t="s">
        <v>122</v>
      </c>
    </row>
    <row r="183" spans="1:2">
      <c r="A183" s="87" t="s">
        <v>358</v>
      </c>
      <c r="B183" s="1" t="s">
        <v>122</v>
      </c>
    </row>
    <row r="184" spans="1:2">
      <c r="A184" s="87" t="s">
        <v>413</v>
      </c>
      <c r="B184" s="1" t="s">
        <v>105</v>
      </c>
    </row>
    <row r="185" spans="1:2">
      <c r="A185" s="87" t="s">
        <v>302</v>
      </c>
      <c r="B185" s="1" t="s">
        <v>105</v>
      </c>
    </row>
    <row r="186" spans="1:2">
      <c r="A186" s="87" t="s">
        <v>373</v>
      </c>
      <c r="B186" s="1" t="s">
        <v>105</v>
      </c>
    </row>
    <row r="187" spans="1:2">
      <c r="A187" s="87" t="s">
        <v>403</v>
      </c>
      <c r="B187" s="1" t="s">
        <v>105</v>
      </c>
    </row>
    <row r="188" spans="1:2">
      <c r="A188" s="87" t="s">
        <v>453</v>
      </c>
      <c r="B188" s="1" t="s">
        <v>106</v>
      </c>
    </row>
    <row r="189" spans="1:2">
      <c r="A189" s="87" t="s">
        <v>298</v>
      </c>
      <c r="B189" s="1" t="s">
        <v>106</v>
      </c>
    </row>
    <row r="190" spans="1:2">
      <c r="A190" s="87" t="s">
        <v>458</v>
      </c>
      <c r="B190" s="1" t="s">
        <v>106</v>
      </c>
    </row>
    <row r="191" spans="1:2">
      <c r="A191" s="87" t="s">
        <v>426</v>
      </c>
      <c r="B191" s="1" t="s">
        <v>106</v>
      </c>
    </row>
    <row r="192" spans="1:2">
      <c r="A192" s="87" t="s">
        <v>328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308</v>
      </c>
      <c r="B194" s="1" t="s">
        <v>233</v>
      </c>
    </row>
    <row r="195" spans="1:2">
      <c r="A195" s="87" t="s">
        <v>264</v>
      </c>
      <c r="B195" s="1" t="s">
        <v>233</v>
      </c>
    </row>
    <row r="196" spans="1:2">
      <c r="A196" s="87" t="s">
        <v>513</v>
      </c>
      <c r="B196" s="1" t="s">
        <v>233</v>
      </c>
    </row>
    <row r="197" spans="1:2">
      <c r="A197" s="87" t="s">
        <v>439</v>
      </c>
      <c r="B197" s="1" t="s">
        <v>233</v>
      </c>
    </row>
    <row r="198" spans="1:2">
      <c r="A198" s="87" t="s">
        <v>392</v>
      </c>
      <c r="B198" s="1" t="s">
        <v>233</v>
      </c>
    </row>
    <row r="199" spans="1:2">
      <c r="A199" s="87" t="s">
        <v>305</v>
      </c>
      <c r="B199" s="1" t="s">
        <v>105</v>
      </c>
    </row>
    <row r="200" spans="1:2">
      <c r="A200" s="87" t="s">
        <v>383</v>
      </c>
      <c r="B200" s="1" t="s">
        <v>105</v>
      </c>
    </row>
    <row r="201" spans="1:2">
      <c r="A201" s="87" t="s">
        <v>446</v>
      </c>
      <c r="B201" s="1" t="s">
        <v>105</v>
      </c>
    </row>
    <row r="202" spans="1:2">
      <c r="A202" s="87" t="s">
        <v>382</v>
      </c>
      <c r="B202" s="1" t="s">
        <v>105</v>
      </c>
    </row>
    <row r="203" spans="1:2">
      <c r="A203" s="87" t="s">
        <v>301</v>
      </c>
      <c r="B203" s="1" t="s">
        <v>105</v>
      </c>
    </row>
    <row r="204" spans="1:2">
      <c r="A204" s="87" t="s">
        <v>271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285</v>
      </c>
      <c r="B206" s="1" t="s">
        <v>118</v>
      </c>
    </row>
    <row r="207" spans="1:2">
      <c r="A207" s="87" t="s">
        <v>490</v>
      </c>
      <c r="B207" s="1" t="s">
        <v>118</v>
      </c>
    </row>
    <row r="208" spans="1:2">
      <c r="A208" s="87" t="s">
        <v>274</v>
      </c>
      <c r="B208" s="1" t="s">
        <v>870</v>
      </c>
    </row>
    <row r="209" spans="1:2">
      <c r="A209" s="87" t="s">
        <v>244</v>
      </c>
      <c r="B209" s="1" t="s">
        <v>211</v>
      </c>
    </row>
    <row r="210" spans="1:2">
      <c r="A210" s="87" t="s">
        <v>269</v>
      </c>
      <c r="B210" s="1" t="s">
        <v>211</v>
      </c>
    </row>
    <row r="211" spans="1:2">
      <c r="A211" s="87" t="s">
        <v>407</v>
      </c>
      <c r="B211" s="1" t="s">
        <v>870</v>
      </c>
    </row>
    <row r="212" spans="1:2">
      <c r="A212" s="87" t="s">
        <v>281</v>
      </c>
      <c r="B212" s="1" t="s">
        <v>870</v>
      </c>
    </row>
    <row r="213" spans="1:2">
      <c r="A213" s="87" t="s">
        <v>466</v>
      </c>
      <c r="B213" s="1" t="s">
        <v>118</v>
      </c>
    </row>
    <row r="214" spans="1:2">
      <c r="A214" s="87" t="s">
        <v>361</v>
      </c>
      <c r="B214" s="1" t="s">
        <v>870</v>
      </c>
    </row>
    <row r="215" spans="1:2">
      <c r="A215" s="87" t="s">
        <v>368</v>
      </c>
      <c r="B215" s="1" t="s">
        <v>870</v>
      </c>
    </row>
    <row r="216" spans="1:2">
      <c r="A216" s="87" t="s">
        <v>321</v>
      </c>
      <c r="B216" s="1" t="s">
        <v>110</v>
      </c>
    </row>
    <row r="217" spans="1:2">
      <c r="A217" s="87" t="s">
        <v>457</v>
      </c>
      <c r="B217" s="1" t="s">
        <v>110</v>
      </c>
    </row>
    <row r="218" spans="1:2">
      <c r="A218" s="87" t="s">
        <v>541</v>
      </c>
      <c r="B218" s="1" t="s">
        <v>110</v>
      </c>
    </row>
    <row r="219" spans="1:2">
      <c r="A219" s="87" t="s">
        <v>379</v>
      </c>
      <c r="B219" s="1" t="s">
        <v>118</v>
      </c>
    </row>
    <row r="220" spans="1:2">
      <c r="A220" s="87" t="s">
        <v>250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481</v>
      </c>
      <c r="B222" s="1" t="s">
        <v>110</v>
      </c>
    </row>
    <row r="223" spans="1:2">
      <c r="A223" s="87" t="s">
        <v>423</v>
      </c>
      <c r="B223" s="1" t="s">
        <v>117</v>
      </c>
    </row>
    <row r="224" spans="1:2">
      <c r="A224" s="87" t="s">
        <v>540</v>
      </c>
      <c r="B224" s="1" t="s">
        <v>111</v>
      </c>
    </row>
    <row r="225" spans="1:2">
      <c r="A225" s="87" t="s">
        <v>282</v>
      </c>
      <c r="B225" s="1" t="s">
        <v>117</v>
      </c>
    </row>
    <row r="226" spans="1:2">
      <c r="A226" s="87" t="s">
        <v>468</v>
      </c>
      <c r="B226" s="1" t="s">
        <v>117</v>
      </c>
    </row>
    <row r="227" spans="1:2">
      <c r="A227" s="87" t="s">
        <v>258</v>
      </c>
      <c r="B227" s="1" t="s">
        <v>111</v>
      </c>
    </row>
    <row r="228" spans="1:2">
      <c r="A228" s="87" t="s">
        <v>390</v>
      </c>
      <c r="B228" s="1" t="s">
        <v>109</v>
      </c>
    </row>
    <row r="229" spans="1:2">
      <c r="A229" s="87" t="s">
        <v>381</v>
      </c>
      <c r="B229" s="1" t="s">
        <v>120</v>
      </c>
    </row>
    <row r="230" spans="1:2">
      <c r="A230" s="87" t="s">
        <v>488</v>
      </c>
      <c r="B230" s="1" t="s">
        <v>113</v>
      </c>
    </row>
    <row r="231" spans="1:2">
      <c r="A231" s="87" t="s">
        <v>325</v>
      </c>
      <c r="B231" s="1" t="s">
        <v>113</v>
      </c>
    </row>
    <row r="232" spans="1:2">
      <c r="A232" s="87" t="s">
        <v>479</v>
      </c>
      <c r="B232" s="1" t="s">
        <v>120</v>
      </c>
    </row>
    <row r="233" spans="1:2">
      <c r="A233" s="87" t="s">
        <v>371</v>
      </c>
      <c r="B233" s="1" t="s">
        <v>109</v>
      </c>
    </row>
    <row r="234" spans="1:2">
      <c r="A234" s="87" t="s">
        <v>320</v>
      </c>
      <c r="B234" s="1" t="s">
        <v>120</v>
      </c>
    </row>
    <row r="235" spans="1:2">
      <c r="A235" s="87" t="s">
        <v>329</v>
      </c>
      <c r="B235" s="1" t="s">
        <v>109</v>
      </c>
    </row>
    <row r="236" spans="1:2">
      <c r="A236" s="87" t="s">
        <v>309</v>
      </c>
      <c r="B236" s="1" t="s">
        <v>109</v>
      </c>
    </row>
    <row r="237" spans="1:2">
      <c r="A237" s="87" t="s">
        <v>420</v>
      </c>
      <c r="B237" s="1" t="s">
        <v>113</v>
      </c>
    </row>
    <row r="238" spans="1:2">
      <c r="A238" s="87" t="s">
        <v>425</v>
      </c>
      <c r="B238" s="1" t="s">
        <v>109</v>
      </c>
    </row>
    <row r="239" spans="1:2">
      <c r="A239" s="87" t="s">
        <v>538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287</v>
      </c>
      <c r="B241" s="1" t="s">
        <v>85</v>
      </c>
    </row>
    <row r="242" spans="1:2">
      <c r="A242" s="87" t="s">
        <v>367</v>
      </c>
      <c r="B242" s="1" t="s">
        <v>85</v>
      </c>
    </row>
    <row r="243" spans="1:2">
      <c r="A243" s="87" t="s">
        <v>472</v>
      </c>
      <c r="B243" s="1" t="s">
        <v>85</v>
      </c>
    </row>
    <row r="244" spans="1:2">
      <c r="A244" s="87" t="s">
        <v>473</v>
      </c>
      <c r="B244" s="1" t="s">
        <v>79</v>
      </c>
    </row>
    <row r="245" spans="1:2">
      <c r="A245" s="87" t="s">
        <v>254</v>
      </c>
      <c r="B245" s="1" t="s">
        <v>84</v>
      </c>
    </row>
    <row r="246" spans="1:2">
      <c r="A246" s="87" t="s">
        <v>385</v>
      </c>
      <c r="B246" s="1" t="s">
        <v>85</v>
      </c>
    </row>
    <row r="247" spans="1:2">
      <c r="A247" s="87" t="s">
        <v>536</v>
      </c>
      <c r="B247" s="1" t="s">
        <v>82</v>
      </c>
    </row>
    <row r="248" spans="1:2">
      <c r="A248" s="87" t="s">
        <v>290</v>
      </c>
      <c r="B248" s="1" t="s">
        <v>79</v>
      </c>
    </row>
    <row r="249" spans="1:2">
      <c r="A249" s="87" t="s">
        <v>342</v>
      </c>
      <c r="B249" s="1" t="s">
        <v>85</v>
      </c>
    </row>
    <row r="250" spans="1:2">
      <c r="A250" s="87" t="s">
        <v>331</v>
      </c>
      <c r="B250" s="1" t="s">
        <v>84</v>
      </c>
    </row>
    <row r="251" spans="1:2">
      <c r="A251" s="87" t="s">
        <v>422</v>
      </c>
      <c r="B251" s="1" t="s">
        <v>84</v>
      </c>
    </row>
    <row r="252" spans="1:2">
      <c r="A252" s="87" t="s">
        <v>412</v>
      </c>
      <c r="B252" s="1" t="s">
        <v>82</v>
      </c>
    </row>
    <row r="253" spans="1:2">
      <c r="A253" s="87" t="s">
        <v>537</v>
      </c>
      <c r="B253" s="1" t="s">
        <v>79</v>
      </c>
    </row>
    <row r="254" spans="1:2">
      <c r="A254" s="87" t="s">
        <v>270</v>
      </c>
      <c r="B254" s="1" t="s">
        <v>82</v>
      </c>
    </row>
    <row r="255" spans="1:2">
      <c r="A255" s="87" t="s">
        <v>408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391</v>
      </c>
      <c r="B257" s="1" t="s">
        <v>83</v>
      </c>
    </row>
    <row r="258" spans="1:2">
      <c r="A258" s="87" t="s">
        <v>307</v>
      </c>
      <c r="B258" s="1" t="s">
        <v>86</v>
      </c>
    </row>
    <row r="259" spans="1:2">
      <c r="A259" s="87" t="s">
        <v>404</v>
      </c>
      <c r="B259" s="1" t="s">
        <v>83</v>
      </c>
    </row>
    <row r="260" spans="1:2">
      <c r="A260" s="87" t="s">
        <v>428</v>
      </c>
      <c r="B260" s="1" t="s">
        <v>86</v>
      </c>
    </row>
    <row r="261" spans="1:2">
      <c r="A261" s="87" t="s">
        <v>360</v>
      </c>
      <c r="B261" s="1" t="s">
        <v>81</v>
      </c>
    </row>
    <row r="262" spans="1:2">
      <c r="A262" s="87" t="s">
        <v>327</v>
      </c>
      <c r="B262" s="1" t="s">
        <v>83</v>
      </c>
    </row>
    <row r="263" spans="1:2">
      <c r="A263" s="87" t="s">
        <v>429</v>
      </c>
      <c r="B263" s="1" t="s">
        <v>81</v>
      </c>
    </row>
    <row r="264" spans="1:2">
      <c r="A264" s="87" t="s">
        <v>278</v>
      </c>
      <c r="B264" s="1" t="s">
        <v>86</v>
      </c>
    </row>
    <row r="265" spans="1:2">
      <c r="A265" s="87" t="s">
        <v>324</v>
      </c>
      <c r="B265" s="1" t="s">
        <v>81</v>
      </c>
    </row>
    <row r="266" spans="1:2">
      <c r="A266" s="87" t="s">
        <v>539</v>
      </c>
      <c r="B266" s="1" t="s">
        <v>114</v>
      </c>
    </row>
    <row r="267" spans="1:2">
      <c r="A267" s="87" t="s">
        <v>349</v>
      </c>
      <c r="B267" s="1" t="s">
        <v>111</v>
      </c>
    </row>
    <row r="268" spans="1:2">
      <c r="A268" s="87" t="s">
        <v>369</v>
      </c>
      <c r="B268" s="1" t="s">
        <v>114</v>
      </c>
    </row>
    <row r="269" spans="1:2">
      <c r="A269" s="87" t="s">
        <v>416</v>
      </c>
      <c r="B269" s="1" t="s">
        <v>113</v>
      </c>
    </row>
    <row r="270" spans="1:2">
      <c r="A270" s="87" t="s">
        <v>401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702</v>
      </c>
      <c r="B1" s="85" t="s">
        <v>703</v>
      </c>
      <c r="C1" s="85" t="s">
        <v>704</v>
      </c>
      <c r="D1" s="85" t="s">
        <v>705</v>
      </c>
      <c r="E1" s="86" t="s">
        <v>706</v>
      </c>
      <c r="F1" s="86" t="s">
        <v>707</v>
      </c>
      <c r="G1" s="86" t="s">
        <v>708</v>
      </c>
      <c r="H1" s="86" t="s">
        <v>709</v>
      </c>
      <c r="I1" s="86" t="s">
        <v>710</v>
      </c>
      <c r="J1" s="86" t="s">
        <v>711</v>
      </c>
    </row>
    <row r="2" spans="1:10" hidden="1">
      <c r="A2" s="1" t="s">
        <v>94</v>
      </c>
      <c r="B2" s="1" t="s">
        <v>712</v>
      </c>
      <c r="C2" s="1" t="s">
        <v>38</v>
      </c>
      <c r="D2" s="1" t="s">
        <v>713</v>
      </c>
      <c r="E2" s="87" t="s">
        <v>478</v>
      </c>
      <c r="F2" s="1" t="s">
        <v>714</v>
      </c>
      <c r="G2" s="1">
        <v>1501564</v>
      </c>
      <c r="H2" s="1" t="s">
        <v>92</v>
      </c>
      <c r="I2" s="1" t="s">
        <v>38</v>
      </c>
      <c r="J2" s="1" t="s">
        <v>713</v>
      </c>
    </row>
    <row r="3" spans="1:10" hidden="1">
      <c r="A3" s="1" t="s">
        <v>94</v>
      </c>
      <c r="B3" s="1" t="s">
        <v>712</v>
      </c>
      <c r="C3" s="1" t="s">
        <v>38</v>
      </c>
      <c r="D3" s="1" t="s">
        <v>713</v>
      </c>
      <c r="E3" s="87" t="s">
        <v>469</v>
      </c>
      <c r="F3" s="1" t="s">
        <v>715</v>
      </c>
      <c r="G3" s="1">
        <v>1501562</v>
      </c>
      <c r="H3" s="1" t="s">
        <v>92</v>
      </c>
      <c r="I3" s="1" t="s">
        <v>38</v>
      </c>
      <c r="J3" s="1" t="s">
        <v>713</v>
      </c>
    </row>
    <row r="4" spans="1:10" hidden="1">
      <c r="A4" s="1" t="s">
        <v>94</v>
      </c>
      <c r="B4" s="1" t="s">
        <v>712</v>
      </c>
      <c r="C4" s="1" t="s">
        <v>38</v>
      </c>
      <c r="D4" s="1" t="s">
        <v>713</v>
      </c>
      <c r="E4" s="87" t="s">
        <v>440</v>
      </c>
      <c r="F4" s="1" t="s">
        <v>716</v>
      </c>
      <c r="G4" s="1">
        <v>1501560</v>
      </c>
      <c r="H4" s="1" t="s">
        <v>92</v>
      </c>
      <c r="I4" s="1" t="s">
        <v>38</v>
      </c>
      <c r="J4" s="1" t="s">
        <v>713</v>
      </c>
    </row>
    <row r="5" spans="1:10" hidden="1">
      <c r="A5" s="1" t="s">
        <v>94</v>
      </c>
      <c r="B5" s="1" t="s">
        <v>712</v>
      </c>
      <c r="C5" s="1" t="s">
        <v>38</v>
      </c>
      <c r="D5" s="1" t="s">
        <v>713</v>
      </c>
      <c r="E5" s="87" t="s">
        <v>535</v>
      </c>
      <c r="F5" s="1" t="s">
        <v>717</v>
      </c>
      <c r="G5" s="1">
        <v>1501558</v>
      </c>
      <c r="H5" s="1" t="s">
        <v>92</v>
      </c>
      <c r="I5" s="1" t="s">
        <v>38</v>
      </c>
      <c r="J5" s="1" t="s">
        <v>713</v>
      </c>
    </row>
    <row r="6" spans="1:10" hidden="1">
      <c r="A6" s="1" t="s">
        <v>94</v>
      </c>
      <c r="B6" s="1" t="s">
        <v>712</v>
      </c>
      <c r="C6" s="1" t="s">
        <v>38</v>
      </c>
      <c r="D6" s="1" t="s">
        <v>713</v>
      </c>
      <c r="E6" s="87" t="s">
        <v>339</v>
      </c>
      <c r="F6" s="1" t="s">
        <v>593</v>
      </c>
      <c r="G6" s="1">
        <v>1501556</v>
      </c>
      <c r="H6" s="1" t="s">
        <v>92</v>
      </c>
      <c r="I6" s="1" t="s">
        <v>38</v>
      </c>
      <c r="J6" s="1" t="s">
        <v>713</v>
      </c>
    </row>
    <row r="7" spans="1:10" hidden="1">
      <c r="A7" s="1" t="s">
        <v>94</v>
      </c>
      <c r="B7" s="1" t="s">
        <v>712</v>
      </c>
      <c r="C7" s="1" t="s">
        <v>38</v>
      </c>
      <c r="D7" s="1" t="s">
        <v>713</v>
      </c>
      <c r="E7" s="87" t="s">
        <v>464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713</v>
      </c>
    </row>
    <row r="8" spans="1:10" hidden="1">
      <c r="A8" s="1" t="s">
        <v>94</v>
      </c>
      <c r="B8" s="1" t="s">
        <v>712</v>
      </c>
      <c r="C8" s="1" t="s">
        <v>38</v>
      </c>
      <c r="D8" s="1" t="s">
        <v>713</v>
      </c>
      <c r="E8" s="87" t="s">
        <v>454</v>
      </c>
      <c r="F8" s="1" t="s">
        <v>718</v>
      </c>
      <c r="G8" s="1">
        <v>1501552</v>
      </c>
      <c r="H8" s="1" t="s">
        <v>92</v>
      </c>
      <c r="I8" s="1" t="s">
        <v>38</v>
      </c>
      <c r="J8" s="1" t="s">
        <v>713</v>
      </c>
    </row>
    <row r="9" spans="1:10" hidden="1">
      <c r="A9" s="1" t="s">
        <v>95</v>
      </c>
      <c r="B9" s="1" t="s">
        <v>712</v>
      </c>
      <c r="C9" s="1" t="s">
        <v>38</v>
      </c>
      <c r="D9" s="1" t="s">
        <v>713</v>
      </c>
      <c r="E9" s="87" t="s">
        <v>480</v>
      </c>
      <c r="F9" s="1" t="s">
        <v>719</v>
      </c>
      <c r="G9" s="1">
        <v>1501548</v>
      </c>
      <c r="H9" s="1" t="s">
        <v>95</v>
      </c>
      <c r="I9" s="1" t="s">
        <v>38</v>
      </c>
      <c r="J9" s="1" t="s">
        <v>713</v>
      </c>
    </row>
    <row r="10" spans="1:10" hidden="1">
      <c r="A10" s="1" t="s">
        <v>95</v>
      </c>
      <c r="B10" s="1" t="s">
        <v>712</v>
      </c>
      <c r="C10" s="1" t="s">
        <v>38</v>
      </c>
      <c r="D10" s="1" t="s">
        <v>713</v>
      </c>
      <c r="E10" s="87" t="s">
        <v>398</v>
      </c>
      <c r="F10" s="1" t="s">
        <v>720</v>
      </c>
      <c r="G10" s="1">
        <v>1501546</v>
      </c>
      <c r="H10" s="1" t="s">
        <v>95</v>
      </c>
      <c r="I10" s="1" t="s">
        <v>38</v>
      </c>
      <c r="J10" s="1" t="s">
        <v>713</v>
      </c>
    </row>
    <row r="11" spans="1:10" hidden="1">
      <c r="A11" s="1" t="s">
        <v>95</v>
      </c>
      <c r="B11" s="1" t="s">
        <v>712</v>
      </c>
      <c r="C11" s="1" t="s">
        <v>38</v>
      </c>
      <c r="D11" s="1" t="s">
        <v>713</v>
      </c>
      <c r="E11" s="87" t="s">
        <v>471</v>
      </c>
      <c r="F11" s="1" t="s">
        <v>721</v>
      </c>
      <c r="G11" s="1">
        <v>1501544</v>
      </c>
      <c r="H11" s="1" t="s">
        <v>95</v>
      </c>
      <c r="I11" s="1" t="s">
        <v>38</v>
      </c>
      <c r="J11" s="1" t="s">
        <v>713</v>
      </c>
    </row>
    <row r="12" spans="1:10" hidden="1">
      <c r="A12" s="1" t="s">
        <v>95</v>
      </c>
      <c r="B12" s="1" t="s">
        <v>712</v>
      </c>
      <c r="C12" s="1" t="s">
        <v>38</v>
      </c>
      <c r="D12" s="1" t="s">
        <v>713</v>
      </c>
      <c r="E12" s="87" t="s">
        <v>531</v>
      </c>
      <c r="F12" s="1" t="s">
        <v>722</v>
      </c>
      <c r="G12" s="1">
        <v>1501542</v>
      </c>
      <c r="H12" s="1" t="s">
        <v>95</v>
      </c>
      <c r="I12" s="1" t="s">
        <v>38</v>
      </c>
      <c r="J12" s="1" t="s">
        <v>713</v>
      </c>
    </row>
    <row r="13" spans="1:10" hidden="1">
      <c r="A13" s="1" t="s">
        <v>95</v>
      </c>
      <c r="B13" s="1" t="s">
        <v>712</v>
      </c>
      <c r="C13" s="1" t="s">
        <v>38</v>
      </c>
      <c r="D13" s="1" t="s">
        <v>713</v>
      </c>
      <c r="E13" s="87" t="s">
        <v>532</v>
      </c>
      <c r="F13" s="1" t="s">
        <v>723</v>
      </c>
      <c r="G13" s="1">
        <v>1501540</v>
      </c>
      <c r="H13" s="1" t="s">
        <v>95</v>
      </c>
      <c r="I13" s="1" t="s">
        <v>38</v>
      </c>
      <c r="J13" s="1" t="s">
        <v>713</v>
      </c>
    </row>
    <row r="14" spans="1:10" hidden="1">
      <c r="A14" s="1" t="s">
        <v>95</v>
      </c>
      <c r="B14" s="1" t="s">
        <v>712</v>
      </c>
      <c r="C14" s="1" t="s">
        <v>38</v>
      </c>
      <c r="D14" s="1" t="s">
        <v>713</v>
      </c>
      <c r="E14" s="87" t="s">
        <v>363</v>
      </c>
      <c r="F14" s="1" t="s">
        <v>697</v>
      </c>
      <c r="G14" s="1">
        <v>1501538</v>
      </c>
      <c r="H14" s="1" t="s">
        <v>95</v>
      </c>
      <c r="I14" s="1" t="s">
        <v>38</v>
      </c>
      <c r="J14" s="1" t="s">
        <v>713</v>
      </c>
    </row>
    <row r="15" spans="1:10" hidden="1">
      <c r="A15" s="1" t="s">
        <v>95</v>
      </c>
      <c r="B15" s="1" t="s">
        <v>712</v>
      </c>
      <c r="C15" s="1" t="s">
        <v>38</v>
      </c>
      <c r="D15" s="1" t="s">
        <v>713</v>
      </c>
      <c r="E15" s="87" t="s">
        <v>533</v>
      </c>
      <c r="F15" s="1" t="s">
        <v>724</v>
      </c>
      <c r="G15" s="1">
        <v>1501536</v>
      </c>
      <c r="H15" s="1" t="s">
        <v>95</v>
      </c>
      <c r="I15" s="1" t="s">
        <v>38</v>
      </c>
      <c r="J15" s="1" t="s">
        <v>713</v>
      </c>
    </row>
    <row r="16" spans="1:10" hidden="1">
      <c r="A16" s="1" t="s">
        <v>95</v>
      </c>
      <c r="B16" s="1" t="s">
        <v>712</v>
      </c>
      <c r="C16" s="1" t="s">
        <v>38</v>
      </c>
      <c r="D16" s="1" t="s">
        <v>713</v>
      </c>
      <c r="E16" s="87" t="s">
        <v>534</v>
      </c>
      <c r="F16" s="1" t="s">
        <v>725</v>
      </c>
      <c r="G16" s="1">
        <v>1501534</v>
      </c>
      <c r="H16" s="1" t="s">
        <v>95</v>
      </c>
      <c r="I16" s="1" t="s">
        <v>38</v>
      </c>
      <c r="J16" s="1" t="s">
        <v>713</v>
      </c>
    </row>
    <row r="17" spans="1:10" hidden="1">
      <c r="A17" s="1" t="s">
        <v>95</v>
      </c>
      <c r="B17" s="1" t="s">
        <v>712</v>
      </c>
      <c r="C17" s="1" t="s">
        <v>38</v>
      </c>
      <c r="D17" s="1" t="s">
        <v>713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713</v>
      </c>
    </row>
    <row r="18" spans="1:10" hidden="1">
      <c r="A18" s="1" t="s">
        <v>92</v>
      </c>
      <c r="B18" s="1" t="s">
        <v>726</v>
      </c>
      <c r="C18" s="1" t="s">
        <v>38</v>
      </c>
      <c r="D18" s="1" t="s">
        <v>713</v>
      </c>
      <c r="E18" s="87" t="s">
        <v>257</v>
      </c>
      <c r="F18" s="1" t="s">
        <v>727</v>
      </c>
      <c r="G18" s="1">
        <v>1501528</v>
      </c>
      <c r="H18" s="1" t="s">
        <v>92</v>
      </c>
      <c r="I18" s="1" t="s">
        <v>38</v>
      </c>
      <c r="J18" s="1" t="s">
        <v>713</v>
      </c>
    </row>
    <row r="19" spans="1:10" hidden="1">
      <c r="A19" s="1" t="s">
        <v>92</v>
      </c>
      <c r="B19" s="1" t="s">
        <v>726</v>
      </c>
      <c r="C19" s="1" t="s">
        <v>38</v>
      </c>
      <c r="D19" s="1" t="s">
        <v>713</v>
      </c>
      <c r="E19" s="87" t="s">
        <v>310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713</v>
      </c>
    </row>
    <row r="20" spans="1:10" hidden="1">
      <c r="A20" s="1" t="s">
        <v>92</v>
      </c>
      <c r="B20" s="1" t="s">
        <v>726</v>
      </c>
      <c r="C20" s="1" t="s">
        <v>38</v>
      </c>
      <c r="D20" s="1" t="s">
        <v>713</v>
      </c>
      <c r="E20" s="87" t="s">
        <v>521</v>
      </c>
      <c r="F20" s="1" t="s">
        <v>728</v>
      </c>
      <c r="G20" s="1">
        <v>1501524</v>
      </c>
      <c r="H20" s="1" t="s">
        <v>92</v>
      </c>
      <c r="I20" s="1" t="s">
        <v>38</v>
      </c>
      <c r="J20" s="1" t="s">
        <v>713</v>
      </c>
    </row>
    <row r="21" spans="1:10" hidden="1">
      <c r="A21" s="1" t="s">
        <v>92</v>
      </c>
      <c r="B21" s="1" t="s">
        <v>726</v>
      </c>
      <c r="C21" s="1" t="s">
        <v>38</v>
      </c>
      <c r="D21" s="1" t="s">
        <v>713</v>
      </c>
      <c r="E21" s="87" t="s">
        <v>484</v>
      </c>
      <c r="F21" s="1" t="s">
        <v>604</v>
      </c>
      <c r="G21" s="1">
        <v>1501522</v>
      </c>
      <c r="H21" s="1" t="s">
        <v>92</v>
      </c>
      <c r="I21" s="1" t="s">
        <v>38</v>
      </c>
      <c r="J21" s="1" t="s">
        <v>713</v>
      </c>
    </row>
    <row r="22" spans="1:10" hidden="1">
      <c r="A22" s="1" t="s">
        <v>127</v>
      </c>
      <c r="B22" s="1" t="s">
        <v>726</v>
      </c>
      <c r="C22" s="1" t="s">
        <v>55</v>
      </c>
      <c r="D22" s="1" t="s">
        <v>713</v>
      </c>
      <c r="E22" s="87" t="s">
        <v>376</v>
      </c>
      <c r="F22" s="1" t="s">
        <v>729</v>
      </c>
      <c r="G22" s="1">
        <v>1501516</v>
      </c>
      <c r="H22" s="1" t="s">
        <v>228</v>
      </c>
      <c r="I22" s="1" t="s">
        <v>55</v>
      </c>
      <c r="J22" s="1" t="s">
        <v>713</v>
      </c>
    </row>
    <row r="23" spans="1:10" hidden="1">
      <c r="A23" s="1" t="s">
        <v>127</v>
      </c>
      <c r="B23" s="1" t="s">
        <v>726</v>
      </c>
      <c r="C23" s="1" t="s">
        <v>55</v>
      </c>
      <c r="D23" s="1" t="s">
        <v>713</v>
      </c>
      <c r="E23" s="87" t="s">
        <v>495</v>
      </c>
      <c r="F23" s="1" t="s">
        <v>730</v>
      </c>
      <c r="G23" s="1">
        <v>1501514</v>
      </c>
      <c r="H23" s="1" t="s">
        <v>228</v>
      </c>
      <c r="I23" s="1" t="s">
        <v>55</v>
      </c>
      <c r="J23" s="1" t="s">
        <v>713</v>
      </c>
    </row>
    <row r="24" spans="1:10" hidden="1">
      <c r="A24" s="1" t="s">
        <v>127</v>
      </c>
      <c r="B24" s="1" t="s">
        <v>726</v>
      </c>
      <c r="C24" s="1" t="s">
        <v>55</v>
      </c>
      <c r="D24" s="1" t="s">
        <v>713</v>
      </c>
      <c r="E24" s="87" t="s">
        <v>366</v>
      </c>
      <c r="F24" s="1" t="s">
        <v>731</v>
      </c>
      <c r="G24" s="1">
        <v>1501512</v>
      </c>
      <c r="H24" s="1" t="s">
        <v>228</v>
      </c>
      <c r="I24" s="1" t="s">
        <v>55</v>
      </c>
      <c r="J24" s="1" t="s">
        <v>713</v>
      </c>
    </row>
    <row r="25" spans="1:10" hidden="1">
      <c r="A25" s="1" t="s">
        <v>127</v>
      </c>
      <c r="B25" s="1" t="s">
        <v>726</v>
      </c>
      <c r="C25" s="1" t="s">
        <v>55</v>
      </c>
      <c r="D25" s="1" t="s">
        <v>713</v>
      </c>
      <c r="E25" s="87" t="s">
        <v>332</v>
      </c>
      <c r="F25" s="1" t="s">
        <v>732</v>
      </c>
      <c r="G25" s="1">
        <v>1501510</v>
      </c>
      <c r="H25" s="1" t="s">
        <v>228</v>
      </c>
      <c r="I25" s="1" t="s">
        <v>55</v>
      </c>
      <c r="J25" s="1" t="s">
        <v>713</v>
      </c>
    </row>
    <row r="26" spans="1:10" hidden="1">
      <c r="A26" s="1" t="s">
        <v>127</v>
      </c>
      <c r="B26" s="1" t="s">
        <v>726</v>
      </c>
      <c r="C26" s="1" t="s">
        <v>55</v>
      </c>
      <c r="D26" s="1" t="s">
        <v>713</v>
      </c>
      <c r="E26" s="87" t="s">
        <v>496</v>
      </c>
      <c r="F26" s="1" t="s">
        <v>733</v>
      </c>
      <c r="G26" s="1">
        <v>1501508</v>
      </c>
      <c r="H26" s="1" t="s">
        <v>228</v>
      </c>
      <c r="I26" s="1" t="s">
        <v>55</v>
      </c>
      <c r="J26" s="1" t="s">
        <v>713</v>
      </c>
    </row>
    <row r="27" spans="1:10" hidden="1">
      <c r="A27" s="1" t="s">
        <v>127</v>
      </c>
      <c r="B27" s="1" t="s">
        <v>726</v>
      </c>
      <c r="C27" s="1" t="s">
        <v>55</v>
      </c>
      <c r="D27" s="1" t="s">
        <v>713</v>
      </c>
      <c r="E27" s="87" t="s">
        <v>497</v>
      </c>
      <c r="F27" s="1" t="s">
        <v>734</v>
      </c>
      <c r="G27" s="1">
        <v>1501506</v>
      </c>
      <c r="H27" s="1" t="s">
        <v>228</v>
      </c>
      <c r="I27" s="1" t="s">
        <v>55</v>
      </c>
      <c r="J27" s="1" t="s">
        <v>713</v>
      </c>
    </row>
    <row r="28" spans="1:10" hidden="1">
      <c r="A28" s="1" t="s">
        <v>127</v>
      </c>
      <c r="B28" s="1" t="s">
        <v>726</v>
      </c>
      <c r="C28" s="1" t="s">
        <v>55</v>
      </c>
      <c r="D28" s="1" t="s">
        <v>713</v>
      </c>
      <c r="E28" s="87" t="s">
        <v>498</v>
      </c>
      <c r="F28" s="1" t="s">
        <v>735</v>
      </c>
      <c r="G28" s="1">
        <v>1501502</v>
      </c>
      <c r="H28" s="1" t="s">
        <v>228</v>
      </c>
      <c r="I28" s="1" t="s">
        <v>55</v>
      </c>
      <c r="J28" s="1" t="s">
        <v>713</v>
      </c>
    </row>
    <row r="29" spans="1:10" hidden="1">
      <c r="A29" s="1" t="s">
        <v>109</v>
      </c>
      <c r="B29" s="1" t="s">
        <v>726</v>
      </c>
      <c r="C29" s="1" t="s">
        <v>45</v>
      </c>
      <c r="D29" s="1" t="s">
        <v>713</v>
      </c>
      <c r="E29" s="87" t="s">
        <v>489</v>
      </c>
      <c r="F29" s="1" t="s">
        <v>736</v>
      </c>
      <c r="G29" s="1">
        <v>243825001</v>
      </c>
      <c r="H29" s="1" t="s">
        <v>109</v>
      </c>
      <c r="I29" s="1" t="s">
        <v>45</v>
      </c>
      <c r="J29" s="1" t="s">
        <v>713</v>
      </c>
    </row>
    <row r="30" spans="1:10">
      <c r="A30" s="1" t="s">
        <v>104</v>
      </c>
      <c r="B30" s="1" t="s">
        <v>712</v>
      </c>
      <c r="C30" s="1" t="s">
        <v>42</v>
      </c>
      <c r="D30" s="1" t="s">
        <v>713</v>
      </c>
      <c r="E30" s="87" t="s">
        <v>509</v>
      </c>
      <c r="F30" s="1" t="s">
        <v>737</v>
      </c>
      <c r="G30" s="1">
        <v>188400019</v>
      </c>
      <c r="H30" s="1" t="s">
        <v>107</v>
      </c>
      <c r="I30" s="1" t="s">
        <v>42</v>
      </c>
      <c r="J30" s="1" t="s">
        <v>713</v>
      </c>
    </row>
    <row r="31" spans="1:10">
      <c r="A31" s="1" t="s">
        <v>107</v>
      </c>
      <c r="B31" s="1" t="s">
        <v>726</v>
      </c>
      <c r="C31" s="1" t="s">
        <v>42</v>
      </c>
      <c r="D31" s="1" t="s">
        <v>713</v>
      </c>
      <c r="E31" s="87" t="s">
        <v>444</v>
      </c>
      <c r="F31" s="1" t="s">
        <v>738</v>
      </c>
      <c r="G31" s="1">
        <v>188400017</v>
      </c>
      <c r="H31" s="1" t="s">
        <v>107</v>
      </c>
      <c r="I31" s="1" t="s">
        <v>42</v>
      </c>
      <c r="J31" s="1" t="s">
        <v>713</v>
      </c>
    </row>
    <row r="32" spans="1:10">
      <c r="A32" s="1" t="s">
        <v>107</v>
      </c>
      <c r="B32" s="1" t="s">
        <v>726</v>
      </c>
      <c r="C32" s="1" t="s">
        <v>42</v>
      </c>
      <c r="D32" s="1" t="s">
        <v>713</v>
      </c>
      <c r="E32" s="87" t="s">
        <v>355</v>
      </c>
      <c r="F32" s="1" t="s">
        <v>739</v>
      </c>
      <c r="G32" s="1">
        <v>188400015</v>
      </c>
      <c r="H32" s="1" t="s">
        <v>107</v>
      </c>
      <c r="I32" s="1" t="s">
        <v>42</v>
      </c>
      <c r="J32" s="1" t="s">
        <v>713</v>
      </c>
    </row>
    <row r="33" spans="1:10" hidden="1">
      <c r="A33" s="1" t="s">
        <v>98</v>
      </c>
      <c r="B33" s="1" t="s">
        <v>726</v>
      </c>
      <c r="C33" s="1" t="s">
        <v>38</v>
      </c>
      <c r="D33" s="1" t="s">
        <v>713</v>
      </c>
      <c r="E33" s="87" t="s">
        <v>405</v>
      </c>
      <c r="F33" s="1" t="s">
        <v>740</v>
      </c>
      <c r="G33" s="1">
        <v>56250001</v>
      </c>
      <c r="H33" s="1" t="s">
        <v>88</v>
      </c>
      <c r="I33" s="1" t="s">
        <v>38</v>
      </c>
      <c r="J33" s="1" t="s">
        <v>713</v>
      </c>
    </row>
    <row r="34" spans="1:10" hidden="1">
      <c r="A34" s="1" t="s">
        <v>122</v>
      </c>
      <c r="B34" s="1" t="s">
        <v>726</v>
      </c>
      <c r="C34" s="1" t="s">
        <v>55</v>
      </c>
      <c r="D34" s="1" t="s">
        <v>713</v>
      </c>
      <c r="E34" s="87" t="s">
        <v>500</v>
      </c>
      <c r="F34" s="1" t="s">
        <v>741</v>
      </c>
      <c r="G34" s="1">
        <v>3450029</v>
      </c>
      <c r="H34" s="1" t="s">
        <v>122</v>
      </c>
      <c r="I34" s="1" t="s">
        <v>55</v>
      </c>
      <c r="J34" s="1" t="s">
        <v>713</v>
      </c>
    </row>
    <row r="35" spans="1:10">
      <c r="A35" s="1" t="s">
        <v>106</v>
      </c>
      <c r="B35" s="1" t="s">
        <v>726</v>
      </c>
      <c r="C35" s="1" t="s">
        <v>42</v>
      </c>
      <c r="D35" s="1" t="s">
        <v>713</v>
      </c>
      <c r="E35" s="87" t="s">
        <v>347</v>
      </c>
      <c r="F35" s="1" t="s">
        <v>742</v>
      </c>
      <c r="G35" s="1">
        <v>3450001</v>
      </c>
      <c r="H35" s="1" t="s">
        <v>106</v>
      </c>
      <c r="I35" s="1" t="s">
        <v>42</v>
      </c>
      <c r="J35" s="1" t="s">
        <v>713</v>
      </c>
    </row>
    <row r="36" spans="1:10" hidden="1">
      <c r="A36" s="1" t="s">
        <v>121</v>
      </c>
      <c r="B36" s="1" t="s">
        <v>726</v>
      </c>
      <c r="C36" s="1" t="s">
        <v>55</v>
      </c>
      <c r="D36" s="1" t="s">
        <v>713</v>
      </c>
      <c r="E36" s="87" t="s">
        <v>344</v>
      </c>
      <c r="F36" s="1" t="s">
        <v>345</v>
      </c>
      <c r="G36" s="1">
        <v>1501500</v>
      </c>
      <c r="H36" s="1" t="s">
        <v>228</v>
      </c>
      <c r="I36" s="1" t="s">
        <v>55</v>
      </c>
      <c r="J36" s="1" t="s">
        <v>713</v>
      </c>
    </row>
    <row r="37" spans="1:10" hidden="1">
      <c r="A37" s="1" t="s">
        <v>127</v>
      </c>
      <c r="B37" s="1" t="s">
        <v>726</v>
      </c>
      <c r="C37" s="1" t="s">
        <v>55</v>
      </c>
      <c r="D37" s="1" t="s">
        <v>713</v>
      </c>
      <c r="E37" s="87" t="s">
        <v>434</v>
      </c>
      <c r="F37" s="1" t="s">
        <v>743</v>
      </c>
      <c r="G37" s="1">
        <v>1501498</v>
      </c>
      <c r="H37" s="1" t="s">
        <v>228</v>
      </c>
      <c r="I37" s="1" t="s">
        <v>55</v>
      </c>
      <c r="J37" s="1" t="s">
        <v>713</v>
      </c>
    </row>
    <row r="38" spans="1:10" hidden="1">
      <c r="A38" s="1" t="s">
        <v>127</v>
      </c>
      <c r="B38" s="1" t="s">
        <v>726</v>
      </c>
      <c r="C38" s="1" t="s">
        <v>55</v>
      </c>
      <c r="D38" s="1" t="s">
        <v>713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713</v>
      </c>
    </row>
    <row r="39" spans="1:10" hidden="1">
      <c r="A39" s="1" t="s">
        <v>121</v>
      </c>
      <c r="B39" s="1" t="s">
        <v>726</v>
      </c>
      <c r="C39" s="1" t="s">
        <v>55</v>
      </c>
      <c r="D39" s="1" t="s">
        <v>713</v>
      </c>
      <c r="E39" s="87" t="s">
        <v>286</v>
      </c>
      <c r="F39" s="1" t="s">
        <v>744</v>
      </c>
      <c r="G39" s="1">
        <v>1501494</v>
      </c>
      <c r="H39" s="1" t="s">
        <v>228</v>
      </c>
      <c r="I39" s="1" t="s">
        <v>55</v>
      </c>
      <c r="J39" s="1" t="s">
        <v>713</v>
      </c>
    </row>
    <row r="40" spans="1:10" hidden="1">
      <c r="A40" s="1" t="s">
        <v>121</v>
      </c>
      <c r="B40" s="1" t="s">
        <v>726</v>
      </c>
      <c r="C40" s="1" t="s">
        <v>55</v>
      </c>
      <c r="D40" s="1" t="s">
        <v>713</v>
      </c>
      <c r="E40" s="87" t="s">
        <v>449</v>
      </c>
      <c r="F40" s="1" t="s">
        <v>745</v>
      </c>
      <c r="G40" s="1">
        <v>1501492</v>
      </c>
      <c r="H40" s="1" t="s">
        <v>228</v>
      </c>
      <c r="I40" s="1" t="s">
        <v>55</v>
      </c>
      <c r="J40" s="1" t="s">
        <v>713</v>
      </c>
    </row>
    <row r="41" spans="1:10" hidden="1">
      <c r="A41" s="1" t="s">
        <v>127</v>
      </c>
      <c r="B41" s="1" t="s">
        <v>726</v>
      </c>
      <c r="C41" s="1" t="s">
        <v>55</v>
      </c>
      <c r="D41" s="1" t="s">
        <v>713</v>
      </c>
      <c r="E41" s="87" t="s">
        <v>499</v>
      </c>
      <c r="F41" s="1" t="s">
        <v>746</v>
      </c>
      <c r="G41" s="1">
        <v>1501490</v>
      </c>
      <c r="H41" s="1" t="s">
        <v>228</v>
      </c>
      <c r="I41" s="1" t="s">
        <v>55</v>
      </c>
      <c r="J41" s="1" t="s">
        <v>713</v>
      </c>
    </row>
    <row r="42" spans="1:10" hidden="1">
      <c r="A42" s="1" t="s">
        <v>121</v>
      </c>
      <c r="B42" s="1" t="s">
        <v>726</v>
      </c>
      <c r="C42" s="1" t="s">
        <v>55</v>
      </c>
      <c r="D42" s="1" t="s">
        <v>713</v>
      </c>
      <c r="E42" s="87" t="s">
        <v>335</v>
      </c>
      <c r="F42" s="1" t="s">
        <v>747</v>
      </c>
      <c r="G42" s="1">
        <v>1501486</v>
      </c>
      <c r="H42" s="1" t="s">
        <v>228</v>
      </c>
      <c r="I42" s="1" t="s">
        <v>55</v>
      </c>
      <c r="J42" s="1" t="s">
        <v>713</v>
      </c>
    </row>
    <row r="43" spans="1:10" hidden="1">
      <c r="A43" s="1" t="s">
        <v>121</v>
      </c>
      <c r="B43" s="1" t="s">
        <v>726</v>
      </c>
      <c r="C43" s="1" t="s">
        <v>55</v>
      </c>
      <c r="D43" s="1" t="s">
        <v>713</v>
      </c>
      <c r="E43" s="87" t="s">
        <v>456</v>
      </c>
      <c r="F43" s="1" t="s">
        <v>748</v>
      </c>
      <c r="G43" s="1">
        <v>1501484</v>
      </c>
      <c r="H43" s="1" t="s">
        <v>228</v>
      </c>
      <c r="I43" s="1" t="s">
        <v>55</v>
      </c>
      <c r="J43" s="1" t="s">
        <v>713</v>
      </c>
    </row>
    <row r="44" spans="1:10" hidden="1">
      <c r="A44" s="1" t="s">
        <v>121</v>
      </c>
      <c r="B44" s="1" t="s">
        <v>726</v>
      </c>
      <c r="C44" s="1" t="s">
        <v>55</v>
      </c>
      <c r="D44" s="1" t="s">
        <v>713</v>
      </c>
      <c r="E44" s="87" t="s">
        <v>494</v>
      </c>
      <c r="F44" s="1" t="s">
        <v>749</v>
      </c>
      <c r="G44" s="1">
        <v>1501482</v>
      </c>
      <c r="H44" s="1" t="s">
        <v>228</v>
      </c>
      <c r="I44" s="1" t="s">
        <v>55</v>
      </c>
      <c r="J44" s="1" t="s">
        <v>713</v>
      </c>
    </row>
    <row r="45" spans="1:10" hidden="1">
      <c r="A45" s="1" t="s">
        <v>121</v>
      </c>
      <c r="B45" s="1" t="s">
        <v>726</v>
      </c>
      <c r="C45" s="1" t="s">
        <v>55</v>
      </c>
      <c r="D45" s="1" t="s">
        <v>713</v>
      </c>
      <c r="E45" s="87" t="s">
        <v>389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713</v>
      </c>
    </row>
    <row r="46" spans="1:10" hidden="1">
      <c r="A46" s="1" t="s">
        <v>121</v>
      </c>
      <c r="B46" s="1" t="s">
        <v>726</v>
      </c>
      <c r="C46" s="1" t="s">
        <v>55</v>
      </c>
      <c r="D46" s="1" t="s">
        <v>713</v>
      </c>
      <c r="E46" s="87" t="s">
        <v>493</v>
      </c>
      <c r="F46" s="1" t="s">
        <v>750</v>
      </c>
      <c r="G46" s="1">
        <v>1501478</v>
      </c>
      <c r="H46" s="1" t="s">
        <v>228</v>
      </c>
      <c r="I46" s="1" t="s">
        <v>55</v>
      </c>
      <c r="J46" s="1" t="s">
        <v>713</v>
      </c>
    </row>
    <row r="47" spans="1:10" hidden="1">
      <c r="A47" s="1" t="s">
        <v>128</v>
      </c>
      <c r="B47" s="1" t="s">
        <v>726</v>
      </c>
      <c r="C47" s="1" t="s">
        <v>55</v>
      </c>
      <c r="D47" s="1" t="s">
        <v>713</v>
      </c>
      <c r="E47" s="87" t="s">
        <v>430</v>
      </c>
      <c r="F47" s="1" t="s">
        <v>751</v>
      </c>
      <c r="G47" s="1">
        <v>1501474</v>
      </c>
      <c r="H47" s="1" t="s">
        <v>752</v>
      </c>
      <c r="I47" s="1" t="s">
        <v>55</v>
      </c>
      <c r="J47" s="1" t="s">
        <v>713</v>
      </c>
    </row>
    <row r="48" spans="1:10" hidden="1">
      <c r="A48" s="1" t="s">
        <v>123</v>
      </c>
      <c r="B48" s="1" t="s">
        <v>712</v>
      </c>
      <c r="C48" s="1" t="s">
        <v>55</v>
      </c>
      <c r="D48" s="1" t="s">
        <v>713</v>
      </c>
      <c r="E48" s="87" t="s">
        <v>397</v>
      </c>
      <c r="F48" s="1" t="s">
        <v>555</v>
      </c>
      <c r="G48" s="1">
        <v>1501472</v>
      </c>
      <c r="H48" s="1" t="s">
        <v>752</v>
      </c>
      <c r="I48" s="1" t="s">
        <v>55</v>
      </c>
      <c r="J48" s="1" t="s">
        <v>713</v>
      </c>
    </row>
    <row r="49" spans="1:10" hidden="1">
      <c r="A49" s="1" t="s">
        <v>128</v>
      </c>
      <c r="B49" s="1" t="s">
        <v>726</v>
      </c>
      <c r="C49" s="1" t="s">
        <v>55</v>
      </c>
      <c r="D49" s="1" t="s">
        <v>713</v>
      </c>
      <c r="E49" s="87" t="s">
        <v>388</v>
      </c>
      <c r="F49" s="1" t="s">
        <v>128</v>
      </c>
      <c r="G49" s="1">
        <v>1501470</v>
      </c>
      <c r="H49" s="1" t="s">
        <v>752</v>
      </c>
      <c r="I49" s="1" t="s">
        <v>55</v>
      </c>
      <c r="J49" s="1" t="s">
        <v>713</v>
      </c>
    </row>
    <row r="50" spans="1:10" hidden="1">
      <c r="A50" s="1" t="s">
        <v>128</v>
      </c>
      <c r="B50" s="1" t="s">
        <v>726</v>
      </c>
      <c r="C50" s="1" t="s">
        <v>55</v>
      </c>
      <c r="D50" s="1" t="s">
        <v>713</v>
      </c>
      <c r="E50" s="87" t="s">
        <v>463</v>
      </c>
      <c r="F50" s="1" t="s">
        <v>753</v>
      </c>
      <c r="G50" s="1">
        <v>1501468</v>
      </c>
      <c r="H50" s="1" t="s">
        <v>752</v>
      </c>
      <c r="I50" s="1" t="s">
        <v>55</v>
      </c>
      <c r="J50" s="1" t="s">
        <v>713</v>
      </c>
    </row>
    <row r="51" spans="1:10" hidden="1">
      <c r="A51" s="1" t="s">
        <v>126</v>
      </c>
      <c r="B51" s="1" t="s">
        <v>726</v>
      </c>
      <c r="C51" s="1" t="s">
        <v>55</v>
      </c>
      <c r="D51" s="1" t="s">
        <v>713</v>
      </c>
      <c r="E51" s="87" t="s">
        <v>316</v>
      </c>
      <c r="F51" s="1" t="s">
        <v>754</v>
      </c>
      <c r="G51" s="1">
        <v>1501466</v>
      </c>
      <c r="H51" s="1" t="s">
        <v>755</v>
      </c>
      <c r="I51" s="1" t="s">
        <v>55</v>
      </c>
      <c r="J51" s="1" t="s">
        <v>713</v>
      </c>
    </row>
    <row r="52" spans="1:10" hidden="1">
      <c r="A52" s="1" t="s">
        <v>128</v>
      </c>
      <c r="B52" s="1" t="s">
        <v>726</v>
      </c>
      <c r="C52" s="1" t="s">
        <v>55</v>
      </c>
      <c r="D52" s="1" t="s">
        <v>713</v>
      </c>
      <c r="E52" s="87" t="s">
        <v>362</v>
      </c>
      <c r="F52" s="1" t="s">
        <v>647</v>
      </c>
      <c r="G52" s="1">
        <v>1501464</v>
      </c>
      <c r="H52" s="1" t="s">
        <v>752</v>
      </c>
      <c r="I52" s="1" t="s">
        <v>55</v>
      </c>
      <c r="J52" s="1" t="s">
        <v>713</v>
      </c>
    </row>
    <row r="53" spans="1:10" hidden="1">
      <c r="A53" s="1" t="s">
        <v>128</v>
      </c>
      <c r="B53" s="1" t="s">
        <v>726</v>
      </c>
      <c r="C53" s="1" t="s">
        <v>55</v>
      </c>
      <c r="D53" s="1" t="s">
        <v>713</v>
      </c>
      <c r="E53" s="87" t="s">
        <v>313</v>
      </c>
      <c r="F53" s="1" t="s">
        <v>661</v>
      </c>
      <c r="G53" s="1">
        <v>1501462</v>
      </c>
      <c r="H53" s="1" t="s">
        <v>752</v>
      </c>
      <c r="I53" s="1" t="s">
        <v>55</v>
      </c>
      <c r="J53" s="1" t="s">
        <v>713</v>
      </c>
    </row>
    <row r="54" spans="1:10" hidden="1">
      <c r="A54" s="1" t="s">
        <v>128</v>
      </c>
      <c r="B54" s="1" t="s">
        <v>726</v>
      </c>
      <c r="C54" s="1" t="s">
        <v>55</v>
      </c>
      <c r="D54" s="1" t="s">
        <v>713</v>
      </c>
      <c r="E54" s="87" t="s">
        <v>276</v>
      </c>
      <c r="F54" s="1" t="s">
        <v>756</v>
      </c>
      <c r="G54" s="1">
        <v>1501460</v>
      </c>
      <c r="H54" s="1" t="s">
        <v>752</v>
      </c>
      <c r="I54" s="1" t="s">
        <v>55</v>
      </c>
      <c r="J54" s="1" t="s">
        <v>713</v>
      </c>
    </row>
    <row r="55" spans="1:10" hidden="1">
      <c r="A55" s="1" t="s">
        <v>124</v>
      </c>
      <c r="B55" s="1" t="s">
        <v>712</v>
      </c>
      <c r="C55" s="1" t="s">
        <v>55</v>
      </c>
      <c r="D55" s="1" t="s">
        <v>713</v>
      </c>
      <c r="E55" s="87" t="s">
        <v>399</v>
      </c>
      <c r="F55" s="1" t="s">
        <v>757</v>
      </c>
      <c r="G55" s="1">
        <v>1501458</v>
      </c>
      <c r="H55" s="1" t="s">
        <v>755</v>
      </c>
      <c r="I55" s="1" t="s">
        <v>55</v>
      </c>
      <c r="J55" s="1" t="s">
        <v>713</v>
      </c>
    </row>
    <row r="56" spans="1:10" hidden="1">
      <c r="A56" s="1" t="s">
        <v>126</v>
      </c>
      <c r="B56" s="1" t="s">
        <v>726</v>
      </c>
      <c r="C56" s="1" t="s">
        <v>55</v>
      </c>
      <c r="D56" s="1" t="s">
        <v>713</v>
      </c>
      <c r="E56" s="87" t="s">
        <v>384</v>
      </c>
      <c r="F56" s="1" t="s">
        <v>126</v>
      </c>
      <c r="G56" s="1">
        <v>1501456</v>
      </c>
      <c r="H56" s="1" t="s">
        <v>755</v>
      </c>
      <c r="I56" s="1" t="s">
        <v>55</v>
      </c>
      <c r="J56" s="1" t="s">
        <v>713</v>
      </c>
    </row>
    <row r="57" spans="1:10" hidden="1">
      <c r="A57" s="1" t="s">
        <v>124</v>
      </c>
      <c r="B57" s="1" t="s">
        <v>712</v>
      </c>
      <c r="C57" s="1" t="s">
        <v>55</v>
      </c>
      <c r="D57" s="1" t="s">
        <v>713</v>
      </c>
      <c r="E57" s="87" t="s">
        <v>338</v>
      </c>
      <c r="F57" s="1" t="s">
        <v>758</v>
      </c>
      <c r="G57" s="1">
        <v>1501454</v>
      </c>
      <c r="H57" s="1" t="s">
        <v>755</v>
      </c>
      <c r="I57" s="1" t="s">
        <v>55</v>
      </c>
      <c r="J57" s="1" t="s">
        <v>713</v>
      </c>
    </row>
    <row r="58" spans="1:10" hidden="1">
      <c r="A58" s="1" t="s">
        <v>123</v>
      </c>
      <c r="B58" s="1" t="s">
        <v>712</v>
      </c>
      <c r="C58" s="1" t="s">
        <v>55</v>
      </c>
      <c r="D58" s="1" t="s">
        <v>713</v>
      </c>
      <c r="E58" s="87" t="s">
        <v>295</v>
      </c>
      <c r="F58" s="1" t="s">
        <v>277</v>
      </c>
      <c r="G58" s="1">
        <v>1501452</v>
      </c>
      <c r="H58" s="1" t="s">
        <v>752</v>
      </c>
      <c r="I58" s="1" t="s">
        <v>55</v>
      </c>
      <c r="J58" s="1" t="s">
        <v>713</v>
      </c>
    </row>
    <row r="59" spans="1:10" hidden="1">
      <c r="A59" s="1" t="s">
        <v>124</v>
      </c>
      <c r="B59" s="1" t="s">
        <v>712</v>
      </c>
      <c r="C59" s="1" t="s">
        <v>55</v>
      </c>
      <c r="D59" s="1" t="s">
        <v>713</v>
      </c>
      <c r="E59" s="87" t="s">
        <v>317</v>
      </c>
      <c r="F59" s="1" t="s">
        <v>667</v>
      </c>
      <c r="G59" s="1">
        <v>1501450</v>
      </c>
      <c r="H59" s="1" t="s">
        <v>755</v>
      </c>
      <c r="I59" s="1" t="s">
        <v>55</v>
      </c>
      <c r="J59" s="1" t="s">
        <v>713</v>
      </c>
    </row>
    <row r="60" spans="1:10" hidden="1">
      <c r="A60" s="1" t="s">
        <v>126</v>
      </c>
      <c r="B60" s="1" t="s">
        <v>726</v>
      </c>
      <c r="C60" s="1" t="s">
        <v>55</v>
      </c>
      <c r="D60" s="1" t="s">
        <v>713</v>
      </c>
      <c r="E60" s="87" t="s">
        <v>365</v>
      </c>
      <c r="F60" s="1" t="s">
        <v>669</v>
      </c>
      <c r="G60" s="1">
        <v>1501448</v>
      </c>
      <c r="H60" s="1" t="s">
        <v>755</v>
      </c>
      <c r="I60" s="1" t="s">
        <v>55</v>
      </c>
      <c r="J60" s="1" t="s">
        <v>713</v>
      </c>
    </row>
    <row r="61" spans="1:10" hidden="1">
      <c r="A61" s="1" t="s">
        <v>123</v>
      </c>
      <c r="B61" s="1" t="s">
        <v>712</v>
      </c>
      <c r="C61" s="1" t="s">
        <v>55</v>
      </c>
      <c r="D61" s="1" t="s">
        <v>713</v>
      </c>
      <c r="E61" s="87" t="s">
        <v>273</v>
      </c>
      <c r="F61" s="1" t="s">
        <v>123</v>
      </c>
      <c r="G61" s="1">
        <v>1501446</v>
      </c>
      <c r="H61" s="1" t="s">
        <v>752</v>
      </c>
      <c r="I61" s="1" t="s">
        <v>55</v>
      </c>
      <c r="J61" s="1" t="s">
        <v>713</v>
      </c>
    </row>
    <row r="62" spans="1:10" hidden="1">
      <c r="A62" s="1" t="s">
        <v>126</v>
      </c>
      <c r="B62" s="1" t="s">
        <v>726</v>
      </c>
      <c r="C62" s="1" t="s">
        <v>55</v>
      </c>
      <c r="D62" s="1" t="s">
        <v>713</v>
      </c>
      <c r="E62" s="87" t="s">
        <v>268</v>
      </c>
      <c r="F62" s="1" t="s">
        <v>610</v>
      </c>
      <c r="G62" s="1">
        <v>1501444</v>
      </c>
      <c r="H62" s="1" t="s">
        <v>755</v>
      </c>
      <c r="I62" s="1" t="s">
        <v>55</v>
      </c>
      <c r="J62" s="1" t="s">
        <v>713</v>
      </c>
    </row>
    <row r="63" spans="1:10" hidden="1">
      <c r="A63" s="1" t="s">
        <v>128</v>
      </c>
      <c r="B63" s="1" t="s">
        <v>726</v>
      </c>
      <c r="C63" s="1" t="s">
        <v>55</v>
      </c>
      <c r="D63" s="1" t="s">
        <v>713</v>
      </c>
      <c r="E63" s="87" t="s">
        <v>414</v>
      </c>
      <c r="F63" s="1" t="s">
        <v>759</v>
      </c>
      <c r="G63" s="1">
        <v>1501442</v>
      </c>
      <c r="H63" s="1" t="s">
        <v>752</v>
      </c>
      <c r="I63" s="1" t="s">
        <v>55</v>
      </c>
      <c r="J63" s="1" t="s">
        <v>713</v>
      </c>
    </row>
    <row r="64" spans="1:10" hidden="1">
      <c r="A64" s="1" t="s">
        <v>123</v>
      </c>
      <c r="B64" s="1" t="s">
        <v>712</v>
      </c>
      <c r="C64" s="1" t="s">
        <v>55</v>
      </c>
      <c r="D64" s="1" t="s">
        <v>713</v>
      </c>
      <c r="E64" s="87" t="s">
        <v>501</v>
      </c>
      <c r="F64" s="1" t="s">
        <v>760</v>
      </c>
      <c r="G64" s="1">
        <v>1501440</v>
      </c>
      <c r="H64" s="1" t="s">
        <v>752</v>
      </c>
      <c r="I64" s="1" t="s">
        <v>55</v>
      </c>
      <c r="J64" s="1" t="s">
        <v>713</v>
      </c>
    </row>
    <row r="65" spans="1:10" hidden="1">
      <c r="A65" s="1" t="s">
        <v>124</v>
      </c>
      <c r="B65" s="1" t="s">
        <v>712</v>
      </c>
      <c r="C65" s="1" t="s">
        <v>55</v>
      </c>
      <c r="D65" s="1" t="s">
        <v>713</v>
      </c>
      <c r="E65" s="87" t="s">
        <v>337</v>
      </c>
      <c r="F65" s="1" t="s">
        <v>761</v>
      </c>
      <c r="G65" s="1">
        <v>1501438</v>
      </c>
      <c r="H65" s="1" t="s">
        <v>755</v>
      </c>
      <c r="I65" s="1" t="s">
        <v>55</v>
      </c>
      <c r="J65" s="1" t="s">
        <v>713</v>
      </c>
    </row>
    <row r="66" spans="1:10">
      <c r="A66" s="1" t="s">
        <v>108</v>
      </c>
      <c r="B66" s="1" t="s">
        <v>712</v>
      </c>
      <c r="C66" s="1" t="s">
        <v>42</v>
      </c>
      <c r="D66" s="1" t="s">
        <v>713</v>
      </c>
      <c r="E66" s="87" t="s">
        <v>348</v>
      </c>
      <c r="F66" s="1" t="s">
        <v>762</v>
      </c>
      <c r="G66" s="1">
        <v>1501432</v>
      </c>
      <c r="H66" s="1" t="s">
        <v>99</v>
      </c>
      <c r="I66" s="1" t="s">
        <v>42</v>
      </c>
      <c r="J66" s="1" t="s">
        <v>713</v>
      </c>
    </row>
    <row r="67" spans="1:10">
      <c r="A67" s="1" t="s">
        <v>108</v>
      </c>
      <c r="B67" s="1" t="s">
        <v>712</v>
      </c>
      <c r="C67" s="1" t="s">
        <v>42</v>
      </c>
      <c r="D67" s="1" t="s">
        <v>713</v>
      </c>
      <c r="E67" s="87" t="s">
        <v>395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713</v>
      </c>
    </row>
    <row r="68" spans="1:10">
      <c r="A68" s="1" t="s">
        <v>108</v>
      </c>
      <c r="B68" s="1" t="s">
        <v>712</v>
      </c>
      <c r="C68" s="1" t="s">
        <v>42</v>
      </c>
      <c r="D68" s="1" t="s">
        <v>713</v>
      </c>
      <c r="E68" s="87" t="s">
        <v>508</v>
      </c>
      <c r="F68" s="1" t="s">
        <v>763</v>
      </c>
      <c r="G68" s="1">
        <v>1501428</v>
      </c>
      <c r="H68" s="1" t="s">
        <v>99</v>
      </c>
      <c r="I68" s="1" t="s">
        <v>42</v>
      </c>
      <c r="J68" s="1" t="s">
        <v>713</v>
      </c>
    </row>
    <row r="69" spans="1:10">
      <c r="A69" s="1" t="s">
        <v>108</v>
      </c>
      <c r="B69" s="1" t="s">
        <v>712</v>
      </c>
      <c r="C69" s="1" t="s">
        <v>42</v>
      </c>
      <c r="D69" s="1" t="s">
        <v>713</v>
      </c>
      <c r="E69" s="87" t="s">
        <v>343</v>
      </c>
      <c r="F69" s="1" t="s">
        <v>764</v>
      </c>
      <c r="G69" s="1">
        <v>1501426</v>
      </c>
      <c r="H69" s="1" t="s">
        <v>99</v>
      </c>
      <c r="I69" s="1" t="s">
        <v>42</v>
      </c>
      <c r="J69" s="1" t="s">
        <v>713</v>
      </c>
    </row>
    <row r="70" spans="1:10">
      <c r="A70" s="1" t="s">
        <v>99</v>
      </c>
      <c r="B70" s="1" t="s">
        <v>726</v>
      </c>
      <c r="C70" s="1" t="s">
        <v>42</v>
      </c>
      <c r="D70" s="1" t="s">
        <v>713</v>
      </c>
      <c r="E70" s="87" t="s">
        <v>351</v>
      </c>
      <c r="F70" s="1" t="s">
        <v>765</v>
      </c>
      <c r="G70" s="1">
        <v>1501422</v>
      </c>
      <c r="H70" s="1" t="s">
        <v>99</v>
      </c>
      <c r="I70" s="1" t="s">
        <v>42</v>
      </c>
      <c r="J70" s="1" t="s">
        <v>713</v>
      </c>
    </row>
    <row r="71" spans="1:10">
      <c r="A71" s="1" t="s">
        <v>99</v>
      </c>
      <c r="B71" s="1" t="s">
        <v>726</v>
      </c>
      <c r="C71" s="1" t="s">
        <v>42</v>
      </c>
      <c r="D71" s="1" t="s">
        <v>713</v>
      </c>
      <c r="E71" s="87" t="s">
        <v>502</v>
      </c>
      <c r="F71" s="1" t="s">
        <v>766</v>
      </c>
      <c r="G71" s="1">
        <v>1501420</v>
      </c>
      <c r="H71" s="1" t="s">
        <v>99</v>
      </c>
      <c r="I71" s="1" t="s">
        <v>42</v>
      </c>
      <c r="J71" s="1" t="s">
        <v>713</v>
      </c>
    </row>
    <row r="72" spans="1:10">
      <c r="A72" s="1" t="s">
        <v>99</v>
      </c>
      <c r="B72" s="1" t="s">
        <v>726</v>
      </c>
      <c r="C72" s="1" t="s">
        <v>42</v>
      </c>
      <c r="D72" s="1" t="s">
        <v>713</v>
      </c>
      <c r="E72" s="87" t="s">
        <v>418</v>
      </c>
      <c r="F72" s="1" t="s">
        <v>767</v>
      </c>
      <c r="G72" s="1">
        <v>1501418</v>
      </c>
      <c r="H72" s="1" t="s">
        <v>99</v>
      </c>
      <c r="I72" s="1" t="s">
        <v>42</v>
      </c>
      <c r="J72" s="1" t="s">
        <v>713</v>
      </c>
    </row>
    <row r="73" spans="1:10">
      <c r="A73" s="1" t="s">
        <v>99</v>
      </c>
      <c r="B73" s="1" t="s">
        <v>726</v>
      </c>
      <c r="C73" s="1" t="s">
        <v>42</v>
      </c>
      <c r="D73" s="1" t="s">
        <v>713</v>
      </c>
      <c r="E73" s="87" t="s">
        <v>289</v>
      </c>
      <c r="F73" s="1" t="s">
        <v>602</v>
      </c>
      <c r="G73" s="1">
        <v>1501416</v>
      </c>
      <c r="H73" s="1" t="s">
        <v>99</v>
      </c>
      <c r="I73" s="1" t="s">
        <v>42</v>
      </c>
      <c r="J73" s="1" t="s">
        <v>713</v>
      </c>
    </row>
    <row r="74" spans="1:10">
      <c r="A74" s="1" t="s">
        <v>99</v>
      </c>
      <c r="B74" s="1" t="s">
        <v>726</v>
      </c>
      <c r="C74" s="1" t="s">
        <v>42</v>
      </c>
      <c r="D74" s="1" t="s">
        <v>713</v>
      </c>
      <c r="E74" s="87" t="s">
        <v>387</v>
      </c>
      <c r="F74" s="1" t="s">
        <v>768</v>
      </c>
      <c r="G74" s="1">
        <v>1501414</v>
      </c>
      <c r="H74" s="1" t="s">
        <v>99</v>
      </c>
      <c r="I74" s="1" t="s">
        <v>42</v>
      </c>
      <c r="J74" s="1" t="s">
        <v>713</v>
      </c>
    </row>
    <row r="75" spans="1:10">
      <c r="A75" s="1" t="s">
        <v>99</v>
      </c>
      <c r="B75" s="1" t="s">
        <v>726</v>
      </c>
      <c r="C75" s="1" t="s">
        <v>42</v>
      </c>
      <c r="D75" s="1" t="s">
        <v>713</v>
      </c>
      <c r="E75" s="87" t="s">
        <v>477</v>
      </c>
      <c r="F75" s="1" t="s">
        <v>769</v>
      </c>
      <c r="G75" s="1">
        <v>1501412</v>
      </c>
      <c r="H75" s="1" t="s">
        <v>99</v>
      </c>
      <c r="I75" s="1" t="s">
        <v>42</v>
      </c>
      <c r="J75" s="1" t="s">
        <v>713</v>
      </c>
    </row>
    <row r="76" spans="1:10">
      <c r="A76" s="1" t="s">
        <v>99</v>
      </c>
      <c r="B76" s="1" t="s">
        <v>726</v>
      </c>
      <c r="C76" s="1" t="s">
        <v>42</v>
      </c>
      <c r="D76" s="1" t="s">
        <v>713</v>
      </c>
      <c r="E76" s="87" t="s">
        <v>283</v>
      </c>
      <c r="F76" s="1" t="s">
        <v>744</v>
      </c>
      <c r="G76" s="1">
        <v>1501410</v>
      </c>
      <c r="H76" s="1" t="s">
        <v>99</v>
      </c>
      <c r="I76" s="1" t="s">
        <v>42</v>
      </c>
      <c r="J76" s="1" t="s">
        <v>713</v>
      </c>
    </row>
    <row r="77" spans="1:10">
      <c r="A77" s="1" t="s">
        <v>99</v>
      </c>
      <c r="B77" s="1" t="s">
        <v>726</v>
      </c>
      <c r="C77" s="1" t="s">
        <v>42</v>
      </c>
      <c r="D77" s="1" t="s">
        <v>713</v>
      </c>
      <c r="E77" s="87" t="s">
        <v>503</v>
      </c>
      <c r="F77" s="1" t="s">
        <v>770</v>
      </c>
      <c r="G77" s="1">
        <v>1501408</v>
      </c>
      <c r="H77" s="1" t="s">
        <v>99</v>
      </c>
      <c r="I77" s="1" t="s">
        <v>42</v>
      </c>
      <c r="J77" s="1" t="s">
        <v>713</v>
      </c>
    </row>
    <row r="78" spans="1:10">
      <c r="A78" s="1" t="s">
        <v>99</v>
      </c>
      <c r="B78" s="1" t="s">
        <v>726</v>
      </c>
      <c r="C78" s="1" t="s">
        <v>42</v>
      </c>
      <c r="D78" s="1" t="s">
        <v>713</v>
      </c>
      <c r="E78" s="87" t="s">
        <v>318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713</v>
      </c>
    </row>
    <row r="79" spans="1:10">
      <c r="A79" s="1" t="s">
        <v>99</v>
      </c>
      <c r="B79" s="1" t="s">
        <v>726</v>
      </c>
      <c r="C79" s="1" t="s">
        <v>42</v>
      </c>
      <c r="D79" s="1" t="s">
        <v>713</v>
      </c>
      <c r="E79" s="87" t="s">
        <v>462</v>
      </c>
      <c r="F79" s="1" t="s">
        <v>771</v>
      </c>
      <c r="G79" s="1">
        <v>1501404</v>
      </c>
      <c r="H79" s="1" t="s">
        <v>99</v>
      </c>
      <c r="I79" s="1" t="s">
        <v>42</v>
      </c>
      <c r="J79" s="1" t="s">
        <v>713</v>
      </c>
    </row>
    <row r="80" spans="1:10">
      <c r="A80" s="1" t="s">
        <v>102</v>
      </c>
      <c r="B80" s="1" t="s">
        <v>726</v>
      </c>
      <c r="C80" s="1" t="s">
        <v>42</v>
      </c>
      <c r="D80" s="1" t="s">
        <v>713</v>
      </c>
      <c r="E80" s="87" t="s">
        <v>431</v>
      </c>
      <c r="F80" s="1" t="s">
        <v>772</v>
      </c>
      <c r="G80" s="1">
        <v>1501400</v>
      </c>
      <c r="H80" s="1" t="s">
        <v>102</v>
      </c>
      <c r="I80" s="1" t="s">
        <v>42</v>
      </c>
      <c r="J80" s="1" t="s">
        <v>713</v>
      </c>
    </row>
    <row r="81" spans="1:10">
      <c r="A81" s="1" t="s">
        <v>102</v>
      </c>
      <c r="B81" s="1" t="s">
        <v>726</v>
      </c>
      <c r="C81" s="1" t="s">
        <v>42</v>
      </c>
      <c r="D81" s="1" t="s">
        <v>713</v>
      </c>
      <c r="E81" s="87" t="s">
        <v>504</v>
      </c>
      <c r="F81" s="1" t="s">
        <v>773</v>
      </c>
      <c r="G81" s="1">
        <v>1501398</v>
      </c>
      <c r="H81" s="1" t="s">
        <v>102</v>
      </c>
      <c r="I81" s="1" t="s">
        <v>42</v>
      </c>
      <c r="J81" s="1" t="s">
        <v>713</v>
      </c>
    </row>
    <row r="82" spans="1:10">
      <c r="A82" s="1" t="s">
        <v>102</v>
      </c>
      <c r="B82" s="1" t="s">
        <v>726</v>
      </c>
      <c r="C82" s="1" t="s">
        <v>42</v>
      </c>
      <c r="D82" s="1" t="s">
        <v>713</v>
      </c>
      <c r="E82" s="87" t="s">
        <v>505</v>
      </c>
      <c r="F82" s="1" t="s">
        <v>774</v>
      </c>
      <c r="G82" s="1">
        <v>1501396</v>
      </c>
      <c r="H82" s="1" t="s">
        <v>102</v>
      </c>
      <c r="I82" s="1" t="s">
        <v>42</v>
      </c>
      <c r="J82" s="1" t="s">
        <v>713</v>
      </c>
    </row>
    <row r="83" spans="1:10">
      <c r="A83" s="1" t="s">
        <v>102</v>
      </c>
      <c r="B83" s="1" t="s">
        <v>726</v>
      </c>
      <c r="C83" s="1" t="s">
        <v>42</v>
      </c>
      <c r="D83" s="1" t="s">
        <v>713</v>
      </c>
      <c r="E83" s="87" t="s">
        <v>372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713</v>
      </c>
    </row>
    <row r="84" spans="1:10">
      <c r="A84" s="1" t="s">
        <v>102</v>
      </c>
      <c r="B84" s="1" t="s">
        <v>726</v>
      </c>
      <c r="C84" s="1" t="s">
        <v>42</v>
      </c>
      <c r="D84" s="1" t="s">
        <v>713</v>
      </c>
      <c r="E84" s="87" t="s">
        <v>447</v>
      </c>
      <c r="F84" s="1" t="s">
        <v>775</v>
      </c>
      <c r="G84" s="1">
        <v>1501392</v>
      </c>
      <c r="H84" s="1" t="s">
        <v>102</v>
      </c>
      <c r="I84" s="1" t="s">
        <v>42</v>
      </c>
      <c r="J84" s="1" t="s">
        <v>713</v>
      </c>
    </row>
    <row r="85" spans="1:10">
      <c r="A85" s="1" t="s">
        <v>102</v>
      </c>
      <c r="B85" s="1" t="s">
        <v>726</v>
      </c>
      <c r="C85" s="1" t="s">
        <v>42</v>
      </c>
      <c r="D85" s="1" t="s">
        <v>713</v>
      </c>
      <c r="E85" s="87" t="s">
        <v>396</v>
      </c>
      <c r="F85" s="1" t="s">
        <v>776</v>
      </c>
      <c r="G85" s="1">
        <v>1501390</v>
      </c>
      <c r="H85" s="1" t="s">
        <v>102</v>
      </c>
      <c r="I85" s="1" t="s">
        <v>42</v>
      </c>
      <c r="J85" s="1" t="s">
        <v>713</v>
      </c>
    </row>
    <row r="86" spans="1:10">
      <c r="A86" s="1" t="s">
        <v>102</v>
      </c>
      <c r="B86" s="1" t="s">
        <v>726</v>
      </c>
      <c r="C86" s="1" t="s">
        <v>42</v>
      </c>
      <c r="D86" s="1" t="s">
        <v>713</v>
      </c>
      <c r="E86" s="87" t="s">
        <v>460</v>
      </c>
      <c r="F86" s="1" t="s">
        <v>777</v>
      </c>
      <c r="G86" s="1">
        <v>1501388</v>
      </c>
      <c r="H86" s="1" t="s">
        <v>102</v>
      </c>
      <c r="I86" s="1" t="s">
        <v>42</v>
      </c>
      <c r="J86" s="1" t="s">
        <v>713</v>
      </c>
    </row>
    <row r="87" spans="1:10">
      <c r="A87" s="1" t="s">
        <v>102</v>
      </c>
      <c r="B87" s="1" t="s">
        <v>726</v>
      </c>
      <c r="C87" s="1" t="s">
        <v>42</v>
      </c>
      <c r="D87" s="1" t="s">
        <v>713</v>
      </c>
      <c r="E87" s="87" t="s">
        <v>450</v>
      </c>
      <c r="F87" s="1" t="s">
        <v>778</v>
      </c>
      <c r="G87" s="1">
        <v>1501386</v>
      </c>
      <c r="H87" s="1" t="s">
        <v>102</v>
      </c>
      <c r="I87" s="1" t="s">
        <v>42</v>
      </c>
      <c r="J87" s="1" t="s">
        <v>713</v>
      </c>
    </row>
    <row r="88" spans="1:10">
      <c r="A88" s="1" t="s">
        <v>100</v>
      </c>
      <c r="B88" s="1" t="s">
        <v>712</v>
      </c>
      <c r="C88" s="1" t="s">
        <v>42</v>
      </c>
      <c r="D88" s="1" t="s">
        <v>713</v>
      </c>
      <c r="E88" s="87" t="s">
        <v>380</v>
      </c>
      <c r="F88" s="1" t="s">
        <v>779</v>
      </c>
      <c r="G88" s="1">
        <v>1501382</v>
      </c>
      <c r="H88" s="1" t="s">
        <v>102</v>
      </c>
      <c r="I88" s="1" t="s">
        <v>42</v>
      </c>
      <c r="J88" s="1" t="s">
        <v>713</v>
      </c>
    </row>
    <row r="89" spans="1:10">
      <c r="A89" s="1" t="s">
        <v>100</v>
      </c>
      <c r="B89" s="1" t="s">
        <v>712</v>
      </c>
      <c r="C89" s="1" t="s">
        <v>42</v>
      </c>
      <c r="D89" s="1" t="s">
        <v>713</v>
      </c>
      <c r="E89" s="87" t="s">
        <v>445</v>
      </c>
      <c r="F89" s="1" t="s">
        <v>780</v>
      </c>
      <c r="G89" s="1">
        <v>1501380</v>
      </c>
      <c r="H89" s="1" t="s">
        <v>102</v>
      </c>
      <c r="I89" s="1" t="s">
        <v>42</v>
      </c>
      <c r="J89" s="1" t="s">
        <v>713</v>
      </c>
    </row>
    <row r="90" spans="1:10">
      <c r="A90" s="1" t="s">
        <v>100</v>
      </c>
      <c r="B90" s="1" t="s">
        <v>712</v>
      </c>
      <c r="C90" s="1" t="s">
        <v>42</v>
      </c>
      <c r="D90" s="1" t="s">
        <v>713</v>
      </c>
      <c r="E90" s="87" t="s">
        <v>284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713</v>
      </c>
    </row>
    <row r="91" spans="1:10" hidden="1">
      <c r="A91" s="1" t="s">
        <v>88</v>
      </c>
      <c r="B91" s="1" t="s">
        <v>726</v>
      </c>
      <c r="C91" s="1" t="s">
        <v>38</v>
      </c>
      <c r="D91" s="1" t="s">
        <v>713</v>
      </c>
      <c r="E91" s="87" t="s">
        <v>514</v>
      </c>
      <c r="F91" s="1" t="s">
        <v>781</v>
      </c>
      <c r="G91" s="1">
        <v>1501372</v>
      </c>
      <c r="H91" s="1" t="s">
        <v>88</v>
      </c>
      <c r="I91" s="1" t="s">
        <v>38</v>
      </c>
      <c r="J91" s="1" t="s">
        <v>713</v>
      </c>
    </row>
    <row r="92" spans="1:10" hidden="1">
      <c r="A92" s="1" t="s">
        <v>88</v>
      </c>
      <c r="B92" s="1" t="s">
        <v>726</v>
      </c>
      <c r="C92" s="1" t="s">
        <v>38</v>
      </c>
      <c r="D92" s="1" t="s">
        <v>713</v>
      </c>
      <c r="E92" s="87" t="s">
        <v>515</v>
      </c>
      <c r="F92" s="1" t="s">
        <v>782</v>
      </c>
      <c r="G92" s="1">
        <v>1501370</v>
      </c>
      <c r="H92" s="1" t="s">
        <v>88</v>
      </c>
      <c r="I92" s="1" t="s">
        <v>38</v>
      </c>
      <c r="J92" s="1" t="s">
        <v>713</v>
      </c>
    </row>
    <row r="93" spans="1:10" hidden="1">
      <c r="A93" s="1" t="s">
        <v>88</v>
      </c>
      <c r="B93" s="1" t="s">
        <v>726</v>
      </c>
      <c r="C93" s="1" t="s">
        <v>38</v>
      </c>
      <c r="D93" s="1" t="s">
        <v>713</v>
      </c>
      <c r="E93" s="87" t="s">
        <v>516</v>
      </c>
      <c r="F93" s="1" t="s">
        <v>783</v>
      </c>
      <c r="G93" s="1">
        <v>1501368</v>
      </c>
      <c r="H93" s="1" t="s">
        <v>88</v>
      </c>
      <c r="I93" s="1" t="s">
        <v>38</v>
      </c>
      <c r="J93" s="1" t="s">
        <v>713</v>
      </c>
    </row>
    <row r="94" spans="1:10" hidden="1">
      <c r="A94" s="1" t="s">
        <v>88</v>
      </c>
      <c r="B94" s="1" t="s">
        <v>726</v>
      </c>
      <c r="C94" s="1" t="s">
        <v>38</v>
      </c>
      <c r="D94" s="1" t="s">
        <v>713</v>
      </c>
      <c r="E94" s="87" t="s">
        <v>438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713</v>
      </c>
    </row>
    <row r="95" spans="1:10" hidden="1">
      <c r="A95" s="1" t="s">
        <v>88</v>
      </c>
      <c r="B95" s="1" t="s">
        <v>726</v>
      </c>
      <c r="C95" s="1" t="s">
        <v>38</v>
      </c>
      <c r="D95" s="1" t="s">
        <v>713</v>
      </c>
      <c r="E95" s="87" t="s">
        <v>353</v>
      </c>
      <c r="F95" s="1" t="s">
        <v>784</v>
      </c>
      <c r="G95" s="1">
        <v>1501364</v>
      </c>
      <c r="H95" s="1" t="s">
        <v>88</v>
      </c>
      <c r="I95" s="1" t="s">
        <v>38</v>
      </c>
      <c r="J95" s="1" t="s">
        <v>713</v>
      </c>
    </row>
    <row r="96" spans="1:10" hidden="1">
      <c r="A96" s="1" t="s">
        <v>88</v>
      </c>
      <c r="B96" s="1" t="s">
        <v>726</v>
      </c>
      <c r="C96" s="1" t="s">
        <v>38</v>
      </c>
      <c r="D96" s="1" t="s">
        <v>713</v>
      </c>
      <c r="E96" s="87" t="s">
        <v>467</v>
      </c>
      <c r="F96" s="1" t="s">
        <v>589</v>
      </c>
      <c r="G96" s="1">
        <v>1501362</v>
      </c>
      <c r="H96" s="1" t="s">
        <v>88</v>
      </c>
      <c r="I96" s="1" t="s">
        <v>38</v>
      </c>
      <c r="J96" s="1" t="s">
        <v>713</v>
      </c>
    </row>
    <row r="97" spans="1:10" hidden="1">
      <c r="A97" s="1" t="s">
        <v>88</v>
      </c>
      <c r="B97" s="1" t="s">
        <v>726</v>
      </c>
      <c r="C97" s="1" t="s">
        <v>38</v>
      </c>
      <c r="D97" s="1" t="s">
        <v>713</v>
      </c>
      <c r="E97" s="87" t="s">
        <v>517</v>
      </c>
      <c r="F97" s="1" t="s">
        <v>785</v>
      </c>
      <c r="G97" s="1">
        <v>1501360</v>
      </c>
      <c r="H97" s="1" t="s">
        <v>88</v>
      </c>
      <c r="I97" s="1" t="s">
        <v>38</v>
      </c>
      <c r="J97" s="1" t="s">
        <v>713</v>
      </c>
    </row>
    <row r="98" spans="1:10" hidden="1">
      <c r="A98" s="1" t="s">
        <v>98</v>
      </c>
      <c r="B98" s="1" t="s">
        <v>726</v>
      </c>
      <c r="C98" s="1" t="s">
        <v>38</v>
      </c>
      <c r="D98" s="1" t="s">
        <v>713</v>
      </c>
      <c r="E98" s="87" t="s">
        <v>520</v>
      </c>
      <c r="F98" s="1" t="s">
        <v>786</v>
      </c>
      <c r="G98" s="1">
        <v>1501356</v>
      </c>
      <c r="H98" s="1" t="s">
        <v>88</v>
      </c>
      <c r="I98" s="1" t="s">
        <v>38</v>
      </c>
      <c r="J98" s="1" t="s">
        <v>713</v>
      </c>
    </row>
    <row r="99" spans="1:10" hidden="1">
      <c r="A99" s="1" t="s">
        <v>98</v>
      </c>
      <c r="B99" s="1" t="s">
        <v>726</v>
      </c>
      <c r="C99" s="1" t="s">
        <v>38</v>
      </c>
      <c r="D99" s="1" t="s">
        <v>713</v>
      </c>
      <c r="E99" s="87" t="s">
        <v>406</v>
      </c>
      <c r="F99" s="1" t="s">
        <v>787</v>
      </c>
      <c r="G99" s="1">
        <v>1501354</v>
      </c>
      <c r="H99" s="1" t="s">
        <v>88</v>
      </c>
      <c r="I99" s="1" t="s">
        <v>38</v>
      </c>
      <c r="J99" s="1" t="s">
        <v>713</v>
      </c>
    </row>
    <row r="100" spans="1:10" hidden="1">
      <c r="A100" s="1" t="s">
        <v>96</v>
      </c>
      <c r="B100" s="1" t="s">
        <v>712</v>
      </c>
      <c r="C100" s="1" t="s">
        <v>38</v>
      </c>
      <c r="D100" s="1" t="s">
        <v>713</v>
      </c>
      <c r="E100" s="87" t="s">
        <v>491</v>
      </c>
      <c r="F100" s="1" t="s">
        <v>788</v>
      </c>
      <c r="G100" s="1">
        <v>1501352</v>
      </c>
      <c r="H100" s="1" t="s">
        <v>95</v>
      </c>
      <c r="I100" s="1" t="s">
        <v>38</v>
      </c>
      <c r="J100" s="1" t="s">
        <v>713</v>
      </c>
    </row>
    <row r="101" spans="1:10" hidden="1">
      <c r="A101" s="1" t="s">
        <v>96</v>
      </c>
      <c r="B101" s="1" t="s">
        <v>712</v>
      </c>
      <c r="C101" s="1" t="s">
        <v>38</v>
      </c>
      <c r="D101" s="1" t="s">
        <v>713</v>
      </c>
      <c r="E101" s="87" t="s">
        <v>291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713</v>
      </c>
    </row>
    <row r="102" spans="1:10" hidden="1">
      <c r="A102" s="1" t="s">
        <v>96</v>
      </c>
      <c r="B102" s="1" t="s">
        <v>712</v>
      </c>
      <c r="C102" s="1" t="s">
        <v>38</v>
      </c>
      <c r="D102" s="1" t="s">
        <v>713</v>
      </c>
      <c r="E102" s="87" t="s">
        <v>519</v>
      </c>
      <c r="F102" s="1" t="s">
        <v>789</v>
      </c>
      <c r="G102" s="1">
        <v>1501348</v>
      </c>
      <c r="H102" s="1" t="s">
        <v>95</v>
      </c>
      <c r="I102" s="1" t="s">
        <v>38</v>
      </c>
      <c r="J102" s="1" t="s">
        <v>713</v>
      </c>
    </row>
    <row r="103" spans="1:10" hidden="1">
      <c r="A103" s="1" t="s">
        <v>98</v>
      </c>
      <c r="B103" s="1" t="s">
        <v>726</v>
      </c>
      <c r="C103" s="1" t="s">
        <v>38</v>
      </c>
      <c r="D103" s="1" t="s">
        <v>713</v>
      </c>
      <c r="E103" s="87" t="s">
        <v>303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713</v>
      </c>
    </row>
    <row r="104" spans="1:10" hidden="1">
      <c r="A104" s="1" t="s">
        <v>90</v>
      </c>
      <c r="B104" s="1" t="s">
        <v>726</v>
      </c>
      <c r="C104" s="1" t="s">
        <v>38</v>
      </c>
      <c r="D104" s="1" t="s">
        <v>713</v>
      </c>
      <c r="E104" s="87" t="s">
        <v>442</v>
      </c>
      <c r="F104" s="1" t="s">
        <v>585</v>
      </c>
      <c r="G104" s="1">
        <v>1501342</v>
      </c>
      <c r="H104" s="1" t="s">
        <v>90</v>
      </c>
      <c r="I104" s="1" t="s">
        <v>38</v>
      </c>
      <c r="J104" s="1" t="s">
        <v>713</v>
      </c>
    </row>
    <row r="105" spans="1:10" hidden="1">
      <c r="A105" s="1" t="s">
        <v>90</v>
      </c>
      <c r="B105" s="1" t="s">
        <v>726</v>
      </c>
      <c r="C105" s="1" t="s">
        <v>38</v>
      </c>
      <c r="D105" s="1" t="s">
        <v>713</v>
      </c>
      <c r="E105" s="87" t="s">
        <v>482</v>
      </c>
      <c r="F105" s="1" t="s">
        <v>790</v>
      </c>
      <c r="G105" s="1">
        <v>1501340</v>
      </c>
      <c r="H105" s="1" t="s">
        <v>90</v>
      </c>
      <c r="I105" s="1" t="s">
        <v>38</v>
      </c>
      <c r="J105" s="1" t="s">
        <v>713</v>
      </c>
    </row>
    <row r="106" spans="1:10" hidden="1">
      <c r="A106" s="1" t="s">
        <v>90</v>
      </c>
      <c r="B106" s="1" t="s">
        <v>726</v>
      </c>
      <c r="C106" s="1" t="s">
        <v>38</v>
      </c>
      <c r="D106" s="1" t="s">
        <v>713</v>
      </c>
      <c r="E106" s="87" t="s">
        <v>356</v>
      </c>
      <c r="F106" s="1" t="s">
        <v>312</v>
      </c>
      <c r="G106" s="1">
        <v>1501338</v>
      </c>
      <c r="H106" s="1" t="s">
        <v>90</v>
      </c>
      <c r="I106" s="1" t="s">
        <v>38</v>
      </c>
      <c r="J106" s="1" t="s">
        <v>713</v>
      </c>
    </row>
    <row r="107" spans="1:10" hidden="1">
      <c r="A107" s="1" t="s">
        <v>90</v>
      </c>
      <c r="B107" s="1" t="s">
        <v>726</v>
      </c>
      <c r="C107" s="1" t="s">
        <v>38</v>
      </c>
      <c r="D107" s="1" t="s">
        <v>713</v>
      </c>
      <c r="E107" s="87" t="s">
        <v>518</v>
      </c>
      <c r="F107" s="1" t="s">
        <v>791</v>
      </c>
      <c r="G107" s="1">
        <v>1501336</v>
      </c>
      <c r="H107" s="1" t="s">
        <v>90</v>
      </c>
      <c r="I107" s="1" t="s">
        <v>38</v>
      </c>
      <c r="J107" s="1" t="s">
        <v>713</v>
      </c>
    </row>
    <row r="108" spans="1:10" hidden="1">
      <c r="A108" s="1" t="s">
        <v>90</v>
      </c>
      <c r="B108" s="1" t="s">
        <v>726</v>
      </c>
      <c r="C108" s="1" t="s">
        <v>38</v>
      </c>
      <c r="D108" s="1" t="s">
        <v>713</v>
      </c>
      <c r="E108" s="87" t="s">
        <v>394</v>
      </c>
      <c r="F108" s="1" t="s">
        <v>792</v>
      </c>
      <c r="G108" s="1">
        <v>1501334</v>
      </c>
      <c r="H108" s="1" t="s">
        <v>90</v>
      </c>
      <c r="I108" s="1" t="s">
        <v>38</v>
      </c>
      <c r="J108" s="1" t="s">
        <v>713</v>
      </c>
    </row>
    <row r="109" spans="1:10" hidden="1">
      <c r="A109" s="1" t="s">
        <v>90</v>
      </c>
      <c r="B109" s="1" t="s">
        <v>726</v>
      </c>
      <c r="C109" s="1" t="s">
        <v>38</v>
      </c>
      <c r="D109" s="1" t="s">
        <v>713</v>
      </c>
      <c r="E109" s="87" t="s">
        <v>470</v>
      </c>
      <c r="F109" s="1" t="s">
        <v>793</v>
      </c>
      <c r="G109" s="1">
        <v>1501332</v>
      </c>
      <c r="H109" s="1" t="s">
        <v>90</v>
      </c>
      <c r="I109" s="1" t="s">
        <v>38</v>
      </c>
      <c r="J109" s="1" t="s">
        <v>713</v>
      </c>
    </row>
    <row r="110" spans="1:10" hidden="1">
      <c r="A110" s="1" t="s">
        <v>90</v>
      </c>
      <c r="B110" s="1" t="s">
        <v>726</v>
      </c>
      <c r="C110" s="1" t="s">
        <v>38</v>
      </c>
      <c r="D110" s="1" t="s">
        <v>713</v>
      </c>
      <c r="E110" s="87" t="s">
        <v>461</v>
      </c>
      <c r="F110" s="1" t="s">
        <v>794</v>
      </c>
      <c r="G110" s="1">
        <v>1501330</v>
      </c>
      <c r="H110" s="1" t="s">
        <v>90</v>
      </c>
      <c r="I110" s="1" t="s">
        <v>38</v>
      </c>
      <c r="J110" s="1" t="s">
        <v>713</v>
      </c>
    </row>
    <row r="111" spans="1:10" hidden="1">
      <c r="A111" s="1" t="s">
        <v>90</v>
      </c>
      <c r="B111" s="1" t="s">
        <v>726</v>
      </c>
      <c r="C111" s="1" t="s">
        <v>38</v>
      </c>
      <c r="D111" s="1" t="s">
        <v>713</v>
      </c>
      <c r="E111" s="87" t="s">
        <v>311</v>
      </c>
      <c r="F111" s="1" t="s">
        <v>795</v>
      </c>
      <c r="G111" s="1">
        <v>1501328</v>
      </c>
      <c r="H111" s="1" t="s">
        <v>90</v>
      </c>
      <c r="I111" s="1" t="s">
        <v>38</v>
      </c>
      <c r="J111" s="1" t="s">
        <v>713</v>
      </c>
    </row>
    <row r="112" spans="1:10" hidden="1">
      <c r="A112" s="1" t="s">
        <v>90</v>
      </c>
      <c r="B112" s="1" t="s">
        <v>726</v>
      </c>
      <c r="C112" s="1" t="s">
        <v>38</v>
      </c>
      <c r="D112" s="1" t="s">
        <v>713</v>
      </c>
      <c r="E112" s="87" t="s">
        <v>421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713</v>
      </c>
    </row>
    <row r="113" spans="1:10" hidden="1">
      <c r="A113" s="1" t="s">
        <v>93</v>
      </c>
      <c r="B113" s="1" t="s">
        <v>726</v>
      </c>
      <c r="C113" s="1" t="s">
        <v>38</v>
      </c>
      <c r="D113" s="1" t="s">
        <v>713</v>
      </c>
      <c r="E113" s="87" t="s">
        <v>433</v>
      </c>
      <c r="F113" s="1" t="s">
        <v>796</v>
      </c>
      <c r="G113" s="1">
        <v>1501322</v>
      </c>
      <c r="H113" s="1" t="s">
        <v>93</v>
      </c>
      <c r="I113" s="1" t="s">
        <v>38</v>
      </c>
      <c r="J113" s="1" t="s">
        <v>713</v>
      </c>
    </row>
    <row r="114" spans="1:10" hidden="1">
      <c r="A114" s="1" t="s">
        <v>93</v>
      </c>
      <c r="B114" s="1" t="s">
        <v>726</v>
      </c>
      <c r="C114" s="1" t="s">
        <v>38</v>
      </c>
      <c r="D114" s="1" t="s">
        <v>713</v>
      </c>
      <c r="E114" s="87" t="s">
        <v>474</v>
      </c>
      <c r="F114" s="1" t="s">
        <v>797</v>
      </c>
      <c r="G114" s="1">
        <v>1501320</v>
      </c>
      <c r="H114" s="1" t="s">
        <v>93</v>
      </c>
      <c r="I114" s="1" t="s">
        <v>38</v>
      </c>
      <c r="J114" s="1" t="s">
        <v>713</v>
      </c>
    </row>
    <row r="115" spans="1:10" hidden="1">
      <c r="A115" s="1" t="s">
        <v>93</v>
      </c>
      <c r="B115" s="1" t="s">
        <v>726</v>
      </c>
      <c r="C115" s="1" t="s">
        <v>38</v>
      </c>
      <c r="D115" s="1" t="s">
        <v>713</v>
      </c>
      <c r="E115" s="87" t="s">
        <v>319</v>
      </c>
      <c r="F115" s="1" t="s">
        <v>798</v>
      </c>
      <c r="G115" s="1">
        <v>1501318</v>
      </c>
      <c r="H115" s="1" t="s">
        <v>93</v>
      </c>
      <c r="I115" s="1" t="s">
        <v>38</v>
      </c>
      <c r="J115" s="1" t="s">
        <v>713</v>
      </c>
    </row>
    <row r="116" spans="1:10" hidden="1">
      <c r="A116" s="1" t="s">
        <v>93</v>
      </c>
      <c r="B116" s="1" t="s">
        <v>726</v>
      </c>
      <c r="C116" s="1" t="s">
        <v>38</v>
      </c>
      <c r="D116" s="1" t="s">
        <v>713</v>
      </c>
      <c r="E116" s="87" t="s">
        <v>304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713</v>
      </c>
    </row>
    <row r="117" spans="1:10" hidden="1">
      <c r="A117" s="1" t="s">
        <v>93</v>
      </c>
      <c r="B117" s="1" t="s">
        <v>726</v>
      </c>
      <c r="C117" s="1" t="s">
        <v>38</v>
      </c>
      <c r="D117" s="1" t="s">
        <v>713</v>
      </c>
      <c r="E117" s="87" t="s">
        <v>393</v>
      </c>
      <c r="F117" s="1" t="s">
        <v>637</v>
      </c>
      <c r="G117" s="1">
        <v>1501314</v>
      </c>
      <c r="H117" s="1" t="s">
        <v>93</v>
      </c>
      <c r="I117" s="1" t="s">
        <v>38</v>
      </c>
      <c r="J117" s="1" t="s">
        <v>713</v>
      </c>
    </row>
    <row r="118" spans="1:10">
      <c r="A118" s="1" t="s">
        <v>107</v>
      </c>
      <c r="B118" s="1" t="s">
        <v>726</v>
      </c>
      <c r="C118" s="1" t="s">
        <v>42</v>
      </c>
      <c r="D118" s="1" t="s">
        <v>713</v>
      </c>
      <c r="E118" s="87" t="s">
        <v>436</v>
      </c>
      <c r="F118" s="1" t="s">
        <v>799</v>
      </c>
      <c r="G118" s="1">
        <v>1501308</v>
      </c>
      <c r="H118" s="1" t="s">
        <v>107</v>
      </c>
      <c r="I118" s="1" t="s">
        <v>42</v>
      </c>
      <c r="J118" s="1" t="s">
        <v>713</v>
      </c>
    </row>
    <row r="119" spans="1:10">
      <c r="A119" s="1" t="s">
        <v>107</v>
      </c>
      <c r="B119" s="1" t="s">
        <v>726</v>
      </c>
      <c r="C119" s="1" t="s">
        <v>42</v>
      </c>
      <c r="D119" s="1" t="s">
        <v>713</v>
      </c>
      <c r="E119" s="87" t="s">
        <v>483</v>
      </c>
      <c r="F119" s="1" t="s">
        <v>800</v>
      </c>
      <c r="G119" s="1">
        <v>1501306</v>
      </c>
      <c r="H119" s="1" t="s">
        <v>107</v>
      </c>
      <c r="I119" s="1" t="s">
        <v>42</v>
      </c>
      <c r="J119" s="1" t="s">
        <v>713</v>
      </c>
    </row>
    <row r="120" spans="1:10">
      <c r="A120" s="1" t="s">
        <v>107</v>
      </c>
      <c r="B120" s="1" t="s">
        <v>726</v>
      </c>
      <c r="C120" s="1" t="s">
        <v>42</v>
      </c>
      <c r="D120" s="1" t="s">
        <v>713</v>
      </c>
      <c r="E120" s="87" t="s">
        <v>300</v>
      </c>
      <c r="F120" s="1" t="s">
        <v>801</v>
      </c>
      <c r="G120" s="1">
        <v>1501304</v>
      </c>
      <c r="H120" s="1" t="s">
        <v>107</v>
      </c>
      <c r="I120" s="1" t="s">
        <v>42</v>
      </c>
      <c r="J120" s="1" t="s">
        <v>713</v>
      </c>
    </row>
    <row r="121" spans="1:10">
      <c r="A121" s="1" t="s">
        <v>107</v>
      </c>
      <c r="B121" s="1" t="s">
        <v>726</v>
      </c>
      <c r="C121" s="1" t="s">
        <v>42</v>
      </c>
      <c r="D121" s="1" t="s">
        <v>713</v>
      </c>
      <c r="E121" s="87" t="s">
        <v>512</v>
      </c>
      <c r="F121" s="1" t="s">
        <v>802</v>
      </c>
      <c r="G121" s="1">
        <v>1501302</v>
      </c>
      <c r="H121" s="1" t="s">
        <v>107</v>
      </c>
      <c r="I121" s="1" t="s">
        <v>42</v>
      </c>
      <c r="J121" s="1" t="s">
        <v>713</v>
      </c>
    </row>
    <row r="122" spans="1:10">
      <c r="A122" s="1" t="s">
        <v>107</v>
      </c>
      <c r="B122" s="1" t="s">
        <v>726</v>
      </c>
      <c r="C122" s="1" t="s">
        <v>42</v>
      </c>
      <c r="D122" s="1" t="s">
        <v>713</v>
      </c>
      <c r="E122" s="87" t="s">
        <v>265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713</v>
      </c>
    </row>
    <row r="123" spans="1:10">
      <c r="A123" s="1" t="s">
        <v>106</v>
      </c>
      <c r="B123" s="1" t="s">
        <v>726</v>
      </c>
      <c r="C123" s="1" t="s">
        <v>42</v>
      </c>
      <c r="D123" s="1" t="s">
        <v>713</v>
      </c>
      <c r="E123" s="87" t="s">
        <v>476</v>
      </c>
      <c r="F123" s="1" t="s">
        <v>803</v>
      </c>
      <c r="G123" s="1">
        <v>1501296</v>
      </c>
      <c r="H123" s="1" t="s">
        <v>106</v>
      </c>
      <c r="I123" s="1" t="s">
        <v>42</v>
      </c>
      <c r="J123" s="1" t="s">
        <v>713</v>
      </c>
    </row>
    <row r="124" spans="1:10">
      <c r="A124" s="1" t="s">
        <v>106</v>
      </c>
      <c r="B124" s="1" t="s">
        <v>726</v>
      </c>
      <c r="C124" s="1" t="s">
        <v>42</v>
      </c>
      <c r="D124" s="1" t="s">
        <v>713</v>
      </c>
      <c r="E124" s="87" t="s">
        <v>377</v>
      </c>
      <c r="F124" s="1" t="s">
        <v>804</v>
      </c>
      <c r="G124" s="1">
        <v>1501294</v>
      </c>
      <c r="H124" s="1" t="s">
        <v>106</v>
      </c>
      <c r="I124" s="1" t="s">
        <v>42</v>
      </c>
      <c r="J124" s="1" t="s">
        <v>713</v>
      </c>
    </row>
    <row r="125" spans="1:10">
      <c r="A125" s="1" t="s">
        <v>106</v>
      </c>
      <c r="B125" s="1" t="s">
        <v>726</v>
      </c>
      <c r="C125" s="1" t="s">
        <v>42</v>
      </c>
      <c r="D125" s="1" t="s">
        <v>713</v>
      </c>
      <c r="E125" s="87" t="s">
        <v>492</v>
      </c>
      <c r="F125" s="1" t="s">
        <v>805</v>
      </c>
      <c r="G125" s="1">
        <v>1501292</v>
      </c>
      <c r="H125" s="1" t="s">
        <v>106</v>
      </c>
      <c r="I125" s="1" t="s">
        <v>42</v>
      </c>
      <c r="J125" s="1" t="s">
        <v>713</v>
      </c>
    </row>
    <row r="126" spans="1:10">
      <c r="A126" s="1" t="s">
        <v>106</v>
      </c>
      <c r="B126" s="1" t="s">
        <v>726</v>
      </c>
      <c r="C126" s="1" t="s">
        <v>42</v>
      </c>
      <c r="D126" s="1" t="s">
        <v>713</v>
      </c>
      <c r="E126" s="87" t="s">
        <v>340</v>
      </c>
      <c r="F126" s="1" t="s">
        <v>665</v>
      </c>
      <c r="G126" s="1">
        <v>1501290</v>
      </c>
      <c r="H126" s="1" t="s">
        <v>106</v>
      </c>
      <c r="I126" s="1" t="s">
        <v>42</v>
      </c>
      <c r="J126" s="1" t="s">
        <v>713</v>
      </c>
    </row>
    <row r="127" spans="1:10">
      <c r="A127" s="1" t="s">
        <v>106</v>
      </c>
      <c r="B127" s="1" t="s">
        <v>726</v>
      </c>
      <c r="C127" s="1" t="s">
        <v>42</v>
      </c>
      <c r="D127" s="1" t="s">
        <v>713</v>
      </c>
      <c r="E127" s="87" t="s">
        <v>511</v>
      </c>
      <c r="F127" s="1" t="s">
        <v>806</v>
      </c>
      <c r="G127" s="1">
        <v>1501288</v>
      </c>
      <c r="H127" s="1" t="s">
        <v>106</v>
      </c>
      <c r="I127" s="1" t="s">
        <v>42</v>
      </c>
      <c r="J127" s="1" t="s">
        <v>713</v>
      </c>
    </row>
    <row r="128" spans="1:10">
      <c r="A128" s="1" t="s">
        <v>104</v>
      </c>
      <c r="B128" s="1" t="s">
        <v>712</v>
      </c>
      <c r="C128" s="1" t="s">
        <v>42</v>
      </c>
      <c r="D128" s="1" t="s">
        <v>713</v>
      </c>
      <c r="E128" s="87" t="s">
        <v>441</v>
      </c>
      <c r="F128" s="1" t="s">
        <v>807</v>
      </c>
      <c r="G128" s="1">
        <v>1501284</v>
      </c>
      <c r="H128" s="1" t="s">
        <v>107</v>
      </c>
      <c r="I128" s="1" t="s">
        <v>42</v>
      </c>
      <c r="J128" s="1" t="s">
        <v>713</v>
      </c>
    </row>
    <row r="129" spans="1:10">
      <c r="A129" s="1" t="s">
        <v>102</v>
      </c>
      <c r="B129" s="1" t="s">
        <v>726</v>
      </c>
      <c r="C129" s="1" t="s">
        <v>42</v>
      </c>
      <c r="D129" s="1" t="s">
        <v>713</v>
      </c>
      <c r="E129" s="87" t="s">
        <v>378</v>
      </c>
      <c r="F129" s="1" t="s">
        <v>808</v>
      </c>
      <c r="G129" s="1">
        <v>1501282</v>
      </c>
      <c r="H129" s="1" t="s">
        <v>102</v>
      </c>
      <c r="I129" s="1" t="s">
        <v>42</v>
      </c>
      <c r="J129" s="1" t="s">
        <v>713</v>
      </c>
    </row>
    <row r="130" spans="1:10">
      <c r="A130" s="1" t="s">
        <v>104</v>
      </c>
      <c r="B130" s="1" t="s">
        <v>712</v>
      </c>
      <c r="C130" s="1" t="s">
        <v>42</v>
      </c>
      <c r="D130" s="1" t="s">
        <v>713</v>
      </c>
      <c r="E130" s="87" t="s">
        <v>510</v>
      </c>
      <c r="F130" s="1" t="s">
        <v>809</v>
      </c>
      <c r="G130" s="1">
        <v>1501280</v>
      </c>
      <c r="H130" s="1" t="s">
        <v>107</v>
      </c>
      <c r="I130" s="1" t="s">
        <v>42</v>
      </c>
      <c r="J130" s="1" t="s">
        <v>713</v>
      </c>
    </row>
    <row r="131" spans="1:10">
      <c r="A131" s="1" t="s">
        <v>102</v>
      </c>
      <c r="B131" s="1" t="s">
        <v>726</v>
      </c>
      <c r="C131" s="1" t="s">
        <v>42</v>
      </c>
      <c r="D131" s="1" t="s">
        <v>713</v>
      </c>
      <c r="E131" s="87" t="s">
        <v>485</v>
      </c>
      <c r="F131" s="1" t="s">
        <v>810</v>
      </c>
      <c r="G131" s="1">
        <v>1501276</v>
      </c>
      <c r="H131" s="1" t="s">
        <v>102</v>
      </c>
      <c r="I131" s="1" t="s">
        <v>42</v>
      </c>
      <c r="J131" s="1" t="s">
        <v>713</v>
      </c>
    </row>
    <row r="132" spans="1:10">
      <c r="A132" s="1" t="s">
        <v>104</v>
      </c>
      <c r="B132" s="1" t="s">
        <v>712</v>
      </c>
      <c r="C132" s="1" t="s">
        <v>42</v>
      </c>
      <c r="D132" s="1" t="s">
        <v>713</v>
      </c>
      <c r="E132" s="87" t="s">
        <v>487</v>
      </c>
      <c r="F132" s="1" t="s">
        <v>811</v>
      </c>
      <c r="G132" s="1">
        <v>1501274</v>
      </c>
      <c r="H132" s="1" t="s">
        <v>107</v>
      </c>
      <c r="I132" s="1" t="s">
        <v>42</v>
      </c>
      <c r="J132" s="1" t="s">
        <v>713</v>
      </c>
    </row>
    <row r="133" spans="1:10">
      <c r="A133" s="1" t="s">
        <v>104</v>
      </c>
      <c r="B133" s="1" t="s">
        <v>712</v>
      </c>
      <c r="C133" s="1" t="s">
        <v>42</v>
      </c>
      <c r="D133" s="1" t="s">
        <v>713</v>
      </c>
      <c r="E133" s="87" t="s">
        <v>455</v>
      </c>
      <c r="F133" s="1" t="s">
        <v>812</v>
      </c>
      <c r="G133" s="1">
        <v>1501272</v>
      </c>
      <c r="H133" s="1" t="s">
        <v>107</v>
      </c>
      <c r="I133" s="1" t="s">
        <v>42</v>
      </c>
      <c r="J133" s="1" t="s">
        <v>713</v>
      </c>
    </row>
    <row r="134" spans="1:10">
      <c r="A134" s="1" t="s">
        <v>102</v>
      </c>
      <c r="B134" s="1" t="s">
        <v>726</v>
      </c>
      <c r="C134" s="1" t="s">
        <v>42</v>
      </c>
      <c r="D134" s="1" t="s">
        <v>713</v>
      </c>
      <c r="E134" s="87" t="s">
        <v>386</v>
      </c>
      <c r="F134" s="1" t="s">
        <v>649</v>
      </c>
      <c r="G134" s="1">
        <v>1501270</v>
      </c>
      <c r="H134" s="1" t="s">
        <v>102</v>
      </c>
      <c r="I134" s="1" t="s">
        <v>42</v>
      </c>
      <c r="J134" s="1" t="s">
        <v>713</v>
      </c>
    </row>
    <row r="135" spans="1:10">
      <c r="A135" s="1" t="s">
        <v>104</v>
      </c>
      <c r="B135" s="1" t="s">
        <v>712</v>
      </c>
      <c r="C135" s="1" t="s">
        <v>42</v>
      </c>
      <c r="D135" s="1" t="s">
        <v>713</v>
      </c>
      <c r="E135" s="87" t="s">
        <v>459</v>
      </c>
      <c r="F135" s="1" t="s">
        <v>813</v>
      </c>
      <c r="G135" s="1">
        <v>1501268</v>
      </c>
      <c r="H135" s="1" t="s">
        <v>107</v>
      </c>
      <c r="I135" s="1" t="s">
        <v>42</v>
      </c>
      <c r="J135" s="1" t="s">
        <v>713</v>
      </c>
    </row>
    <row r="136" spans="1:10">
      <c r="A136" s="1" t="s">
        <v>104</v>
      </c>
      <c r="B136" s="1" t="s">
        <v>712</v>
      </c>
      <c r="C136" s="1" t="s">
        <v>42</v>
      </c>
      <c r="D136" s="1" t="s">
        <v>713</v>
      </c>
      <c r="E136" s="87" t="s">
        <v>427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713</v>
      </c>
    </row>
    <row r="137" spans="1:10">
      <c r="A137" s="1" t="s">
        <v>102</v>
      </c>
      <c r="B137" s="1" t="s">
        <v>726</v>
      </c>
      <c r="C137" s="1" t="s">
        <v>42</v>
      </c>
      <c r="D137" s="1" t="s">
        <v>713</v>
      </c>
      <c r="E137" s="87" t="s">
        <v>506</v>
      </c>
      <c r="F137" s="1" t="s">
        <v>814</v>
      </c>
      <c r="G137" s="1">
        <v>1501264</v>
      </c>
      <c r="H137" s="1" t="s">
        <v>102</v>
      </c>
      <c r="I137" s="1" t="s">
        <v>42</v>
      </c>
      <c r="J137" s="1" t="s">
        <v>713</v>
      </c>
    </row>
    <row r="138" spans="1:10">
      <c r="A138" s="1" t="s">
        <v>102</v>
      </c>
      <c r="B138" s="1" t="s">
        <v>726</v>
      </c>
      <c r="C138" s="1" t="s">
        <v>42</v>
      </c>
      <c r="D138" s="1" t="s">
        <v>713</v>
      </c>
      <c r="E138" s="87" t="s">
        <v>507</v>
      </c>
      <c r="F138" s="1" t="s">
        <v>815</v>
      </c>
      <c r="G138" s="1">
        <v>1501262</v>
      </c>
      <c r="H138" s="1" t="s">
        <v>102</v>
      </c>
      <c r="I138" s="1" t="s">
        <v>42</v>
      </c>
      <c r="J138" s="1" t="s">
        <v>713</v>
      </c>
    </row>
    <row r="139" spans="1:10" hidden="1">
      <c r="A139" s="1" t="s">
        <v>91</v>
      </c>
      <c r="B139" s="1" t="s">
        <v>726</v>
      </c>
      <c r="C139" s="1" t="s">
        <v>38</v>
      </c>
      <c r="D139" s="1" t="s">
        <v>713</v>
      </c>
      <c r="E139" s="87" t="s">
        <v>400</v>
      </c>
      <c r="F139" s="1" t="s">
        <v>586</v>
      </c>
      <c r="G139" s="1">
        <v>1501256</v>
      </c>
      <c r="H139" s="1" t="s">
        <v>251</v>
      </c>
      <c r="I139" s="1" t="s">
        <v>38</v>
      </c>
      <c r="J139" s="1" t="s">
        <v>713</v>
      </c>
    </row>
    <row r="140" spans="1:10" hidden="1">
      <c r="A140" s="1" t="s">
        <v>87</v>
      </c>
      <c r="B140" s="1" t="s">
        <v>712</v>
      </c>
      <c r="C140" s="1" t="s">
        <v>38</v>
      </c>
      <c r="D140" s="1" t="s">
        <v>713</v>
      </c>
      <c r="E140" s="87" t="s">
        <v>252</v>
      </c>
      <c r="F140" s="1" t="s">
        <v>816</v>
      </c>
      <c r="G140" s="1">
        <v>1501254</v>
      </c>
      <c r="H140" s="1" t="s">
        <v>87</v>
      </c>
      <c r="I140" s="1" t="s">
        <v>38</v>
      </c>
      <c r="J140" s="1" t="s">
        <v>713</v>
      </c>
    </row>
    <row r="141" spans="1:10" hidden="1">
      <c r="A141" s="1" t="s">
        <v>87</v>
      </c>
      <c r="B141" s="1" t="s">
        <v>712</v>
      </c>
      <c r="C141" s="1" t="s">
        <v>38</v>
      </c>
      <c r="D141" s="1" t="s">
        <v>713</v>
      </c>
      <c r="E141" s="87" t="s">
        <v>437</v>
      </c>
      <c r="F141" s="1" t="s">
        <v>817</v>
      </c>
      <c r="G141" s="1">
        <v>1501252</v>
      </c>
      <c r="H141" s="1" t="s">
        <v>87</v>
      </c>
      <c r="I141" s="1" t="s">
        <v>38</v>
      </c>
      <c r="J141" s="1" t="s">
        <v>713</v>
      </c>
    </row>
    <row r="142" spans="1:10" hidden="1">
      <c r="A142" s="1" t="s">
        <v>91</v>
      </c>
      <c r="B142" s="1" t="s">
        <v>726</v>
      </c>
      <c r="C142" s="1" t="s">
        <v>38</v>
      </c>
      <c r="D142" s="1" t="s">
        <v>713</v>
      </c>
      <c r="E142" s="87" t="s">
        <v>529</v>
      </c>
      <c r="F142" s="1" t="s">
        <v>642</v>
      </c>
      <c r="G142" s="1">
        <v>1501250</v>
      </c>
      <c r="H142" s="1" t="s">
        <v>251</v>
      </c>
      <c r="I142" s="1" t="s">
        <v>38</v>
      </c>
      <c r="J142" s="1" t="s">
        <v>713</v>
      </c>
    </row>
    <row r="143" spans="1:10" hidden="1">
      <c r="A143" s="1" t="s">
        <v>87</v>
      </c>
      <c r="B143" s="1" t="s">
        <v>712</v>
      </c>
      <c r="C143" s="1" t="s">
        <v>38</v>
      </c>
      <c r="D143" s="1" t="s">
        <v>713</v>
      </c>
      <c r="E143" s="87" t="s">
        <v>452</v>
      </c>
      <c r="F143" s="1" t="s">
        <v>818</v>
      </c>
      <c r="G143" s="1">
        <v>1501248</v>
      </c>
      <c r="H143" s="1" t="s">
        <v>87</v>
      </c>
      <c r="I143" s="1" t="s">
        <v>38</v>
      </c>
      <c r="J143" s="1" t="s">
        <v>713</v>
      </c>
    </row>
    <row r="144" spans="1:10" hidden="1">
      <c r="A144" s="1" t="s">
        <v>91</v>
      </c>
      <c r="B144" s="1" t="s">
        <v>726</v>
      </c>
      <c r="C144" s="1" t="s">
        <v>38</v>
      </c>
      <c r="D144" s="1" t="s">
        <v>713</v>
      </c>
      <c r="E144" s="87" t="s">
        <v>415</v>
      </c>
      <c r="F144" s="1" t="s">
        <v>251</v>
      </c>
      <c r="G144" s="1">
        <v>1501246</v>
      </c>
      <c r="H144" s="1" t="s">
        <v>251</v>
      </c>
      <c r="I144" s="1" t="s">
        <v>38</v>
      </c>
      <c r="J144" s="1" t="s">
        <v>713</v>
      </c>
    </row>
    <row r="145" spans="1:10" hidden="1">
      <c r="A145" s="1" t="s">
        <v>91</v>
      </c>
      <c r="B145" s="1" t="s">
        <v>726</v>
      </c>
      <c r="C145" s="1" t="s">
        <v>38</v>
      </c>
      <c r="D145" s="1" t="s">
        <v>713</v>
      </c>
      <c r="E145" s="87" t="s">
        <v>333</v>
      </c>
      <c r="F145" s="1" t="s">
        <v>819</v>
      </c>
      <c r="G145" s="1">
        <v>1501244</v>
      </c>
      <c r="H145" s="1" t="s">
        <v>251</v>
      </c>
      <c r="I145" s="1" t="s">
        <v>38</v>
      </c>
      <c r="J145" s="1" t="s">
        <v>713</v>
      </c>
    </row>
    <row r="146" spans="1:10" hidden="1">
      <c r="A146" s="1" t="s">
        <v>87</v>
      </c>
      <c r="B146" s="1" t="s">
        <v>712</v>
      </c>
      <c r="C146" s="1" t="s">
        <v>38</v>
      </c>
      <c r="D146" s="1" t="s">
        <v>713</v>
      </c>
      <c r="E146" s="87" t="s">
        <v>451</v>
      </c>
      <c r="F146" s="1" t="s">
        <v>820</v>
      </c>
      <c r="G146" s="1">
        <v>1501242</v>
      </c>
      <c r="H146" s="1" t="s">
        <v>87</v>
      </c>
      <c r="I146" s="1" t="s">
        <v>38</v>
      </c>
      <c r="J146" s="1" t="s">
        <v>713</v>
      </c>
    </row>
    <row r="147" spans="1:10" hidden="1">
      <c r="A147" s="1" t="s">
        <v>91</v>
      </c>
      <c r="B147" s="1" t="s">
        <v>726</v>
      </c>
      <c r="C147" s="1" t="s">
        <v>38</v>
      </c>
      <c r="D147" s="1" t="s">
        <v>713</v>
      </c>
      <c r="E147" s="87" t="s">
        <v>448</v>
      </c>
      <c r="F147" s="1" t="s">
        <v>821</v>
      </c>
      <c r="G147" s="1">
        <v>1501238</v>
      </c>
      <c r="H147" s="1" t="s">
        <v>251</v>
      </c>
      <c r="I147" s="1" t="s">
        <v>38</v>
      </c>
      <c r="J147" s="1" t="s">
        <v>713</v>
      </c>
    </row>
    <row r="148" spans="1:10" hidden="1">
      <c r="A148" s="1" t="s">
        <v>87</v>
      </c>
      <c r="B148" s="1" t="s">
        <v>712</v>
      </c>
      <c r="C148" s="1" t="s">
        <v>38</v>
      </c>
      <c r="D148" s="1" t="s">
        <v>713</v>
      </c>
      <c r="E148" s="87" t="s">
        <v>432</v>
      </c>
      <c r="F148" s="1" t="s">
        <v>632</v>
      </c>
      <c r="G148" s="1">
        <v>1501236</v>
      </c>
      <c r="H148" s="1" t="s">
        <v>87</v>
      </c>
      <c r="I148" s="1" t="s">
        <v>38</v>
      </c>
      <c r="J148" s="1" t="s">
        <v>713</v>
      </c>
    </row>
    <row r="149" spans="1:10" hidden="1">
      <c r="A149" s="1" t="s">
        <v>87</v>
      </c>
      <c r="B149" s="1" t="s">
        <v>712</v>
      </c>
      <c r="C149" s="1" t="s">
        <v>38</v>
      </c>
      <c r="D149" s="1" t="s">
        <v>713</v>
      </c>
      <c r="E149" s="87" t="s">
        <v>294</v>
      </c>
      <c r="F149" s="1" t="s">
        <v>822</v>
      </c>
      <c r="G149" s="1">
        <v>1501232</v>
      </c>
      <c r="H149" s="1" t="s">
        <v>87</v>
      </c>
      <c r="I149" s="1" t="s">
        <v>38</v>
      </c>
      <c r="J149" s="1" t="s">
        <v>713</v>
      </c>
    </row>
    <row r="150" spans="1:10" hidden="1">
      <c r="A150" s="1" t="s">
        <v>87</v>
      </c>
      <c r="B150" s="1" t="s">
        <v>712</v>
      </c>
      <c r="C150" s="1" t="s">
        <v>38</v>
      </c>
      <c r="D150" s="1" t="s">
        <v>713</v>
      </c>
      <c r="E150" s="87" t="s">
        <v>364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713</v>
      </c>
    </row>
    <row r="151" spans="1:10" hidden="1">
      <c r="A151" s="1" t="s">
        <v>87</v>
      </c>
      <c r="B151" s="1" t="s">
        <v>712</v>
      </c>
      <c r="C151" s="1" t="s">
        <v>38</v>
      </c>
      <c r="D151" s="1" t="s">
        <v>713</v>
      </c>
      <c r="E151" s="87" t="s">
        <v>530</v>
      </c>
      <c r="F151" s="1" t="s">
        <v>823</v>
      </c>
      <c r="G151" s="1">
        <v>1501228</v>
      </c>
      <c r="H151" s="1" t="s">
        <v>87</v>
      </c>
      <c r="I151" s="1" t="s">
        <v>38</v>
      </c>
      <c r="J151" s="1" t="s">
        <v>713</v>
      </c>
    </row>
    <row r="152" spans="1:10" hidden="1">
      <c r="A152" s="1" t="s">
        <v>91</v>
      </c>
      <c r="B152" s="1" t="s">
        <v>726</v>
      </c>
      <c r="C152" s="1" t="s">
        <v>38</v>
      </c>
      <c r="D152" s="1" t="s">
        <v>713</v>
      </c>
      <c r="E152" s="87" t="s">
        <v>435</v>
      </c>
      <c r="F152" s="1" t="s">
        <v>629</v>
      </c>
      <c r="G152" s="1">
        <v>1501224</v>
      </c>
      <c r="H152" s="1" t="s">
        <v>251</v>
      </c>
      <c r="I152" s="1" t="s">
        <v>38</v>
      </c>
      <c r="J152" s="1" t="s">
        <v>713</v>
      </c>
    </row>
    <row r="153" spans="1:10" hidden="1">
      <c r="A153" s="1" t="s">
        <v>91</v>
      </c>
      <c r="B153" s="1" t="s">
        <v>726</v>
      </c>
      <c r="C153" s="1" t="s">
        <v>38</v>
      </c>
      <c r="D153" s="1" t="s">
        <v>713</v>
      </c>
      <c r="E153" s="87" t="s">
        <v>443</v>
      </c>
      <c r="F153" s="1" t="s">
        <v>824</v>
      </c>
      <c r="G153" s="1">
        <v>1501222</v>
      </c>
      <c r="H153" s="1" t="s">
        <v>251</v>
      </c>
      <c r="I153" s="1" t="s">
        <v>38</v>
      </c>
      <c r="J153" s="1" t="s">
        <v>713</v>
      </c>
    </row>
    <row r="154" spans="1:10" hidden="1">
      <c r="A154" s="1" t="s">
        <v>91</v>
      </c>
      <c r="B154" s="1" t="s">
        <v>726</v>
      </c>
      <c r="C154" s="1" t="s">
        <v>38</v>
      </c>
      <c r="D154" s="1" t="s">
        <v>713</v>
      </c>
      <c r="E154" s="87" t="s">
        <v>523</v>
      </c>
      <c r="F154" s="1" t="s">
        <v>825</v>
      </c>
      <c r="G154" s="1">
        <v>1501220</v>
      </c>
      <c r="H154" s="1" t="s">
        <v>251</v>
      </c>
      <c r="I154" s="1" t="s">
        <v>38</v>
      </c>
      <c r="J154" s="1" t="s">
        <v>713</v>
      </c>
    </row>
    <row r="155" spans="1:10" hidden="1">
      <c r="A155" s="1" t="s">
        <v>91</v>
      </c>
      <c r="B155" s="1" t="s">
        <v>726</v>
      </c>
      <c r="C155" s="1" t="s">
        <v>38</v>
      </c>
      <c r="D155" s="1" t="s">
        <v>713</v>
      </c>
      <c r="E155" s="87" t="s">
        <v>524</v>
      </c>
      <c r="F155" s="1" t="s">
        <v>826</v>
      </c>
      <c r="G155" s="1">
        <v>1501218</v>
      </c>
      <c r="H155" s="1" t="s">
        <v>251</v>
      </c>
      <c r="I155" s="1" t="s">
        <v>38</v>
      </c>
      <c r="J155" s="1" t="s">
        <v>713</v>
      </c>
    </row>
    <row r="156" spans="1:10" hidden="1">
      <c r="A156" s="1" t="s">
        <v>91</v>
      </c>
      <c r="B156" s="1" t="s">
        <v>726</v>
      </c>
      <c r="C156" s="1" t="s">
        <v>38</v>
      </c>
      <c r="D156" s="1" t="s">
        <v>713</v>
      </c>
      <c r="E156" s="87" t="s">
        <v>525</v>
      </c>
      <c r="F156" s="1" t="s">
        <v>827</v>
      </c>
      <c r="G156" s="1">
        <v>1501216</v>
      </c>
      <c r="H156" s="1" t="s">
        <v>251</v>
      </c>
      <c r="I156" s="1" t="s">
        <v>38</v>
      </c>
      <c r="J156" s="1" t="s">
        <v>713</v>
      </c>
    </row>
    <row r="157" spans="1:10" hidden="1">
      <c r="A157" s="1" t="s">
        <v>91</v>
      </c>
      <c r="B157" s="1" t="s">
        <v>726</v>
      </c>
      <c r="C157" s="1" t="s">
        <v>38</v>
      </c>
      <c r="D157" s="1" t="s">
        <v>713</v>
      </c>
      <c r="E157" s="87" t="s">
        <v>526</v>
      </c>
      <c r="F157" s="1" t="s">
        <v>828</v>
      </c>
      <c r="G157" s="1">
        <v>1501214</v>
      </c>
      <c r="H157" s="1" t="s">
        <v>251</v>
      </c>
      <c r="I157" s="1" t="s">
        <v>38</v>
      </c>
      <c r="J157" s="1" t="s">
        <v>713</v>
      </c>
    </row>
    <row r="158" spans="1:10" hidden="1">
      <c r="A158" s="1" t="s">
        <v>91</v>
      </c>
      <c r="B158" s="1" t="s">
        <v>726</v>
      </c>
      <c r="C158" s="1" t="s">
        <v>38</v>
      </c>
      <c r="D158" s="1" t="s">
        <v>713</v>
      </c>
      <c r="E158" s="87" t="s">
        <v>527</v>
      </c>
      <c r="F158" s="1" t="s">
        <v>829</v>
      </c>
      <c r="G158" s="1">
        <v>1501212</v>
      </c>
      <c r="H158" s="1" t="s">
        <v>251</v>
      </c>
      <c r="I158" s="1" t="s">
        <v>38</v>
      </c>
      <c r="J158" s="1" t="s">
        <v>713</v>
      </c>
    </row>
    <row r="159" spans="1:10" hidden="1">
      <c r="A159" s="1" t="s">
        <v>91</v>
      </c>
      <c r="B159" s="1" t="s">
        <v>726</v>
      </c>
      <c r="C159" s="1" t="s">
        <v>38</v>
      </c>
      <c r="D159" s="1" t="s">
        <v>713</v>
      </c>
      <c r="E159" s="87" t="s">
        <v>528</v>
      </c>
      <c r="F159" s="1" t="s">
        <v>830</v>
      </c>
      <c r="G159" s="1">
        <v>1501210</v>
      </c>
      <c r="H159" s="1" t="s">
        <v>251</v>
      </c>
      <c r="I159" s="1" t="s">
        <v>38</v>
      </c>
      <c r="J159" s="1" t="s">
        <v>713</v>
      </c>
    </row>
    <row r="160" spans="1:10" hidden="1">
      <c r="A160" s="1" t="s">
        <v>91</v>
      </c>
      <c r="B160" s="1" t="s">
        <v>726</v>
      </c>
      <c r="C160" s="1" t="s">
        <v>38</v>
      </c>
      <c r="D160" s="1" t="s">
        <v>713</v>
      </c>
      <c r="E160" s="87" t="s">
        <v>424</v>
      </c>
      <c r="F160" s="1" t="s">
        <v>831</v>
      </c>
      <c r="G160" s="1">
        <v>1501208</v>
      </c>
      <c r="H160" s="1" t="s">
        <v>251</v>
      </c>
      <c r="I160" s="1" t="s">
        <v>38</v>
      </c>
      <c r="J160" s="1" t="s">
        <v>713</v>
      </c>
    </row>
    <row r="161" spans="1:10" hidden="1">
      <c r="A161" s="1" t="s">
        <v>91</v>
      </c>
      <c r="B161" s="1" t="s">
        <v>726</v>
      </c>
      <c r="C161" s="1" t="s">
        <v>38</v>
      </c>
      <c r="D161" s="1" t="s">
        <v>713</v>
      </c>
      <c r="E161" s="87" t="s">
        <v>410</v>
      </c>
      <c r="F161" s="1" t="s">
        <v>91</v>
      </c>
      <c r="G161" s="1">
        <v>1501206</v>
      </c>
      <c r="H161" s="1" t="s">
        <v>251</v>
      </c>
      <c r="I161" s="1" t="s">
        <v>38</v>
      </c>
      <c r="J161" s="1" t="s">
        <v>713</v>
      </c>
    </row>
    <row r="162" spans="1:10" hidden="1">
      <c r="A162" s="1" t="s">
        <v>91</v>
      </c>
      <c r="B162" s="1" t="s">
        <v>726</v>
      </c>
      <c r="C162" s="1" t="s">
        <v>38</v>
      </c>
      <c r="D162" s="1" t="s">
        <v>713</v>
      </c>
      <c r="E162" s="87" t="s">
        <v>346</v>
      </c>
      <c r="F162" s="1" t="s">
        <v>832</v>
      </c>
      <c r="G162" s="1">
        <v>1501204</v>
      </c>
      <c r="H162" s="1" t="s">
        <v>251</v>
      </c>
      <c r="I162" s="1" t="s">
        <v>38</v>
      </c>
      <c r="J162" s="1" t="s">
        <v>713</v>
      </c>
    </row>
    <row r="163" spans="1:10" hidden="1">
      <c r="A163" s="1" t="s">
        <v>89</v>
      </c>
      <c r="B163" s="1" t="s">
        <v>712</v>
      </c>
      <c r="C163" s="1" t="s">
        <v>38</v>
      </c>
      <c r="D163" s="1" t="s">
        <v>713</v>
      </c>
      <c r="E163" s="87" t="s">
        <v>409</v>
      </c>
      <c r="F163" s="1" t="s">
        <v>833</v>
      </c>
      <c r="G163" s="1">
        <v>1501198</v>
      </c>
      <c r="H163" s="1" t="s">
        <v>89</v>
      </c>
      <c r="I163" s="1" t="s">
        <v>38</v>
      </c>
      <c r="J163" s="1" t="s">
        <v>713</v>
      </c>
    </row>
    <row r="164" spans="1:10" hidden="1">
      <c r="A164" s="1" t="s">
        <v>89</v>
      </c>
      <c r="B164" s="1" t="s">
        <v>712</v>
      </c>
      <c r="C164" s="1" t="s">
        <v>38</v>
      </c>
      <c r="D164" s="1" t="s">
        <v>713</v>
      </c>
      <c r="E164" s="87" t="s">
        <v>370</v>
      </c>
      <c r="F164" s="1" t="s">
        <v>834</v>
      </c>
      <c r="G164" s="1">
        <v>1501196</v>
      </c>
      <c r="H164" s="1" t="s">
        <v>89</v>
      </c>
      <c r="I164" s="1" t="s">
        <v>38</v>
      </c>
      <c r="J164" s="1" t="s">
        <v>713</v>
      </c>
    </row>
    <row r="165" spans="1:10" hidden="1">
      <c r="A165" s="1" t="s">
        <v>89</v>
      </c>
      <c r="B165" s="1" t="s">
        <v>712</v>
      </c>
      <c r="C165" s="1" t="s">
        <v>38</v>
      </c>
      <c r="D165" s="1" t="s">
        <v>713</v>
      </c>
      <c r="E165" s="87" t="s">
        <v>272</v>
      </c>
      <c r="F165" s="1" t="s">
        <v>835</v>
      </c>
      <c r="G165" s="1">
        <v>1501194</v>
      </c>
      <c r="H165" s="1" t="s">
        <v>89</v>
      </c>
      <c r="I165" s="1" t="s">
        <v>38</v>
      </c>
      <c r="J165" s="1" t="s">
        <v>713</v>
      </c>
    </row>
    <row r="166" spans="1:10" hidden="1">
      <c r="A166" s="1" t="s">
        <v>89</v>
      </c>
      <c r="B166" s="1" t="s">
        <v>712</v>
      </c>
      <c r="C166" s="1" t="s">
        <v>38</v>
      </c>
      <c r="D166" s="1" t="s">
        <v>713</v>
      </c>
      <c r="E166" s="87" t="s">
        <v>411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713</v>
      </c>
    </row>
    <row r="167" spans="1:10" hidden="1">
      <c r="A167" s="1" t="s">
        <v>125</v>
      </c>
      <c r="B167" s="1" t="s">
        <v>712</v>
      </c>
      <c r="C167" s="1" t="s">
        <v>55</v>
      </c>
      <c r="D167" s="1" t="s">
        <v>713</v>
      </c>
      <c r="E167" s="87" t="s">
        <v>359</v>
      </c>
      <c r="F167" s="1" t="s">
        <v>836</v>
      </c>
      <c r="G167" s="1">
        <v>1501188</v>
      </c>
      <c r="H167" s="1" t="s">
        <v>122</v>
      </c>
      <c r="I167" s="1" t="s">
        <v>55</v>
      </c>
      <c r="J167" s="1" t="s">
        <v>713</v>
      </c>
    </row>
    <row r="168" spans="1:10" hidden="1">
      <c r="A168" s="1" t="s">
        <v>125</v>
      </c>
      <c r="B168" s="1" t="s">
        <v>712</v>
      </c>
      <c r="C168" s="1" t="s">
        <v>55</v>
      </c>
      <c r="D168" s="1" t="s">
        <v>713</v>
      </c>
      <c r="E168" s="87" t="s">
        <v>417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713</v>
      </c>
    </row>
    <row r="169" spans="1:10" hidden="1">
      <c r="A169" s="1" t="s">
        <v>125</v>
      </c>
      <c r="B169" s="1" t="s">
        <v>712</v>
      </c>
      <c r="C169" s="1" t="s">
        <v>55</v>
      </c>
      <c r="D169" s="1" t="s">
        <v>713</v>
      </c>
      <c r="E169" s="87" t="s">
        <v>334</v>
      </c>
      <c r="F169" s="1" t="s">
        <v>837</v>
      </c>
      <c r="G169" s="1">
        <v>1501184</v>
      </c>
      <c r="H169" s="1" t="s">
        <v>122</v>
      </c>
      <c r="I169" s="1" t="s">
        <v>55</v>
      </c>
      <c r="J169" s="1" t="s">
        <v>713</v>
      </c>
    </row>
    <row r="170" spans="1:10" hidden="1">
      <c r="A170" s="1" t="s">
        <v>125</v>
      </c>
      <c r="B170" s="1" t="s">
        <v>712</v>
      </c>
      <c r="C170" s="1" t="s">
        <v>55</v>
      </c>
      <c r="D170" s="1" t="s">
        <v>713</v>
      </c>
      <c r="E170" s="87" t="s">
        <v>419</v>
      </c>
      <c r="F170" s="1" t="s">
        <v>838</v>
      </c>
      <c r="G170" s="1">
        <v>1501182</v>
      </c>
      <c r="H170" s="1" t="s">
        <v>122</v>
      </c>
      <c r="I170" s="1" t="s">
        <v>55</v>
      </c>
      <c r="J170" s="1" t="s">
        <v>713</v>
      </c>
    </row>
    <row r="171" spans="1:10" hidden="1">
      <c r="A171" s="1" t="s">
        <v>97</v>
      </c>
      <c r="B171" s="1" t="s">
        <v>712</v>
      </c>
      <c r="C171" s="1" t="s">
        <v>38</v>
      </c>
      <c r="D171" s="1" t="s">
        <v>713</v>
      </c>
      <c r="E171" s="87" t="s">
        <v>522</v>
      </c>
      <c r="F171" s="1" t="s">
        <v>839</v>
      </c>
      <c r="G171" s="1">
        <v>1501178</v>
      </c>
      <c r="H171" s="1" t="s">
        <v>89</v>
      </c>
      <c r="I171" s="1" t="s">
        <v>38</v>
      </c>
      <c r="J171" s="1" t="s">
        <v>713</v>
      </c>
    </row>
    <row r="172" spans="1:10" hidden="1">
      <c r="A172" s="1" t="s">
        <v>97</v>
      </c>
      <c r="B172" s="1" t="s">
        <v>712</v>
      </c>
      <c r="C172" s="1" t="s">
        <v>38</v>
      </c>
      <c r="D172" s="1" t="s">
        <v>713</v>
      </c>
      <c r="E172" s="87" t="s">
        <v>402</v>
      </c>
      <c r="F172" s="1" t="s">
        <v>840</v>
      </c>
      <c r="G172" s="1">
        <v>1501176</v>
      </c>
      <c r="H172" s="1" t="s">
        <v>89</v>
      </c>
      <c r="I172" s="1" t="s">
        <v>38</v>
      </c>
      <c r="J172" s="1" t="s">
        <v>713</v>
      </c>
    </row>
    <row r="173" spans="1:10" hidden="1">
      <c r="A173" s="1" t="s">
        <v>97</v>
      </c>
      <c r="B173" s="1" t="s">
        <v>712</v>
      </c>
      <c r="C173" s="1" t="s">
        <v>38</v>
      </c>
      <c r="D173" s="1" t="s">
        <v>713</v>
      </c>
      <c r="E173" s="87" t="s">
        <v>352</v>
      </c>
      <c r="F173" s="1" t="s">
        <v>841</v>
      </c>
      <c r="G173" s="1">
        <v>1501174</v>
      </c>
      <c r="H173" s="1" t="s">
        <v>89</v>
      </c>
      <c r="I173" s="1" t="s">
        <v>38</v>
      </c>
      <c r="J173" s="1" t="s">
        <v>713</v>
      </c>
    </row>
    <row r="174" spans="1:10" hidden="1">
      <c r="A174" s="1" t="s">
        <v>97</v>
      </c>
      <c r="B174" s="1" t="s">
        <v>712</v>
      </c>
      <c r="C174" s="1" t="s">
        <v>38</v>
      </c>
      <c r="D174" s="1" t="s">
        <v>713</v>
      </c>
      <c r="E174" s="87" t="s">
        <v>475</v>
      </c>
      <c r="F174" s="1" t="s">
        <v>842</v>
      </c>
      <c r="G174" s="1">
        <v>1501172</v>
      </c>
      <c r="H174" s="1" t="s">
        <v>89</v>
      </c>
      <c r="I174" s="1" t="s">
        <v>38</v>
      </c>
      <c r="J174" s="1" t="s">
        <v>713</v>
      </c>
    </row>
    <row r="175" spans="1:10" hidden="1">
      <c r="A175" s="1" t="s">
        <v>97</v>
      </c>
      <c r="B175" s="1" t="s">
        <v>712</v>
      </c>
      <c r="C175" s="1" t="s">
        <v>38</v>
      </c>
      <c r="D175" s="1" t="s">
        <v>713</v>
      </c>
      <c r="E175" s="87" t="s">
        <v>306</v>
      </c>
      <c r="F175" s="1" t="s">
        <v>843</v>
      </c>
      <c r="G175" s="1">
        <v>1501170</v>
      </c>
      <c r="H175" s="1" t="s">
        <v>89</v>
      </c>
      <c r="I175" s="1" t="s">
        <v>38</v>
      </c>
      <c r="J175" s="1" t="s">
        <v>713</v>
      </c>
    </row>
    <row r="176" spans="1:10" hidden="1">
      <c r="A176" s="1" t="s">
        <v>97</v>
      </c>
      <c r="B176" s="1" t="s">
        <v>712</v>
      </c>
      <c r="C176" s="1" t="s">
        <v>38</v>
      </c>
      <c r="D176" s="1" t="s">
        <v>713</v>
      </c>
      <c r="E176" s="87" t="s">
        <v>255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713</v>
      </c>
    </row>
    <row r="177" spans="1:10" hidden="1">
      <c r="A177" s="1" t="s">
        <v>122</v>
      </c>
      <c r="B177" s="1" t="s">
        <v>726</v>
      </c>
      <c r="C177" s="1" t="s">
        <v>55</v>
      </c>
      <c r="D177" s="1" t="s">
        <v>713</v>
      </c>
      <c r="E177" s="87" t="s">
        <v>486</v>
      </c>
      <c r="F177" s="1" t="s">
        <v>844</v>
      </c>
      <c r="G177" s="1">
        <v>1501164</v>
      </c>
      <c r="H177" s="1" t="s">
        <v>122</v>
      </c>
      <c r="I177" s="1" t="s">
        <v>55</v>
      </c>
      <c r="J177" s="1" t="s">
        <v>713</v>
      </c>
    </row>
    <row r="178" spans="1:10" hidden="1">
      <c r="A178" s="1" t="s">
        <v>122</v>
      </c>
      <c r="B178" s="1" t="s">
        <v>726</v>
      </c>
      <c r="C178" s="1" t="s">
        <v>55</v>
      </c>
      <c r="D178" s="1" t="s">
        <v>713</v>
      </c>
      <c r="E178" s="87" t="s">
        <v>299</v>
      </c>
      <c r="F178" s="1" t="s">
        <v>845</v>
      </c>
      <c r="G178" s="1">
        <v>1501162</v>
      </c>
      <c r="H178" s="1" t="s">
        <v>122</v>
      </c>
      <c r="I178" s="1" t="s">
        <v>55</v>
      </c>
      <c r="J178" s="1" t="s">
        <v>713</v>
      </c>
    </row>
    <row r="179" spans="1:10" hidden="1">
      <c r="A179" s="1" t="s">
        <v>122</v>
      </c>
      <c r="B179" s="1" t="s">
        <v>726</v>
      </c>
      <c r="C179" s="1" t="s">
        <v>55</v>
      </c>
      <c r="D179" s="1" t="s">
        <v>713</v>
      </c>
      <c r="E179" s="87" t="s">
        <v>330</v>
      </c>
      <c r="F179" s="1" t="s">
        <v>846</v>
      </c>
      <c r="G179" s="1">
        <v>1501160</v>
      </c>
      <c r="H179" s="1" t="s">
        <v>122</v>
      </c>
      <c r="I179" s="1" t="s">
        <v>55</v>
      </c>
      <c r="J179" s="1" t="s">
        <v>713</v>
      </c>
    </row>
    <row r="180" spans="1:10" hidden="1">
      <c r="A180" s="1" t="s">
        <v>122</v>
      </c>
      <c r="B180" s="1" t="s">
        <v>726</v>
      </c>
      <c r="C180" s="1" t="s">
        <v>55</v>
      </c>
      <c r="D180" s="1" t="s">
        <v>713</v>
      </c>
      <c r="E180" s="87" t="s">
        <v>465</v>
      </c>
      <c r="F180" s="1" t="s">
        <v>847</v>
      </c>
      <c r="G180" s="1">
        <v>1501158</v>
      </c>
      <c r="H180" s="1" t="s">
        <v>122</v>
      </c>
      <c r="I180" s="1" t="s">
        <v>55</v>
      </c>
      <c r="J180" s="1" t="s">
        <v>713</v>
      </c>
    </row>
    <row r="181" spans="1:10" hidden="1">
      <c r="A181" s="1" t="s">
        <v>122</v>
      </c>
      <c r="B181" s="1" t="s">
        <v>726</v>
      </c>
      <c r="C181" s="1" t="s">
        <v>55</v>
      </c>
      <c r="D181" s="1" t="s">
        <v>713</v>
      </c>
      <c r="E181" s="87" t="s">
        <v>357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713</v>
      </c>
    </row>
    <row r="182" spans="1:10" hidden="1">
      <c r="A182" s="1" t="s">
        <v>122</v>
      </c>
      <c r="B182" s="1" t="s">
        <v>726</v>
      </c>
      <c r="C182" s="1" t="s">
        <v>55</v>
      </c>
      <c r="D182" s="1" t="s">
        <v>713</v>
      </c>
      <c r="E182" s="87" t="s">
        <v>350</v>
      </c>
      <c r="F182" s="1" t="s">
        <v>848</v>
      </c>
      <c r="G182" s="1">
        <v>1501154</v>
      </c>
      <c r="H182" s="1" t="s">
        <v>122</v>
      </c>
      <c r="I182" s="1" t="s">
        <v>55</v>
      </c>
      <c r="J182" s="1" t="s">
        <v>713</v>
      </c>
    </row>
    <row r="183" spans="1:10" hidden="1">
      <c r="A183" s="1" t="s">
        <v>122</v>
      </c>
      <c r="B183" s="1" t="s">
        <v>726</v>
      </c>
      <c r="C183" s="1" t="s">
        <v>55</v>
      </c>
      <c r="D183" s="1" t="s">
        <v>713</v>
      </c>
      <c r="E183" s="87" t="s">
        <v>358</v>
      </c>
      <c r="F183" s="1" t="s">
        <v>849</v>
      </c>
      <c r="G183" s="1">
        <v>1501152</v>
      </c>
      <c r="H183" s="1" t="s">
        <v>122</v>
      </c>
      <c r="I183" s="1" t="s">
        <v>55</v>
      </c>
      <c r="J183" s="1" t="s">
        <v>713</v>
      </c>
    </row>
    <row r="184" spans="1:10">
      <c r="A184" s="1" t="s">
        <v>103</v>
      </c>
      <c r="B184" s="1" t="s">
        <v>726</v>
      </c>
      <c r="C184" s="1" t="s">
        <v>42</v>
      </c>
      <c r="D184" s="1" t="s">
        <v>713</v>
      </c>
      <c r="E184" s="87" t="s">
        <v>413</v>
      </c>
      <c r="F184" s="1" t="s">
        <v>850</v>
      </c>
      <c r="G184" s="1">
        <v>1501146</v>
      </c>
      <c r="H184" s="1" t="s">
        <v>105</v>
      </c>
      <c r="I184" s="1" t="s">
        <v>42</v>
      </c>
      <c r="J184" s="1" t="s">
        <v>713</v>
      </c>
    </row>
    <row r="185" spans="1:10">
      <c r="A185" s="1" t="s">
        <v>103</v>
      </c>
      <c r="B185" s="1" t="s">
        <v>726</v>
      </c>
      <c r="C185" s="1" t="s">
        <v>42</v>
      </c>
      <c r="D185" s="1" t="s">
        <v>713</v>
      </c>
      <c r="E185" s="87" t="s">
        <v>302</v>
      </c>
      <c r="F185" s="1" t="s">
        <v>851</v>
      </c>
      <c r="G185" s="1">
        <v>1501144</v>
      </c>
      <c r="H185" s="1" t="s">
        <v>105</v>
      </c>
      <c r="I185" s="1" t="s">
        <v>42</v>
      </c>
      <c r="J185" s="1" t="s">
        <v>713</v>
      </c>
    </row>
    <row r="186" spans="1:10">
      <c r="A186" s="1" t="s">
        <v>103</v>
      </c>
      <c r="B186" s="1" t="s">
        <v>726</v>
      </c>
      <c r="C186" s="1" t="s">
        <v>42</v>
      </c>
      <c r="D186" s="1" t="s">
        <v>713</v>
      </c>
      <c r="E186" s="87" t="s">
        <v>373</v>
      </c>
      <c r="F186" s="1" t="s">
        <v>852</v>
      </c>
      <c r="G186" s="1">
        <v>1501142</v>
      </c>
      <c r="H186" s="1" t="s">
        <v>105</v>
      </c>
      <c r="I186" s="1" t="s">
        <v>42</v>
      </c>
      <c r="J186" s="1" t="s">
        <v>713</v>
      </c>
    </row>
    <row r="187" spans="1:10">
      <c r="A187" s="1" t="s">
        <v>103</v>
      </c>
      <c r="B187" s="1" t="s">
        <v>726</v>
      </c>
      <c r="C187" s="1" t="s">
        <v>42</v>
      </c>
      <c r="D187" s="1" t="s">
        <v>713</v>
      </c>
      <c r="E187" s="87" t="s">
        <v>403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713</v>
      </c>
    </row>
    <row r="188" spans="1:10">
      <c r="A188" s="1" t="s">
        <v>106</v>
      </c>
      <c r="B188" s="1" t="s">
        <v>726</v>
      </c>
      <c r="C188" s="1" t="s">
        <v>42</v>
      </c>
      <c r="D188" s="1" t="s">
        <v>713</v>
      </c>
      <c r="E188" s="87" t="s">
        <v>453</v>
      </c>
      <c r="F188" s="1" t="s">
        <v>853</v>
      </c>
      <c r="G188" s="1">
        <v>1501136</v>
      </c>
      <c r="H188" s="1" t="s">
        <v>106</v>
      </c>
      <c r="I188" s="1" t="s">
        <v>42</v>
      </c>
      <c r="J188" s="1" t="s">
        <v>713</v>
      </c>
    </row>
    <row r="189" spans="1:10">
      <c r="A189" s="1" t="s">
        <v>106</v>
      </c>
      <c r="B189" s="1" t="s">
        <v>726</v>
      </c>
      <c r="C189" s="1" t="s">
        <v>42</v>
      </c>
      <c r="D189" s="1" t="s">
        <v>713</v>
      </c>
      <c r="E189" s="87" t="s">
        <v>298</v>
      </c>
      <c r="F189" s="1" t="s">
        <v>854</v>
      </c>
      <c r="G189" s="1">
        <v>1501134</v>
      </c>
      <c r="H189" s="1" t="s">
        <v>106</v>
      </c>
      <c r="I189" s="1" t="s">
        <v>42</v>
      </c>
      <c r="J189" s="1" t="s">
        <v>713</v>
      </c>
    </row>
    <row r="190" spans="1:10">
      <c r="A190" s="1" t="s">
        <v>106</v>
      </c>
      <c r="B190" s="1" t="s">
        <v>726</v>
      </c>
      <c r="C190" s="1" t="s">
        <v>42</v>
      </c>
      <c r="D190" s="1" t="s">
        <v>713</v>
      </c>
      <c r="E190" s="87" t="s">
        <v>458</v>
      </c>
      <c r="F190" s="1" t="s">
        <v>855</v>
      </c>
      <c r="G190" s="1">
        <v>1501132</v>
      </c>
      <c r="H190" s="1" t="s">
        <v>106</v>
      </c>
      <c r="I190" s="1" t="s">
        <v>42</v>
      </c>
      <c r="J190" s="1" t="s">
        <v>713</v>
      </c>
    </row>
    <row r="191" spans="1:10">
      <c r="A191" s="1" t="s">
        <v>106</v>
      </c>
      <c r="B191" s="1" t="s">
        <v>726</v>
      </c>
      <c r="C191" s="1" t="s">
        <v>42</v>
      </c>
      <c r="D191" s="1" t="s">
        <v>713</v>
      </c>
      <c r="E191" s="87" t="s">
        <v>426</v>
      </c>
      <c r="F191" s="1" t="s">
        <v>856</v>
      </c>
      <c r="G191" s="1">
        <v>1501130</v>
      </c>
      <c r="H191" s="1" t="s">
        <v>106</v>
      </c>
      <c r="I191" s="1" t="s">
        <v>42</v>
      </c>
      <c r="J191" s="1" t="s">
        <v>713</v>
      </c>
    </row>
    <row r="192" spans="1:10">
      <c r="A192" s="1" t="s">
        <v>106</v>
      </c>
      <c r="B192" s="1" t="s">
        <v>726</v>
      </c>
      <c r="C192" s="1" t="s">
        <v>42</v>
      </c>
      <c r="D192" s="1" t="s">
        <v>713</v>
      </c>
      <c r="E192" s="87" t="s">
        <v>328</v>
      </c>
      <c r="F192" s="1" t="s">
        <v>857</v>
      </c>
      <c r="G192" s="1">
        <v>1501128</v>
      </c>
      <c r="H192" s="1" t="s">
        <v>106</v>
      </c>
      <c r="I192" s="1" t="s">
        <v>42</v>
      </c>
      <c r="J192" s="1" t="s">
        <v>713</v>
      </c>
    </row>
    <row r="193" spans="1:10">
      <c r="A193" s="1" t="s">
        <v>101</v>
      </c>
      <c r="B193" s="1" t="s">
        <v>858</v>
      </c>
      <c r="C193" s="1" t="s">
        <v>42</v>
      </c>
      <c r="D193" s="1" t="s">
        <v>713</v>
      </c>
      <c r="E193" s="87" t="s">
        <v>234</v>
      </c>
      <c r="F193" s="1" t="s">
        <v>859</v>
      </c>
      <c r="G193" s="1">
        <v>1501124</v>
      </c>
      <c r="H193" s="1" t="s">
        <v>233</v>
      </c>
      <c r="I193" s="1" t="s">
        <v>42</v>
      </c>
      <c r="J193" s="1" t="s">
        <v>713</v>
      </c>
    </row>
    <row r="194" spans="1:10">
      <c r="A194" s="1" t="s">
        <v>101</v>
      </c>
      <c r="B194" s="1" t="s">
        <v>858</v>
      </c>
      <c r="C194" s="1" t="s">
        <v>42</v>
      </c>
      <c r="D194" s="1" t="s">
        <v>713</v>
      </c>
      <c r="E194" s="87" t="s">
        <v>308</v>
      </c>
      <c r="F194" s="1" t="s">
        <v>619</v>
      </c>
      <c r="G194" s="1">
        <v>1501122</v>
      </c>
      <c r="H194" s="1" t="s">
        <v>233</v>
      </c>
      <c r="I194" s="1" t="s">
        <v>42</v>
      </c>
      <c r="J194" s="1" t="s">
        <v>713</v>
      </c>
    </row>
    <row r="195" spans="1:10">
      <c r="A195" s="1" t="s">
        <v>101</v>
      </c>
      <c r="B195" s="1" t="s">
        <v>858</v>
      </c>
      <c r="C195" s="1" t="s">
        <v>42</v>
      </c>
      <c r="D195" s="1" t="s">
        <v>713</v>
      </c>
      <c r="E195" s="87" t="s">
        <v>264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713</v>
      </c>
    </row>
    <row r="196" spans="1:10">
      <c r="A196" s="1" t="s">
        <v>101</v>
      </c>
      <c r="B196" s="1" t="s">
        <v>858</v>
      </c>
      <c r="C196" s="1" t="s">
        <v>42</v>
      </c>
      <c r="D196" s="1" t="s">
        <v>713</v>
      </c>
      <c r="E196" s="87" t="s">
        <v>513</v>
      </c>
      <c r="F196" s="1" t="s">
        <v>860</v>
      </c>
      <c r="G196" s="1">
        <v>1501118</v>
      </c>
      <c r="H196" s="1" t="s">
        <v>233</v>
      </c>
      <c r="I196" s="1" t="s">
        <v>42</v>
      </c>
      <c r="J196" s="1" t="s">
        <v>713</v>
      </c>
    </row>
    <row r="197" spans="1:10">
      <c r="A197" s="1" t="s">
        <v>101</v>
      </c>
      <c r="B197" s="1" t="s">
        <v>858</v>
      </c>
      <c r="C197" s="1" t="s">
        <v>42</v>
      </c>
      <c r="D197" s="1" t="s">
        <v>713</v>
      </c>
      <c r="E197" s="87" t="s">
        <v>439</v>
      </c>
      <c r="F197" s="1" t="s">
        <v>608</v>
      </c>
      <c r="G197" s="1">
        <v>1501116</v>
      </c>
      <c r="H197" s="1" t="s">
        <v>233</v>
      </c>
      <c r="I197" s="1" t="s">
        <v>42</v>
      </c>
      <c r="J197" s="1" t="s">
        <v>713</v>
      </c>
    </row>
    <row r="198" spans="1:10">
      <c r="A198" s="1" t="s">
        <v>101</v>
      </c>
      <c r="B198" s="1" t="s">
        <v>858</v>
      </c>
      <c r="C198" s="1" t="s">
        <v>42</v>
      </c>
      <c r="D198" s="1" t="s">
        <v>713</v>
      </c>
      <c r="E198" s="87" t="s">
        <v>392</v>
      </c>
      <c r="F198" s="1" t="s">
        <v>668</v>
      </c>
      <c r="G198" s="1">
        <v>1501114</v>
      </c>
      <c r="H198" s="1" t="s">
        <v>233</v>
      </c>
      <c r="I198" s="1" t="s">
        <v>42</v>
      </c>
      <c r="J198" s="1" t="s">
        <v>713</v>
      </c>
    </row>
    <row r="199" spans="1:10">
      <c r="A199" s="1" t="s">
        <v>105</v>
      </c>
      <c r="B199" s="1" t="s">
        <v>726</v>
      </c>
      <c r="C199" s="1" t="s">
        <v>42</v>
      </c>
      <c r="D199" s="1" t="s">
        <v>713</v>
      </c>
      <c r="E199" s="87" t="s">
        <v>305</v>
      </c>
      <c r="F199" s="1" t="s">
        <v>861</v>
      </c>
      <c r="G199" s="1">
        <v>1501110</v>
      </c>
      <c r="H199" s="1" t="s">
        <v>105</v>
      </c>
      <c r="I199" s="1" t="s">
        <v>42</v>
      </c>
      <c r="J199" s="1" t="s">
        <v>713</v>
      </c>
    </row>
    <row r="200" spans="1:10">
      <c r="A200" s="1" t="s">
        <v>105</v>
      </c>
      <c r="B200" s="1" t="s">
        <v>726</v>
      </c>
      <c r="C200" s="1" t="s">
        <v>42</v>
      </c>
      <c r="D200" s="1" t="s">
        <v>713</v>
      </c>
      <c r="E200" s="87" t="s">
        <v>383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713</v>
      </c>
    </row>
    <row r="201" spans="1:10">
      <c r="A201" s="1" t="s">
        <v>105</v>
      </c>
      <c r="B201" s="1" t="s">
        <v>726</v>
      </c>
      <c r="C201" s="1" t="s">
        <v>42</v>
      </c>
      <c r="D201" s="1" t="s">
        <v>713</v>
      </c>
      <c r="E201" s="87" t="s">
        <v>446</v>
      </c>
      <c r="F201" s="1" t="s">
        <v>862</v>
      </c>
      <c r="G201" s="1">
        <v>1501106</v>
      </c>
      <c r="H201" s="1" t="s">
        <v>105</v>
      </c>
      <c r="I201" s="1" t="s">
        <v>42</v>
      </c>
      <c r="J201" s="1" t="s">
        <v>713</v>
      </c>
    </row>
    <row r="202" spans="1:10">
      <c r="A202" s="1" t="s">
        <v>105</v>
      </c>
      <c r="B202" s="1" t="s">
        <v>726</v>
      </c>
      <c r="C202" s="1" t="s">
        <v>42</v>
      </c>
      <c r="D202" s="1" t="s">
        <v>713</v>
      </c>
      <c r="E202" s="87" t="s">
        <v>382</v>
      </c>
      <c r="F202" s="1" t="s">
        <v>863</v>
      </c>
      <c r="G202" s="1">
        <v>1501104</v>
      </c>
      <c r="H202" s="1" t="s">
        <v>105</v>
      </c>
      <c r="I202" s="1" t="s">
        <v>42</v>
      </c>
      <c r="J202" s="1" t="s">
        <v>713</v>
      </c>
    </row>
    <row r="203" spans="1:10">
      <c r="A203" s="1" t="s">
        <v>105</v>
      </c>
      <c r="B203" s="1" t="s">
        <v>726</v>
      </c>
      <c r="C203" s="1" t="s">
        <v>42</v>
      </c>
      <c r="D203" s="1" t="s">
        <v>713</v>
      </c>
      <c r="E203" s="87" t="s">
        <v>301</v>
      </c>
      <c r="F203" s="1" t="s">
        <v>864</v>
      </c>
      <c r="G203" s="1">
        <v>1501102</v>
      </c>
      <c r="H203" s="1" t="s">
        <v>105</v>
      </c>
      <c r="I203" s="1" t="s">
        <v>42</v>
      </c>
      <c r="J203" s="1" t="s">
        <v>713</v>
      </c>
    </row>
    <row r="204" spans="1:10">
      <c r="A204" s="1" t="s">
        <v>105</v>
      </c>
      <c r="B204" s="1" t="s">
        <v>726</v>
      </c>
      <c r="C204" s="1" t="s">
        <v>42</v>
      </c>
      <c r="D204" s="1" t="s">
        <v>713</v>
      </c>
      <c r="E204" s="87" t="s">
        <v>271</v>
      </c>
      <c r="F204" s="1" t="s">
        <v>865</v>
      </c>
      <c r="G204" s="1">
        <v>1501100</v>
      </c>
      <c r="H204" s="1" t="s">
        <v>105</v>
      </c>
      <c r="I204" s="1" t="s">
        <v>42</v>
      </c>
      <c r="J204" s="1" t="s">
        <v>713</v>
      </c>
    </row>
    <row r="205" spans="1:10" hidden="1">
      <c r="A205" s="1" t="s">
        <v>118</v>
      </c>
      <c r="B205" s="1" t="s">
        <v>726</v>
      </c>
      <c r="C205" s="1" t="s">
        <v>45</v>
      </c>
      <c r="D205" s="1" t="s">
        <v>713</v>
      </c>
      <c r="E205" s="87" t="s">
        <v>212</v>
      </c>
      <c r="F205" s="1" t="s">
        <v>866</v>
      </c>
      <c r="G205" s="1">
        <v>1500654</v>
      </c>
      <c r="H205" s="1" t="s">
        <v>118</v>
      </c>
      <c r="I205" s="1" t="s">
        <v>45</v>
      </c>
      <c r="J205" s="1" t="s">
        <v>713</v>
      </c>
    </row>
    <row r="206" spans="1:10" hidden="1">
      <c r="A206" s="1" t="s">
        <v>118</v>
      </c>
      <c r="B206" s="1" t="s">
        <v>726</v>
      </c>
      <c r="C206" s="1" t="s">
        <v>45</v>
      </c>
      <c r="D206" s="1" t="s">
        <v>713</v>
      </c>
      <c r="E206" s="87" t="s">
        <v>285</v>
      </c>
      <c r="F206" s="1" t="s">
        <v>867</v>
      </c>
      <c r="G206" s="1">
        <v>1500652</v>
      </c>
      <c r="H206" s="1" t="s">
        <v>118</v>
      </c>
      <c r="I206" s="1" t="s">
        <v>45</v>
      </c>
      <c r="J206" s="1" t="s">
        <v>713</v>
      </c>
    </row>
    <row r="207" spans="1:10" hidden="1">
      <c r="A207" s="1" t="s">
        <v>118</v>
      </c>
      <c r="B207" s="1" t="s">
        <v>726</v>
      </c>
      <c r="C207" s="1" t="s">
        <v>45</v>
      </c>
      <c r="D207" s="1" t="s">
        <v>713</v>
      </c>
      <c r="E207" s="87" t="s">
        <v>490</v>
      </c>
      <c r="F207" s="1" t="s">
        <v>868</v>
      </c>
      <c r="G207" s="1">
        <v>1500650</v>
      </c>
      <c r="H207" s="1" t="s">
        <v>118</v>
      </c>
      <c r="I207" s="1" t="s">
        <v>45</v>
      </c>
      <c r="J207" s="1" t="s">
        <v>713</v>
      </c>
    </row>
    <row r="208" spans="1:10" hidden="1">
      <c r="A208" s="1" t="s">
        <v>116</v>
      </c>
      <c r="B208" s="1" t="s">
        <v>712</v>
      </c>
      <c r="C208" s="1" t="s">
        <v>45</v>
      </c>
      <c r="D208" s="1" t="s">
        <v>713</v>
      </c>
      <c r="E208" s="87" t="s">
        <v>274</v>
      </c>
      <c r="F208" s="1" t="s">
        <v>869</v>
      </c>
      <c r="G208" s="1">
        <v>1500646</v>
      </c>
      <c r="H208" s="1" t="s">
        <v>870</v>
      </c>
      <c r="I208" s="1" t="s">
        <v>45</v>
      </c>
      <c r="J208" s="1" t="s">
        <v>713</v>
      </c>
    </row>
    <row r="209" spans="1:10" hidden="1">
      <c r="A209" s="1" t="s">
        <v>112</v>
      </c>
      <c r="B209" s="1" t="s">
        <v>858</v>
      </c>
      <c r="C209" s="1" t="s">
        <v>45</v>
      </c>
      <c r="D209" s="1" t="s">
        <v>713</v>
      </c>
      <c r="E209" s="87" t="s">
        <v>244</v>
      </c>
      <c r="F209" s="1" t="s">
        <v>871</v>
      </c>
      <c r="G209" s="1">
        <v>1500644</v>
      </c>
      <c r="H209" s="1" t="s">
        <v>211</v>
      </c>
      <c r="I209" s="1" t="s">
        <v>45</v>
      </c>
      <c r="J209" s="1" t="s">
        <v>713</v>
      </c>
    </row>
    <row r="210" spans="1:10" hidden="1">
      <c r="A210" s="1" t="s">
        <v>112</v>
      </c>
      <c r="B210" s="1" t="s">
        <v>858</v>
      </c>
      <c r="C210" s="1" t="s">
        <v>45</v>
      </c>
      <c r="D210" s="1" t="s">
        <v>713</v>
      </c>
      <c r="E210" s="87" t="s">
        <v>269</v>
      </c>
      <c r="F210" s="1" t="s">
        <v>872</v>
      </c>
      <c r="G210" s="1">
        <v>1500642</v>
      </c>
      <c r="H210" s="1" t="s">
        <v>211</v>
      </c>
      <c r="I210" s="1" t="s">
        <v>45</v>
      </c>
      <c r="J210" s="1" t="s">
        <v>713</v>
      </c>
    </row>
    <row r="211" spans="1:10" hidden="1">
      <c r="A211" s="1" t="s">
        <v>115</v>
      </c>
      <c r="B211" s="1" t="s">
        <v>726</v>
      </c>
      <c r="C211" s="1" t="s">
        <v>45</v>
      </c>
      <c r="D211" s="1" t="s">
        <v>713</v>
      </c>
      <c r="E211" s="87" t="s">
        <v>407</v>
      </c>
      <c r="F211" s="1" t="s">
        <v>873</v>
      </c>
      <c r="G211" s="1">
        <v>1500640</v>
      </c>
      <c r="H211" s="1" t="s">
        <v>870</v>
      </c>
      <c r="I211" s="1" t="s">
        <v>45</v>
      </c>
      <c r="J211" s="1" t="s">
        <v>713</v>
      </c>
    </row>
    <row r="212" spans="1:10" hidden="1">
      <c r="A212" s="1" t="s">
        <v>115</v>
      </c>
      <c r="B212" s="1" t="s">
        <v>726</v>
      </c>
      <c r="C212" s="1" t="s">
        <v>45</v>
      </c>
      <c r="D212" s="1" t="s">
        <v>713</v>
      </c>
      <c r="E212" s="87" t="s">
        <v>281</v>
      </c>
      <c r="F212" s="1" t="s">
        <v>874</v>
      </c>
      <c r="G212" s="1">
        <v>1500638</v>
      </c>
      <c r="H212" s="1" t="s">
        <v>870</v>
      </c>
      <c r="I212" s="1" t="s">
        <v>45</v>
      </c>
      <c r="J212" s="1" t="s">
        <v>713</v>
      </c>
    </row>
    <row r="213" spans="1:10" hidden="1">
      <c r="A213" s="1" t="s">
        <v>118</v>
      </c>
      <c r="B213" s="1" t="s">
        <v>726</v>
      </c>
      <c r="C213" s="1" t="s">
        <v>45</v>
      </c>
      <c r="D213" s="1" t="s">
        <v>713</v>
      </c>
      <c r="E213" s="87" t="s">
        <v>466</v>
      </c>
      <c r="F213" s="1" t="s">
        <v>875</v>
      </c>
      <c r="G213" s="1">
        <v>1500636</v>
      </c>
      <c r="H213" s="1" t="s">
        <v>118</v>
      </c>
      <c r="I213" s="1" t="s">
        <v>45</v>
      </c>
      <c r="J213" s="1" t="s">
        <v>713</v>
      </c>
    </row>
    <row r="214" spans="1:10" hidden="1">
      <c r="A214" s="1" t="s">
        <v>116</v>
      </c>
      <c r="B214" s="1" t="s">
        <v>712</v>
      </c>
      <c r="C214" s="1" t="s">
        <v>45</v>
      </c>
      <c r="D214" s="1" t="s">
        <v>713</v>
      </c>
      <c r="E214" s="87" t="s">
        <v>361</v>
      </c>
      <c r="F214" s="1" t="s">
        <v>876</v>
      </c>
      <c r="G214" s="1">
        <v>1500634</v>
      </c>
      <c r="H214" s="1" t="s">
        <v>870</v>
      </c>
      <c r="I214" s="1" t="s">
        <v>45</v>
      </c>
      <c r="J214" s="1" t="s">
        <v>713</v>
      </c>
    </row>
    <row r="215" spans="1:10" hidden="1">
      <c r="A215" s="1" t="s">
        <v>116</v>
      </c>
      <c r="B215" s="1" t="s">
        <v>712</v>
      </c>
      <c r="C215" s="1" t="s">
        <v>45</v>
      </c>
      <c r="D215" s="1" t="s">
        <v>713</v>
      </c>
      <c r="E215" s="87" t="s">
        <v>368</v>
      </c>
      <c r="F215" s="1" t="s">
        <v>870</v>
      </c>
      <c r="G215" s="1">
        <v>1500632</v>
      </c>
      <c r="H215" s="1" t="s">
        <v>870</v>
      </c>
      <c r="I215" s="1" t="s">
        <v>45</v>
      </c>
      <c r="J215" s="1" t="s">
        <v>713</v>
      </c>
    </row>
    <row r="216" spans="1:10" hidden="1">
      <c r="A216" s="1" t="s">
        <v>110</v>
      </c>
      <c r="B216" s="1" t="s">
        <v>712</v>
      </c>
      <c r="C216" s="1" t="s">
        <v>45</v>
      </c>
      <c r="D216" s="1" t="s">
        <v>713</v>
      </c>
      <c r="E216" s="87" t="s">
        <v>321</v>
      </c>
      <c r="F216" s="1" t="s">
        <v>603</v>
      </c>
      <c r="G216" s="1">
        <v>1500628</v>
      </c>
      <c r="H216" s="1" t="s">
        <v>110</v>
      </c>
      <c r="I216" s="1" t="s">
        <v>45</v>
      </c>
      <c r="J216" s="1" t="s">
        <v>713</v>
      </c>
    </row>
    <row r="217" spans="1:10" hidden="1">
      <c r="A217" s="1" t="s">
        <v>110</v>
      </c>
      <c r="B217" s="1" t="s">
        <v>712</v>
      </c>
      <c r="C217" s="1" t="s">
        <v>45</v>
      </c>
      <c r="D217" s="1" t="s">
        <v>713</v>
      </c>
      <c r="E217" s="87" t="s">
        <v>457</v>
      </c>
      <c r="F217" s="1" t="s">
        <v>877</v>
      </c>
      <c r="G217" s="1">
        <v>1500626</v>
      </c>
      <c r="H217" s="1" t="s">
        <v>110</v>
      </c>
      <c r="I217" s="1" t="s">
        <v>45</v>
      </c>
      <c r="J217" s="1" t="s">
        <v>713</v>
      </c>
    </row>
    <row r="218" spans="1:10" hidden="1">
      <c r="A218" s="1" t="s">
        <v>110</v>
      </c>
      <c r="B218" s="1" t="s">
        <v>712</v>
      </c>
      <c r="C218" s="1" t="s">
        <v>45</v>
      </c>
      <c r="D218" s="1" t="s">
        <v>713</v>
      </c>
      <c r="E218" s="87" t="s">
        <v>541</v>
      </c>
      <c r="F218" s="1" t="s">
        <v>878</v>
      </c>
      <c r="G218" s="1">
        <v>1500624</v>
      </c>
      <c r="H218" s="1" t="s">
        <v>110</v>
      </c>
      <c r="I218" s="1" t="s">
        <v>45</v>
      </c>
      <c r="J218" s="1" t="s">
        <v>713</v>
      </c>
    </row>
    <row r="219" spans="1:10" hidden="1">
      <c r="A219" s="1" t="s">
        <v>118</v>
      </c>
      <c r="B219" s="1" t="s">
        <v>726</v>
      </c>
      <c r="C219" s="1" t="s">
        <v>45</v>
      </c>
      <c r="D219" s="1" t="s">
        <v>713</v>
      </c>
      <c r="E219" s="87" t="s">
        <v>379</v>
      </c>
      <c r="F219" s="1" t="s">
        <v>879</v>
      </c>
      <c r="G219" s="1">
        <v>1500622</v>
      </c>
      <c r="H219" s="1" t="s">
        <v>118</v>
      </c>
      <c r="I219" s="1" t="s">
        <v>45</v>
      </c>
      <c r="J219" s="1" t="s">
        <v>713</v>
      </c>
    </row>
    <row r="220" spans="1:10" hidden="1">
      <c r="A220" s="1" t="s">
        <v>110</v>
      </c>
      <c r="B220" s="1" t="s">
        <v>712</v>
      </c>
      <c r="C220" s="1" t="s">
        <v>45</v>
      </c>
      <c r="D220" s="1" t="s">
        <v>713</v>
      </c>
      <c r="E220" s="87" t="s">
        <v>250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713</v>
      </c>
    </row>
    <row r="221" spans="1:10" hidden="1">
      <c r="A221" s="1" t="s">
        <v>110</v>
      </c>
      <c r="B221" s="1" t="s">
        <v>712</v>
      </c>
      <c r="C221" s="1" t="s">
        <v>45</v>
      </c>
      <c r="D221" s="1" t="s">
        <v>713</v>
      </c>
      <c r="E221" s="87" t="s">
        <v>239</v>
      </c>
      <c r="F221" s="1" t="s">
        <v>880</v>
      </c>
      <c r="G221" s="1">
        <v>1500618</v>
      </c>
      <c r="H221" s="1" t="s">
        <v>110</v>
      </c>
      <c r="I221" s="1" t="s">
        <v>45</v>
      </c>
      <c r="J221" s="1" t="s">
        <v>713</v>
      </c>
    </row>
    <row r="222" spans="1:10" hidden="1">
      <c r="A222" s="1" t="s">
        <v>110</v>
      </c>
      <c r="B222" s="1" t="s">
        <v>712</v>
      </c>
      <c r="C222" s="1" t="s">
        <v>45</v>
      </c>
      <c r="D222" s="1" t="s">
        <v>713</v>
      </c>
      <c r="E222" s="87" t="s">
        <v>481</v>
      </c>
      <c r="F222" s="1" t="s">
        <v>881</v>
      </c>
      <c r="G222" s="1">
        <v>1500616</v>
      </c>
      <c r="H222" s="1" t="s">
        <v>110</v>
      </c>
      <c r="I222" s="1" t="s">
        <v>45</v>
      </c>
      <c r="J222" s="1" t="s">
        <v>713</v>
      </c>
    </row>
    <row r="223" spans="1:10" hidden="1">
      <c r="A223" s="1" t="s">
        <v>117</v>
      </c>
      <c r="B223" s="1" t="s">
        <v>712</v>
      </c>
      <c r="C223" s="1" t="s">
        <v>45</v>
      </c>
      <c r="D223" s="1" t="s">
        <v>713</v>
      </c>
      <c r="E223" s="87" t="s">
        <v>423</v>
      </c>
      <c r="F223" s="1" t="s">
        <v>882</v>
      </c>
      <c r="G223" s="1">
        <v>1500522</v>
      </c>
      <c r="H223" s="1" t="s">
        <v>117</v>
      </c>
      <c r="I223" s="1" t="s">
        <v>45</v>
      </c>
      <c r="J223" s="1" t="s">
        <v>713</v>
      </c>
    </row>
    <row r="224" spans="1:10" hidden="1">
      <c r="A224" s="1" t="s">
        <v>111</v>
      </c>
      <c r="B224" s="1" t="s">
        <v>712</v>
      </c>
      <c r="C224" s="1" t="s">
        <v>45</v>
      </c>
      <c r="D224" s="1" t="s">
        <v>713</v>
      </c>
      <c r="E224" s="87" t="s">
        <v>540</v>
      </c>
      <c r="F224" s="1" t="s">
        <v>883</v>
      </c>
      <c r="G224" s="1">
        <v>1500520</v>
      </c>
      <c r="H224" s="1" t="s">
        <v>111</v>
      </c>
      <c r="I224" s="1" t="s">
        <v>45</v>
      </c>
      <c r="J224" s="1" t="s">
        <v>713</v>
      </c>
    </row>
    <row r="225" spans="1:10" hidden="1">
      <c r="A225" s="1" t="s">
        <v>117</v>
      </c>
      <c r="B225" s="1" t="s">
        <v>712</v>
      </c>
      <c r="C225" s="1" t="s">
        <v>45</v>
      </c>
      <c r="D225" s="1" t="s">
        <v>713</v>
      </c>
      <c r="E225" s="87" t="s">
        <v>282</v>
      </c>
      <c r="F225" s="1" t="s">
        <v>884</v>
      </c>
      <c r="G225" s="1">
        <v>1500518</v>
      </c>
      <c r="H225" s="1" t="s">
        <v>117</v>
      </c>
      <c r="I225" s="1" t="s">
        <v>45</v>
      </c>
      <c r="J225" s="1" t="s">
        <v>713</v>
      </c>
    </row>
    <row r="226" spans="1:10" hidden="1">
      <c r="A226" s="1" t="s">
        <v>117</v>
      </c>
      <c r="B226" s="1" t="s">
        <v>712</v>
      </c>
      <c r="C226" s="1" t="s">
        <v>45</v>
      </c>
      <c r="D226" s="1" t="s">
        <v>713</v>
      </c>
      <c r="E226" s="87" t="s">
        <v>468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713</v>
      </c>
    </row>
    <row r="227" spans="1:10" hidden="1">
      <c r="A227" s="1" t="s">
        <v>111</v>
      </c>
      <c r="B227" s="1" t="s">
        <v>712</v>
      </c>
      <c r="C227" s="1" t="s">
        <v>45</v>
      </c>
      <c r="D227" s="1" t="s">
        <v>713</v>
      </c>
      <c r="E227" s="87" t="s">
        <v>258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713</v>
      </c>
    </row>
    <row r="228" spans="1:10" hidden="1">
      <c r="A228" s="1" t="s">
        <v>109</v>
      </c>
      <c r="B228" s="1" t="s">
        <v>726</v>
      </c>
      <c r="C228" s="1" t="s">
        <v>45</v>
      </c>
      <c r="D228" s="1" t="s">
        <v>713</v>
      </c>
      <c r="E228" s="87" t="s">
        <v>390</v>
      </c>
      <c r="F228" s="1" t="s">
        <v>885</v>
      </c>
      <c r="G228" s="1">
        <v>1500504</v>
      </c>
      <c r="H228" s="1" t="s">
        <v>109</v>
      </c>
      <c r="I228" s="1" t="s">
        <v>45</v>
      </c>
      <c r="J228" s="1" t="s">
        <v>713</v>
      </c>
    </row>
    <row r="229" spans="1:10" hidden="1">
      <c r="A229" s="1" t="s">
        <v>119</v>
      </c>
      <c r="B229" s="1" t="s">
        <v>712</v>
      </c>
      <c r="C229" s="1" t="s">
        <v>45</v>
      </c>
      <c r="D229" s="1" t="s">
        <v>713</v>
      </c>
      <c r="E229" s="87" t="s">
        <v>381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713</v>
      </c>
    </row>
    <row r="230" spans="1:10" hidden="1">
      <c r="A230" s="1" t="s">
        <v>113</v>
      </c>
      <c r="B230" s="1" t="s">
        <v>726</v>
      </c>
      <c r="C230" s="1" t="s">
        <v>45</v>
      </c>
      <c r="D230" s="1" t="s">
        <v>713</v>
      </c>
      <c r="E230" s="87" t="s">
        <v>488</v>
      </c>
      <c r="F230" s="1" t="s">
        <v>886</v>
      </c>
      <c r="G230" s="1">
        <v>1500498</v>
      </c>
      <c r="H230" s="1" t="s">
        <v>113</v>
      </c>
      <c r="I230" s="1" t="s">
        <v>45</v>
      </c>
      <c r="J230" s="1" t="s">
        <v>713</v>
      </c>
    </row>
    <row r="231" spans="1:10" hidden="1">
      <c r="A231" s="1" t="s">
        <v>113</v>
      </c>
      <c r="B231" s="1" t="s">
        <v>726</v>
      </c>
      <c r="C231" s="1" t="s">
        <v>45</v>
      </c>
      <c r="D231" s="1" t="s">
        <v>713</v>
      </c>
      <c r="E231" s="87" t="s">
        <v>325</v>
      </c>
      <c r="F231" s="1" t="s">
        <v>887</v>
      </c>
      <c r="G231" s="1">
        <v>1500494</v>
      </c>
      <c r="H231" s="1" t="s">
        <v>113</v>
      </c>
      <c r="I231" s="1" t="s">
        <v>45</v>
      </c>
      <c r="J231" s="1" t="s">
        <v>713</v>
      </c>
    </row>
    <row r="232" spans="1:10" hidden="1">
      <c r="A232" s="1" t="s">
        <v>120</v>
      </c>
      <c r="B232" s="1" t="s">
        <v>712</v>
      </c>
      <c r="C232" s="1" t="s">
        <v>45</v>
      </c>
      <c r="D232" s="1" t="s">
        <v>713</v>
      </c>
      <c r="E232" s="87" t="s">
        <v>479</v>
      </c>
      <c r="F232" s="1" t="s">
        <v>888</v>
      </c>
      <c r="G232" s="1">
        <v>1500492</v>
      </c>
      <c r="H232" s="1" t="s">
        <v>120</v>
      </c>
      <c r="I232" s="1" t="s">
        <v>45</v>
      </c>
      <c r="J232" s="1" t="s">
        <v>713</v>
      </c>
    </row>
    <row r="233" spans="1:10" hidden="1">
      <c r="A233" s="1" t="s">
        <v>109</v>
      </c>
      <c r="B233" s="1" t="s">
        <v>726</v>
      </c>
      <c r="C233" s="1" t="s">
        <v>45</v>
      </c>
      <c r="D233" s="1" t="s">
        <v>713</v>
      </c>
      <c r="E233" s="87" t="s">
        <v>371</v>
      </c>
      <c r="F233" s="1" t="s">
        <v>889</v>
      </c>
      <c r="G233" s="1">
        <v>1500490</v>
      </c>
      <c r="H233" s="1" t="s">
        <v>109</v>
      </c>
      <c r="I233" s="1" t="s">
        <v>45</v>
      </c>
      <c r="J233" s="1" t="s">
        <v>713</v>
      </c>
    </row>
    <row r="234" spans="1:10" hidden="1">
      <c r="A234" s="1" t="s">
        <v>120</v>
      </c>
      <c r="B234" s="1" t="s">
        <v>712</v>
      </c>
      <c r="C234" s="1" t="s">
        <v>45</v>
      </c>
      <c r="D234" s="1" t="s">
        <v>713</v>
      </c>
      <c r="E234" s="87" t="s">
        <v>320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713</v>
      </c>
    </row>
    <row r="235" spans="1:10" hidden="1">
      <c r="A235" s="1" t="s">
        <v>109</v>
      </c>
      <c r="B235" s="1" t="s">
        <v>726</v>
      </c>
      <c r="C235" s="1" t="s">
        <v>45</v>
      </c>
      <c r="D235" s="1" t="s">
        <v>713</v>
      </c>
      <c r="E235" s="87" t="s">
        <v>329</v>
      </c>
      <c r="F235" s="1" t="s">
        <v>329</v>
      </c>
      <c r="G235" s="1">
        <v>1500486</v>
      </c>
      <c r="H235" s="1" t="s">
        <v>109</v>
      </c>
      <c r="I235" s="1" t="s">
        <v>45</v>
      </c>
      <c r="J235" s="1" t="s">
        <v>713</v>
      </c>
    </row>
    <row r="236" spans="1:10" hidden="1">
      <c r="A236" s="1" t="s">
        <v>109</v>
      </c>
      <c r="B236" s="1" t="s">
        <v>726</v>
      </c>
      <c r="C236" s="1" t="s">
        <v>45</v>
      </c>
      <c r="D236" s="1" t="s">
        <v>713</v>
      </c>
      <c r="E236" s="87" t="s">
        <v>309</v>
      </c>
      <c r="F236" s="1" t="s">
        <v>890</v>
      </c>
      <c r="G236" s="1">
        <v>1500484</v>
      </c>
      <c r="H236" s="1" t="s">
        <v>109</v>
      </c>
      <c r="I236" s="1" t="s">
        <v>45</v>
      </c>
      <c r="J236" s="1" t="s">
        <v>713</v>
      </c>
    </row>
    <row r="237" spans="1:10" hidden="1">
      <c r="A237" s="1" t="s">
        <v>113</v>
      </c>
      <c r="B237" s="1" t="s">
        <v>726</v>
      </c>
      <c r="C237" s="1" t="s">
        <v>45</v>
      </c>
      <c r="D237" s="1" t="s">
        <v>713</v>
      </c>
      <c r="E237" s="87" t="s">
        <v>420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713</v>
      </c>
    </row>
    <row r="238" spans="1:10" hidden="1">
      <c r="A238" s="1" t="s">
        <v>109</v>
      </c>
      <c r="B238" s="1" t="s">
        <v>726</v>
      </c>
      <c r="C238" s="1" t="s">
        <v>45</v>
      </c>
      <c r="D238" s="1" t="s">
        <v>713</v>
      </c>
      <c r="E238" s="87" t="s">
        <v>425</v>
      </c>
      <c r="F238" s="1" t="s">
        <v>891</v>
      </c>
      <c r="G238" s="1">
        <v>1500480</v>
      </c>
      <c r="H238" s="1" t="s">
        <v>109</v>
      </c>
      <c r="I238" s="1" t="s">
        <v>45</v>
      </c>
      <c r="J238" s="1" t="s">
        <v>713</v>
      </c>
    </row>
    <row r="239" spans="1:10" hidden="1">
      <c r="A239" s="1" t="s">
        <v>84</v>
      </c>
      <c r="B239" s="1" t="s">
        <v>726</v>
      </c>
      <c r="C239" s="1" t="s">
        <v>34</v>
      </c>
      <c r="D239" s="1" t="s">
        <v>713</v>
      </c>
      <c r="E239" s="87" t="s">
        <v>538</v>
      </c>
      <c r="F239" s="1" t="s">
        <v>892</v>
      </c>
      <c r="G239" s="1">
        <v>1500450</v>
      </c>
      <c r="H239" s="1" t="s">
        <v>84</v>
      </c>
      <c r="I239" s="1" t="s">
        <v>34</v>
      </c>
      <c r="J239" s="1" t="s">
        <v>713</v>
      </c>
    </row>
    <row r="240" spans="1:10" hidden="1">
      <c r="A240" s="1" t="s">
        <v>84</v>
      </c>
      <c r="B240" s="1" t="s">
        <v>726</v>
      </c>
      <c r="C240" s="1" t="s">
        <v>34</v>
      </c>
      <c r="D240" s="1" t="s">
        <v>713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713</v>
      </c>
    </row>
    <row r="241" spans="1:10" hidden="1">
      <c r="A241" s="1" t="s">
        <v>85</v>
      </c>
      <c r="B241" s="1" t="s">
        <v>712</v>
      </c>
      <c r="C241" s="1" t="s">
        <v>34</v>
      </c>
      <c r="D241" s="1" t="s">
        <v>713</v>
      </c>
      <c r="E241" s="87" t="s">
        <v>287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713</v>
      </c>
    </row>
    <row r="242" spans="1:10" hidden="1">
      <c r="A242" s="1" t="s">
        <v>85</v>
      </c>
      <c r="B242" s="1" t="s">
        <v>712</v>
      </c>
      <c r="C242" s="1" t="s">
        <v>34</v>
      </c>
      <c r="D242" s="1" t="s">
        <v>713</v>
      </c>
      <c r="E242" s="87" t="s">
        <v>367</v>
      </c>
      <c r="F242" s="1" t="s">
        <v>893</v>
      </c>
      <c r="G242" s="1">
        <v>1500442</v>
      </c>
      <c r="H242" s="1" t="s">
        <v>85</v>
      </c>
      <c r="I242" s="1" t="s">
        <v>34</v>
      </c>
      <c r="J242" s="1" t="s">
        <v>713</v>
      </c>
    </row>
    <row r="243" spans="1:10" hidden="1">
      <c r="A243" s="1" t="s">
        <v>85</v>
      </c>
      <c r="B243" s="1" t="s">
        <v>712</v>
      </c>
      <c r="C243" s="1" t="s">
        <v>34</v>
      </c>
      <c r="D243" s="1" t="s">
        <v>713</v>
      </c>
      <c r="E243" s="87" t="s">
        <v>472</v>
      </c>
      <c r="F243" s="1" t="s">
        <v>894</v>
      </c>
      <c r="G243" s="1">
        <v>1500440</v>
      </c>
      <c r="H243" s="1" t="s">
        <v>85</v>
      </c>
      <c r="I243" s="1" t="s">
        <v>34</v>
      </c>
      <c r="J243" s="1" t="s">
        <v>713</v>
      </c>
    </row>
    <row r="244" spans="1:10" hidden="1">
      <c r="A244" s="1" t="s">
        <v>79</v>
      </c>
      <c r="B244" s="1" t="s">
        <v>726</v>
      </c>
      <c r="C244" s="1" t="s">
        <v>34</v>
      </c>
      <c r="D244" s="1" t="s">
        <v>713</v>
      </c>
      <c r="E244" s="87" t="s">
        <v>473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713</v>
      </c>
    </row>
    <row r="245" spans="1:10" hidden="1">
      <c r="A245" s="1" t="s">
        <v>84</v>
      </c>
      <c r="B245" s="1" t="s">
        <v>726</v>
      </c>
      <c r="C245" s="1" t="s">
        <v>34</v>
      </c>
      <c r="D245" s="1" t="s">
        <v>713</v>
      </c>
      <c r="E245" s="87" t="s">
        <v>254</v>
      </c>
      <c r="F245" s="1" t="s">
        <v>895</v>
      </c>
      <c r="G245" s="1">
        <v>1500434</v>
      </c>
      <c r="H245" s="1" t="s">
        <v>84</v>
      </c>
      <c r="I245" s="1" t="s">
        <v>34</v>
      </c>
      <c r="J245" s="1" t="s">
        <v>713</v>
      </c>
    </row>
    <row r="246" spans="1:10" hidden="1">
      <c r="A246" s="1" t="s">
        <v>80</v>
      </c>
      <c r="B246" s="1" t="s">
        <v>712</v>
      </c>
      <c r="C246" s="1" t="s">
        <v>34</v>
      </c>
      <c r="D246" s="1" t="s">
        <v>713</v>
      </c>
      <c r="E246" s="87" t="s">
        <v>385</v>
      </c>
      <c r="F246" s="1" t="s">
        <v>896</v>
      </c>
      <c r="G246" s="1">
        <v>1500432</v>
      </c>
      <c r="H246" s="1" t="s">
        <v>85</v>
      </c>
      <c r="I246" s="1" t="s">
        <v>34</v>
      </c>
      <c r="J246" s="1" t="s">
        <v>713</v>
      </c>
    </row>
    <row r="247" spans="1:10" hidden="1">
      <c r="A247" s="1" t="s">
        <v>82</v>
      </c>
      <c r="B247" s="1" t="s">
        <v>712</v>
      </c>
      <c r="C247" s="1" t="s">
        <v>34</v>
      </c>
      <c r="D247" s="1" t="s">
        <v>713</v>
      </c>
      <c r="E247" s="87" t="s">
        <v>536</v>
      </c>
      <c r="F247" s="1" t="s">
        <v>897</v>
      </c>
      <c r="G247" s="1">
        <v>1500430</v>
      </c>
      <c r="H247" s="1" t="s">
        <v>82</v>
      </c>
      <c r="I247" s="1" t="s">
        <v>34</v>
      </c>
      <c r="J247" s="1" t="s">
        <v>713</v>
      </c>
    </row>
    <row r="248" spans="1:10" hidden="1">
      <c r="A248" s="1" t="s">
        <v>79</v>
      </c>
      <c r="B248" s="1" t="s">
        <v>726</v>
      </c>
      <c r="C248" s="1" t="s">
        <v>34</v>
      </c>
      <c r="D248" s="1" t="s">
        <v>713</v>
      </c>
      <c r="E248" s="87" t="s">
        <v>290</v>
      </c>
      <c r="F248" s="1" t="s">
        <v>698</v>
      </c>
      <c r="G248" s="1">
        <v>1500428</v>
      </c>
      <c r="H248" s="1" t="s">
        <v>79</v>
      </c>
      <c r="I248" s="1" t="s">
        <v>34</v>
      </c>
      <c r="J248" s="1" t="s">
        <v>713</v>
      </c>
    </row>
    <row r="249" spans="1:10" hidden="1">
      <c r="A249" s="1" t="s">
        <v>80</v>
      </c>
      <c r="B249" s="1" t="s">
        <v>712</v>
      </c>
      <c r="C249" s="1" t="s">
        <v>34</v>
      </c>
      <c r="D249" s="1" t="s">
        <v>713</v>
      </c>
      <c r="E249" s="87" t="s">
        <v>342</v>
      </c>
      <c r="F249" s="1" t="s">
        <v>898</v>
      </c>
      <c r="G249" s="1">
        <v>1500426</v>
      </c>
      <c r="H249" s="1" t="s">
        <v>85</v>
      </c>
      <c r="I249" s="1" t="s">
        <v>34</v>
      </c>
      <c r="J249" s="1" t="s">
        <v>713</v>
      </c>
    </row>
    <row r="250" spans="1:10" hidden="1">
      <c r="A250" s="1" t="s">
        <v>84</v>
      </c>
      <c r="B250" s="1" t="s">
        <v>726</v>
      </c>
      <c r="C250" s="1" t="s">
        <v>34</v>
      </c>
      <c r="D250" s="1" t="s">
        <v>713</v>
      </c>
      <c r="E250" s="87" t="s">
        <v>331</v>
      </c>
      <c r="F250" s="1" t="s">
        <v>899</v>
      </c>
      <c r="G250" s="1">
        <v>1500424</v>
      </c>
      <c r="H250" s="1" t="s">
        <v>84</v>
      </c>
      <c r="I250" s="1" t="s">
        <v>34</v>
      </c>
      <c r="J250" s="1" t="s">
        <v>713</v>
      </c>
    </row>
    <row r="251" spans="1:10" hidden="1">
      <c r="A251" s="1" t="s">
        <v>84</v>
      </c>
      <c r="B251" s="1" t="s">
        <v>726</v>
      </c>
      <c r="C251" s="1" t="s">
        <v>34</v>
      </c>
      <c r="D251" s="1" t="s">
        <v>713</v>
      </c>
      <c r="E251" s="87" t="s">
        <v>422</v>
      </c>
      <c r="F251" s="1" t="s">
        <v>900</v>
      </c>
      <c r="G251" s="1">
        <v>1500422</v>
      </c>
      <c r="H251" s="1" t="s">
        <v>84</v>
      </c>
      <c r="I251" s="1" t="s">
        <v>34</v>
      </c>
      <c r="J251" s="1" t="s">
        <v>713</v>
      </c>
    </row>
    <row r="252" spans="1:10" hidden="1">
      <c r="A252" s="1" t="s">
        <v>82</v>
      </c>
      <c r="B252" s="1" t="s">
        <v>712</v>
      </c>
      <c r="C252" s="1" t="s">
        <v>34</v>
      </c>
      <c r="D252" s="1" t="s">
        <v>713</v>
      </c>
      <c r="E252" s="87" t="s">
        <v>412</v>
      </c>
      <c r="F252" s="1" t="s">
        <v>901</v>
      </c>
      <c r="G252" s="1">
        <v>1500420</v>
      </c>
      <c r="H252" s="1" t="s">
        <v>82</v>
      </c>
      <c r="I252" s="1" t="s">
        <v>34</v>
      </c>
      <c r="J252" s="1" t="s">
        <v>713</v>
      </c>
    </row>
    <row r="253" spans="1:10" hidden="1">
      <c r="A253" s="1" t="s">
        <v>79</v>
      </c>
      <c r="B253" s="1" t="s">
        <v>726</v>
      </c>
      <c r="C253" s="1" t="s">
        <v>34</v>
      </c>
      <c r="D253" s="1" t="s">
        <v>713</v>
      </c>
      <c r="E253" s="87" t="s">
        <v>537</v>
      </c>
      <c r="F253" s="1" t="s">
        <v>902</v>
      </c>
      <c r="G253" s="1">
        <v>1500418</v>
      </c>
      <c r="H253" s="1" t="s">
        <v>79</v>
      </c>
      <c r="I253" s="1" t="s">
        <v>34</v>
      </c>
      <c r="J253" s="1" t="s">
        <v>713</v>
      </c>
    </row>
    <row r="254" spans="1:10" hidden="1">
      <c r="A254" s="1" t="s">
        <v>82</v>
      </c>
      <c r="B254" s="1" t="s">
        <v>712</v>
      </c>
      <c r="C254" s="1" t="s">
        <v>34</v>
      </c>
      <c r="D254" s="1" t="s">
        <v>713</v>
      </c>
      <c r="E254" s="87" t="s">
        <v>270</v>
      </c>
      <c r="F254" s="1" t="s">
        <v>581</v>
      </c>
      <c r="G254" s="1">
        <v>1500416</v>
      </c>
      <c r="H254" s="1" t="s">
        <v>82</v>
      </c>
      <c r="I254" s="1" t="s">
        <v>34</v>
      </c>
      <c r="J254" s="1" t="s">
        <v>713</v>
      </c>
    </row>
    <row r="255" spans="1:10" hidden="1">
      <c r="A255" s="1" t="s">
        <v>81</v>
      </c>
      <c r="B255" s="1" t="s">
        <v>726</v>
      </c>
      <c r="C255" s="1" t="s">
        <v>34</v>
      </c>
      <c r="D255" s="1" t="s">
        <v>713</v>
      </c>
      <c r="E255" s="87" t="s">
        <v>408</v>
      </c>
      <c r="F255" s="1" t="s">
        <v>903</v>
      </c>
      <c r="G255" s="1">
        <v>3450003</v>
      </c>
      <c r="H255" s="1" t="s">
        <v>81</v>
      </c>
      <c r="I255" s="1" t="s">
        <v>34</v>
      </c>
      <c r="J255" s="1" t="s">
        <v>713</v>
      </c>
    </row>
    <row r="256" spans="1:10" hidden="1">
      <c r="A256" s="1" t="s">
        <v>83</v>
      </c>
      <c r="B256" s="1" t="s">
        <v>726</v>
      </c>
      <c r="C256" s="1" t="s">
        <v>34</v>
      </c>
      <c r="D256" s="1" t="s">
        <v>713</v>
      </c>
      <c r="E256" s="87" t="s">
        <v>232</v>
      </c>
      <c r="F256" s="1" t="s">
        <v>904</v>
      </c>
      <c r="G256" s="1">
        <v>1500474</v>
      </c>
      <c r="H256" s="1" t="s">
        <v>83</v>
      </c>
      <c r="I256" s="1" t="s">
        <v>34</v>
      </c>
      <c r="J256" s="1" t="s">
        <v>713</v>
      </c>
    </row>
    <row r="257" spans="1:10" hidden="1">
      <c r="A257" s="1" t="s">
        <v>83</v>
      </c>
      <c r="B257" s="1" t="s">
        <v>726</v>
      </c>
      <c r="C257" s="1" t="s">
        <v>34</v>
      </c>
      <c r="D257" s="1" t="s">
        <v>713</v>
      </c>
      <c r="E257" s="87" t="s">
        <v>391</v>
      </c>
      <c r="F257" s="1" t="s">
        <v>905</v>
      </c>
      <c r="G257" s="1">
        <v>1500472</v>
      </c>
      <c r="H257" s="1" t="s">
        <v>83</v>
      </c>
      <c r="I257" s="1" t="s">
        <v>34</v>
      </c>
      <c r="J257" s="1" t="s">
        <v>713</v>
      </c>
    </row>
    <row r="258" spans="1:10" hidden="1">
      <c r="A258" s="1" t="s">
        <v>86</v>
      </c>
      <c r="B258" s="1" t="s">
        <v>726</v>
      </c>
      <c r="C258" s="1" t="s">
        <v>34</v>
      </c>
      <c r="D258" s="1" t="s">
        <v>713</v>
      </c>
      <c r="E258" s="87" t="s">
        <v>307</v>
      </c>
      <c r="F258" s="1" t="s">
        <v>650</v>
      </c>
      <c r="G258" s="1">
        <v>1500470</v>
      </c>
      <c r="H258" s="1" t="s">
        <v>86</v>
      </c>
      <c r="I258" s="1" t="s">
        <v>34</v>
      </c>
      <c r="J258" s="1" t="s">
        <v>713</v>
      </c>
    </row>
    <row r="259" spans="1:10" hidden="1">
      <c r="A259" s="1" t="s">
        <v>83</v>
      </c>
      <c r="B259" s="1" t="s">
        <v>726</v>
      </c>
      <c r="C259" s="1" t="s">
        <v>34</v>
      </c>
      <c r="D259" s="1" t="s">
        <v>713</v>
      </c>
      <c r="E259" s="87" t="s">
        <v>404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713</v>
      </c>
    </row>
    <row r="260" spans="1:10" hidden="1">
      <c r="A260" s="1" t="s">
        <v>86</v>
      </c>
      <c r="B260" s="1" t="s">
        <v>726</v>
      </c>
      <c r="C260" s="1" t="s">
        <v>34</v>
      </c>
      <c r="D260" s="1" t="s">
        <v>713</v>
      </c>
      <c r="E260" s="87" t="s">
        <v>428</v>
      </c>
      <c r="F260" s="1" t="s">
        <v>906</v>
      </c>
      <c r="G260" s="1">
        <v>1500456</v>
      </c>
      <c r="H260" s="1" t="s">
        <v>86</v>
      </c>
      <c r="I260" s="1" t="s">
        <v>34</v>
      </c>
      <c r="J260" s="1" t="s">
        <v>713</v>
      </c>
    </row>
    <row r="261" spans="1:10" hidden="1">
      <c r="A261" s="1" t="s">
        <v>81</v>
      </c>
      <c r="B261" s="1" t="s">
        <v>726</v>
      </c>
      <c r="C261" s="1" t="s">
        <v>34</v>
      </c>
      <c r="D261" s="1" t="s">
        <v>713</v>
      </c>
      <c r="E261" s="87" t="s">
        <v>360</v>
      </c>
      <c r="F261" s="1" t="s">
        <v>907</v>
      </c>
      <c r="G261" s="1">
        <v>1500464</v>
      </c>
      <c r="H261" s="1" t="s">
        <v>81</v>
      </c>
      <c r="I261" s="1" t="s">
        <v>34</v>
      </c>
      <c r="J261" s="1" t="s">
        <v>713</v>
      </c>
    </row>
    <row r="262" spans="1:10" hidden="1">
      <c r="A262" s="1" t="s">
        <v>83</v>
      </c>
      <c r="B262" s="1" t="s">
        <v>726</v>
      </c>
      <c r="C262" s="1" t="s">
        <v>34</v>
      </c>
      <c r="D262" s="1" t="s">
        <v>713</v>
      </c>
      <c r="E262" s="87" t="s">
        <v>327</v>
      </c>
      <c r="F262" s="1" t="s">
        <v>908</v>
      </c>
      <c r="G262" s="1">
        <v>1500462</v>
      </c>
      <c r="H262" s="1" t="s">
        <v>83</v>
      </c>
      <c r="I262" s="1" t="s">
        <v>34</v>
      </c>
      <c r="J262" s="1" t="s">
        <v>713</v>
      </c>
    </row>
    <row r="263" spans="1:10" hidden="1">
      <c r="A263" s="1" t="s">
        <v>81</v>
      </c>
      <c r="B263" s="1" t="s">
        <v>726</v>
      </c>
      <c r="C263" s="1" t="s">
        <v>34</v>
      </c>
      <c r="D263" s="1" t="s">
        <v>713</v>
      </c>
      <c r="E263" s="87" t="s">
        <v>429</v>
      </c>
      <c r="F263" s="1" t="s">
        <v>662</v>
      </c>
      <c r="G263" s="1">
        <v>1500460</v>
      </c>
      <c r="H263" s="1" t="s">
        <v>81</v>
      </c>
      <c r="I263" s="1" t="s">
        <v>34</v>
      </c>
      <c r="J263" s="1" t="s">
        <v>713</v>
      </c>
    </row>
    <row r="264" spans="1:10" hidden="1">
      <c r="A264" s="1" t="s">
        <v>86</v>
      </c>
      <c r="B264" s="1" t="s">
        <v>726</v>
      </c>
      <c r="C264" s="1" t="s">
        <v>34</v>
      </c>
      <c r="D264" s="1" t="s">
        <v>713</v>
      </c>
      <c r="E264" s="87" t="s">
        <v>278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713</v>
      </c>
    </row>
    <row r="265" spans="1:10" hidden="1">
      <c r="A265" s="1" t="s">
        <v>81</v>
      </c>
      <c r="B265" s="1" t="s">
        <v>726</v>
      </c>
      <c r="C265" s="1" t="s">
        <v>34</v>
      </c>
      <c r="D265" s="1" t="s">
        <v>713</v>
      </c>
      <c r="E265" s="87" t="s">
        <v>324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713</v>
      </c>
    </row>
    <row r="266" spans="1:10" hidden="1">
      <c r="A266" s="1" t="s">
        <v>114</v>
      </c>
      <c r="B266" s="1" t="s">
        <v>726</v>
      </c>
      <c r="C266" s="1" t="s">
        <v>45</v>
      </c>
      <c r="D266" s="1" t="s">
        <v>713</v>
      </c>
      <c r="E266" s="87" t="s">
        <v>539</v>
      </c>
      <c r="F266" s="1" t="s">
        <v>539</v>
      </c>
      <c r="G266" s="1">
        <v>1500496</v>
      </c>
      <c r="H266" s="1" t="s">
        <v>114</v>
      </c>
      <c r="I266" s="1" t="s">
        <v>45</v>
      </c>
      <c r="J266" s="1" t="s">
        <v>713</v>
      </c>
    </row>
    <row r="267" spans="1:10" hidden="1">
      <c r="A267" s="1" t="s">
        <v>111</v>
      </c>
      <c r="B267" s="1" t="s">
        <v>712</v>
      </c>
      <c r="C267" s="1" t="s">
        <v>45</v>
      </c>
      <c r="D267" s="1" t="s">
        <v>713</v>
      </c>
      <c r="E267" s="87" t="s">
        <v>349</v>
      </c>
      <c r="F267" s="1" t="s">
        <v>644</v>
      </c>
      <c r="G267" s="1">
        <v>1500510</v>
      </c>
      <c r="H267" s="1" t="s">
        <v>111</v>
      </c>
      <c r="I267" s="1" t="s">
        <v>45</v>
      </c>
      <c r="J267" s="1" t="s">
        <v>713</v>
      </c>
    </row>
    <row r="268" spans="1:10" hidden="1">
      <c r="A268" s="1" t="s">
        <v>114</v>
      </c>
      <c r="B268" s="1" t="s">
        <v>726</v>
      </c>
      <c r="C268" s="1" t="s">
        <v>45</v>
      </c>
      <c r="D268" s="1" t="s">
        <v>713</v>
      </c>
      <c r="E268" s="87" t="s">
        <v>369</v>
      </c>
      <c r="F268" s="1" t="s">
        <v>909</v>
      </c>
      <c r="G268" s="1">
        <v>1500512</v>
      </c>
      <c r="H268" s="1" t="s">
        <v>114</v>
      </c>
      <c r="I268" s="1" t="s">
        <v>45</v>
      </c>
      <c r="J268" s="1" t="s">
        <v>713</v>
      </c>
    </row>
    <row r="269" spans="1:10" hidden="1">
      <c r="A269" s="1" t="s">
        <v>113</v>
      </c>
      <c r="B269" s="1" t="s">
        <v>726</v>
      </c>
      <c r="C269" s="1" t="s">
        <v>45</v>
      </c>
      <c r="D269" s="1" t="s">
        <v>713</v>
      </c>
      <c r="E269" s="87" t="s">
        <v>416</v>
      </c>
      <c r="F269" s="1" t="s">
        <v>416</v>
      </c>
      <c r="G269" s="1">
        <v>1500502</v>
      </c>
      <c r="H269" s="1" t="s">
        <v>113</v>
      </c>
      <c r="I269" s="1" t="s">
        <v>45</v>
      </c>
      <c r="J269" s="1" t="s">
        <v>713</v>
      </c>
    </row>
    <row r="270" spans="1:10" hidden="1">
      <c r="A270" s="1" t="s">
        <v>114</v>
      </c>
      <c r="B270" s="1" t="s">
        <v>726</v>
      </c>
      <c r="C270" s="1" t="s">
        <v>45</v>
      </c>
      <c r="D270" s="1" t="s">
        <v>713</v>
      </c>
      <c r="E270" s="87" t="s">
        <v>401</v>
      </c>
      <c r="F270" s="1" t="s">
        <v>643</v>
      </c>
      <c r="G270" s="1">
        <v>1500516</v>
      </c>
      <c r="H270" s="1" t="s">
        <v>114</v>
      </c>
      <c r="I270" s="1" t="s">
        <v>45</v>
      </c>
      <c r="J270" s="1" t="s">
        <v>713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2026-08-14T02:38:05Z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